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370"/>
  </bookViews>
  <sheets>
    <sheet name="202303-带宽" sheetId="1" r:id="rId1"/>
    <sheet name="合同高级查询数据" sheetId="2" r:id="rId2"/>
    <sheet name="补充资料" sheetId="3" r:id="rId3"/>
  </sheets>
  <externalReferences>
    <externalReference r:id="rId4"/>
  </externalReferences>
  <definedNames>
    <definedName name="_xlnm._FilterDatabase" localSheetId="0" hidden="1">'202303-带宽'!$A$1:$AE$870</definedName>
    <definedName name="_xlnm._FilterDatabase" localSheetId="1" hidden="1">合同高级查询数据!$A$1:$AM$48</definedName>
  </definedNames>
  <calcPr calcId="144525"/>
</workbook>
</file>

<file path=xl/sharedStrings.xml><?xml version="1.0" encoding="utf-8"?>
<sst xmlns="http://schemas.openxmlformats.org/spreadsheetml/2006/main" count="14698" uniqueCount="5198">
  <si>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</si>
  <si>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</si>
  <si>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</si>
  <si>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</si>
  <si>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</si>
  <si>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</si>
  <si>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</si>
  <si>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</si>
  <si>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当月返回合同检查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</si>
  <si>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</si>
  <si>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</si>
  <si>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</si>
  <si>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</si>
  <si>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</si>
  <si>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</si>
  <si>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</si>
  <si>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</si>
  <si>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</si>
  <si>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</si>
  <si>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</si>
  <si>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</si>
  <si>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</si>
  <si>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</si>
  <si>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</si>
  <si>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</si>
  <si>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</si>
  <si>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</si>
  <si>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</si>
  <si>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</si>
  <si>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</si>
  <si>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</si>
  <si>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</si>
  <si>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</si>
  <si>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</si>
  <si>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</si>
  <si>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</si>
  <si>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182215IDC00508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</si>
  <si>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</si>
  <si>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</si>
  <si>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</si>
  <si>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</si>
  <si>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</si>
  <si>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</si>
  <si>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</si>
  <si>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</si>
  <si>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</si>
  <si>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</si>
  <si>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</si>
  <si>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不计提。错峰下载业务，小米。1M颗粒度，无保底。95计费，1000进制，系数1.1</t>
  </si>
  <si>
    <t>aliyun_xiaomi</t>
  </si>
  <si>
    <t>代理商-电信</t>
  </si>
  <si>
    <t>代理商-吴蕊</t>
  </si>
  <si>
    <t>广西</t>
  </si>
  <si>
    <t>陈媛媛</t>
  </si>
  <si>
    <t>182215IDC00608</t>
  </si>
  <si>
    <t>南宁</t>
  </si>
  <si>
    <t>V南宁2电信</t>
  </si>
  <si>
    <t>CACDNVNNCT2</t>
  </si>
  <si>
    <t>100G</t>
  </si>
  <si>
    <t>裸金属，20220501开始计费，颗粒度10M，保底30G。计费流量以G为单位保留两位小数</t>
  </si>
  <si>
    <t>VNN2CT</t>
  </si>
  <si>
    <t>湖北</t>
  </si>
  <si>
    <t>武汉</t>
  </si>
  <si>
    <t>V武汉电信</t>
  </si>
  <si>
    <t>CACDNVWHCT</t>
  </si>
  <si>
    <t>VWHCT</t>
  </si>
  <si>
    <t>云南</t>
  </si>
  <si>
    <t>182215IDC00707</t>
  </si>
  <si>
    <t>昆明</t>
  </si>
  <si>
    <t>V昆明2电信</t>
  </si>
  <si>
    <t>CACDNVKMCT2</t>
  </si>
  <si>
    <t>VKM2CT</t>
  </si>
  <si>
    <t>182215IDC00706</t>
  </si>
  <si>
    <t>V昆明3电信</t>
  </si>
  <si>
    <t>200G</t>
  </si>
  <si>
    <t>裸金属，200G，保底60G，月95计费。10M。计费流量以G为单位保留两位小数</t>
  </si>
  <si>
    <t>VKM3CT</t>
  </si>
  <si>
    <t>浙江</t>
  </si>
  <si>
    <t>台州</t>
  </si>
  <si>
    <t>V台州电信</t>
  </si>
  <si>
    <t>CACDNVTZCT</t>
  </si>
  <si>
    <t>VTZCT</t>
  </si>
  <si>
    <t>V台州2电信</t>
  </si>
  <si>
    <t>CACDNVTZCT2</t>
  </si>
  <si>
    <t>VTZ2CT</t>
  </si>
  <si>
    <t>北京创世云科技股份有限公司</t>
  </si>
  <si>
    <t>创世云</t>
  </si>
  <si>
    <t>L20230107004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</si>
  <si>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</si>
  <si>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</si>
  <si>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</si>
  <si>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</si>
  <si>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</si>
  <si>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</si>
  <si>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</si>
  <si>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</si>
  <si>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</si>
  <si>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182015IDC00230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</si>
  <si>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</si>
  <si>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</si>
  <si>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</si>
  <si>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</si>
  <si>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</si>
  <si>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</si>
  <si>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</si>
  <si>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</si>
  <si>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</si>
  <si>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182215IDC00284</t>
  </si>
  <si>
    <t>火山引擎_爱奇艺（移动+非移动）-换量</t>
  </si>
  <si>
    <t>火山引擎_爱奇艺</t>
  </si>
  <si>
    <t>包头系数1，1000进制，95计费</t>
  </si>
  <si>
    <t>volc_iqiyi</t>
  </si>
  <si>
    <t>182215IDC00382</t>
  </si>
  <si>
    <t>火山引擎_vivo_移动_联通</t>
  </si>
  <si>
    <t>vivo联通、移动-火山，包头系数1.0，进制1000，日95月均计费，计费起始日期为2022年6月1日。</t>
  </si>
  <si>
    <t>volc_vivo_cmnet_cnc</t>
  </si>
  <si>
    <t>北京蓝乔科技有限公司</t>
  </si>
  <si>
    <t>蓝乔科技</t>
  </si>
  <si>
    <t>182115IDC00215</t>
  </si>
  <si>
    <t>咪咕1CDN</t>
  </si>
  <si>
    <t>20210301开始计费，颗粒度1M，无保底；202105开始无此节点数据</t>
  </si>
  <si>
    <t>北京朗玛峰科技有限公司</t>
  </si>
  <si>
    <t>朗玛峰</t>
  </si>
  <si>
    <t>182315IDC00063</t>
  </si>
  <si>
    <t>快手电信</t>
  </si>
  <si>
    <t>朗玛峰_快手_广州电信</t>
  </si>
  <si>
    <t>不计提。包头系数1.0，进制1000，月95计费，合作期为2022年8月1日 至 2023年7月31日</t>
  </si>
  <si>
    <t>lmfcdn_kuaishou_gzct</t>
  </si>
  <si>
    <t>快手移动联通</t>
  </si>
  <si>
    <t>朗玛峰_快手_非广州电信</t>
  </si>
  <si>
    <t>不计提。包头系数1.0，进制1000，月95计费</t>
  </si>
  <si>
    <t>lmfcdn_kuaishou_not_gzct</t>
  </si>
  <si>
    <t>L20220804001</t>
  </si>
  <si>
    <t>异网带宽</t>
  </si>
  <si>
    <t>广东电信与异网（全国电信除广东、全国联通、全国移动）比例为40%比60%，如异网带宽使用量超出60%比例，超出部分费用为（全量-本网/40%)*单价。
算法举例：广东电信80G，异网120G，那这200G都是5300，如果异网到了130G，多出来的10G就是6500</t>
  </si>
  <si>
    <t>北京庭宇科技有限公司</t>
  </si>
  <si>
    <t>庭宇科技-PCDN</t>
  </si>
  <si>
    <t>182215IDC00497</t>
  </si>
  <si>
    <t>PCDN带宽</t>
  </si>
  <si>
    <t>庭宇云PCDN</t>
  </si>
  <si>
    <t>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</si>
  <si>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</si>
  <si>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</si>
  <si>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</si>
  <si>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</si>
  <si>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</si>
  <si>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</si>
  <si>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</si>
  <si>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</si>
  <si>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</si>
  <si>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bdpcdn_wangpan_tingyu_cm</t>
  </si>
  <si>
    <t>网盘PCDN庭宇_电联</t>
  </si>
  <si>
    <t>bdpcdn_wangpan_tingyu_cu_ct</t>
  </si>
  <si>
    <t>代理商-移动</t>
  </si>
  <si>
    <t>河北</t>
  </si>
  <si>
    <t>北京新流万联网络技术有限公司</t>
  </si>
  <si>
    <t>新流万联</t>
  </si>
  <si>
    <t>L20220907002</t>
  </si>
  <si>
    <t>石家庄</t>
  </si>
  <si>
    <t>V石家庄移动</t>
  </si>
  <si>
    <t>CACDNVSJZCM</t>
  </si>
  <si>
    <t>需要注意202210暂停使用。裸金属，20220901开始计费，保底40G。</t>
  </si>
  <si>
    <t>VSJZCM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</si>
  <si>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</si>
  <si>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</si>
  <si>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</si>
  <si>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</si>
  <si>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</si>
  <si>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</si>
  <si>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云端智度-PCDN</t>
  </si>
  <si>
    <t>L20221214002</t>
  </si>
  <si>
    <t>网盘非盒子非移动</t>
  </si>
  <si>
    <t>网盘PCDN云端智度_电联</t>
  </si>
  <si>
    <t>202205开始电信&amp;联通合并给数。1000进制，系数1</t>
  </si>
  <si>
    <t>bdpcdn_wangpan_yd_cu_ct</t>
  </si>
  <si>
    <t>网盘非盒子移动</t>
  </si>
  <si>
    <t>网盘PCDN云端智度_移动</t>
  </si>
  <si>
    <t>1000进制，系数1</t>
  </si>
  <si>
    <t>bdpcdn_wangpan_yd_cm</t>
  </si>
  <si>
    <t>网盘PCDN云端智度_其他</t>
  </si>
  <si>
    <t>bdpcdn_wangpan_yd_other</t>
  </si>
  <si>
    <t>内蒙古</t>
  </si>
  <si>
    <t>云端智度</t>
  </si>
  <si>
    <t>L20230204009</t>
  </si>
  <si>
    <t>呼和浩特</t>
  </si>
  <si>
    <t>V呼和浩特2移动</t>
  </si>
  <si>
    <t xml:space="preserve">CACDNVHHHTCM </t>
  </si>
  <si>
    <t>50G</t>
  </si>
  <si>
    <t>裸金属，20220302开始计费，无保底，计提颗粒度100M，95计费</t>
  </si>
  <si>
    <t>VHHHT2CM</t>
  </si>
  <si>
    <t>代理商-联通</t>
  </si>
  <si>
    <t>山东</t>
  </si>
  <si>
    <t>182215IDC00288</t>
  </si>
  <si>
    <t>济南</t>
  </si>
  <si>
    <t>V济南联通</t>
  </si>
  <si>
    <t>CACDNVJNUN</t>
  </si>
  <si>
    <t>2022/4/9
2022/5/31</t>
  </si>
  <si>
    <t>100G-100G</t>
  </si>
  <si>
    <t>裸金属，20220409开始计费，20220531退租。无保底，95计费</t>
  </si>
  <si>
    <t>VJNUN</t>
  </si>
  <si>
    <t>182215IDC00319</t>
  </si>
  <si>
    <t>V济南3电信</t>
  </si>
  <si>
    <t>CACDNVJNCT2</t>
  </si>
  <si>
    <t>202208关停。裸金属，20220407开始计费，20220601开始从无保底变动为保底30%，95计费</t>
  </si>
  <si>
    <t>VJN3CT</t>
  </si>
  <si>
    <t>182215IDC00373</t>
  </si>
  <si>
    <t>V济南电信</t>
  </si>
  <si>
    <t>CACDNVJNCT</t>
  </si>
  <si>
    <t>202208关停。裸金属，20220304开始计费，20220601开始从无保底变动为保底30%，95计费</t>
  </si>
  <si>
    <t>VJNCT</t>
  </si>
  <si>
    <t>182215IDC00459</t>
  </si>
  <si>
    <t>V济南2电信</t>
  </si>
  <si>
    <t>15G</t>
  </si>
  <si>
    <t>202208关停。裸金属，20220401开始计费，无保底，日95月均</t>
  </si>
  <si>
    <t>VJN2CT</t>
  </si>
  <si>
    <t>182215IDC00460</t>
  </si>
  <si>
    <t>滨州</t>
  </si>
  <si>
    <t>V滨州联通</t>
  </si>
  <si>
    <t>CACDNVBZUN</t>
  </si>
  <si>
    <t>2022/5/1
2022/9/9</t>
  </si>
  <si>
    <t>10G-10G</t>
  </si>
  <si>
    <t>裸金属，20220501开始计费，20220909退租。颗粒度100M，无保底</t>
  </si>
  <si>
    <t>VBZUN</t>
  </si>
  <si>
    <t>辽宁</t>
  </si>
  <si>
    <t>182215IDC00461</t>
  </si>
  <si>
    <t>抚顺</t>
  </si>
  <si>
    <t>V抚顺电信</t>
  </si>
  <si>
    <t>CACDNVFUSCT</t>
  </si>
  <si>
    <t>10G</t>
  </si>
  <si>
    <t>裸金属，20220501开始计费，计提颗粒度100M，无保底</t>
  </si>
  <si>
    <t>VFUSCT</t>
  </si>
  <si>
    <t>V抚顺2电信</t>
  </si>
  <si>
    <t>VFUS2CT</t>
  </si>
  <si>
    <t>甘肃</t>
  </si>
  <si>
    <t>182215IDC00462</t>
  </si>
  <si>
    <t>兰州</t>
  </si>
  <si>
    <t>V兰州电信</t>
  </si>
  <si>
    <t>CACDNVLZCT</t>
  </si>
  <si>
    <t>VLZCT</t>
  </si>
  <si>
    <t>182215IDC00463</t>
  </si>
  <si>
    <t>宁波</t>
  </si>
  <si>
    <t>V宁波移动</t>
  </si>
  <si>
    <t>CACDNVNBCM</t>
  </si>
  <si>
    <t>2022/5/1
2022/12/31</t>
  </si>
  <si>
    <t>10G
-10G</t>
  </si>
  <si>
    <t>裸金属，2022.12.31退租。20220401开始计费，无保底，日95月均</t>
  </si>
  <si>
    <t>VNBCM</t>
  </si>
  <si>
    <t>退租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</si>
  <si>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</si>
  <si>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</si>
  <si>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</si>
  <si>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</si>
  <si>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VNB2CM</t>
  </si>
  <si>
    <t>V宁波7移动</t>
  </si>
  <si>
    <t>2022/4/1
2022/9/14
2022/12/31</t>
  </si>
  <si>
    <t>裸金属，2022.12.31节点下线。20220914开始计费，V宁波2移动替换过来的。日95月均，无保底，颗粒度100M</t>
  </si>
  <si>
    <t>VNB7CM</t>
  </si>
  <si>
    <t>云端智度-XCDN</t>
  </si>
  <si>
    <t>182215IDC00505</t>
  </si>
  <si>
    <t>XCDN带宽</t>
  </si>
  <si>
    <t>302 XCDN汇聚移动（非盒子类资源）</t>
  </si>
  <si>
    <t>302PCDN_云端_汇聚_移动</t>
  </si>
  <si>
    <t>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</si>
  <si>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</si>
  <si>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</si>
  <si>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</si>
  <si>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</si>
  <si>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</si>
  <si>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</si>
  <si>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</si>
  <si>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</si>
  <si>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</si>
  <si>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</si>
  <si>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182215IDC00654</t>
  </si>
  <si>
    <t>荆州</t>
  </si>
  <si>
    <t>V荆州联通</t>
  </si>
  <si>
    <t>CAVJINGZUN</t>
  </si>
  <si>
    <t>裸金属，20220801开始计费，日95月均，无保底，计提颗粒度100M</t>
  </si>
  <si>
    <t>VJINGZUN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</si>
  <si>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</si>
  <si>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</si>
  <si>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</si>
  <si>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</si>
  <si>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</si>
  <si>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VNB3CM</t>
  </si>
  <si>
    <t>182215IDC00658</t>
  </si>
  <si>
    <t>泰安</t>
  </si>
  <si>
    <t>V泰安联通</t>
  </si>
  <si>
    <t>CAVTAUN</t>
  </si>
  <si>
    <t>2022/8/1
2023/1/3</t>
  </si>
  <si>
    <t>裸金属，2023/1/3退租。20220801开始计费，日95月均，无保底，颗粒度100M</t>
  </si>
  <si>
    <t>VTAUN</t>
  </si>
  <si>
    <t>已退租</t>
  </si>
  <si>
    <t>安徽</t>
  </si>
  <si>
    <t>182215IDC00653</t>
  </si>
  <si>
    <t>淮南</t>
  </si>
  <si>
    <t>V淮南移动</t>
  </si>
  <si>
    <t>CAVHNCM</t>
  </si>
  <si>
    <t>VHNCM</t>
  </si>
  <si>
    <t>吉林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</si>
  <si>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</si>
  <si>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</si>
  <si>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</si>
  <si>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</si>
  <si>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</si>
  <si>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</si>
  <si>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VLIAOYCM</t>
  </si>
  <si>
    <t>江苏</t>
  </si>
  <si>
    <t>182215IDC00657</t>
  </si>
  <si>
    <t>苏州</t>
  </si>
  <si>
    <t>V苏州2移动</t>
  </si>
  <si>
    <t>CACDNVSUZCM</t>
  </si>
  <si>
    <t>VSUZ2CM</t>
  </si>
  <si>
    <t>V苏州移动</t>
  </si>
  <si>
    <t>VSUZCM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</si>
  <si>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</si>
  <si>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</si>
  <si>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</si>
  <si>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</si>
  <si>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</si>
  <si>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VTA3UN</t>
  </si>
  <si>
    <t>182215IDC00672</t>
  </si>
  <si>
    <t>V宁波6移动</t>
  </si>
  <si>
    <t>2022/9/1
2022/12/31</t>
  </si>
  <si>
    <t>裸金属，2022.12.31退租。20220901开始计费，日95月均，无保底，颗粒度100M</t>
  </si>
  <si>
    <t>VNB6CM</t>
  </si>
  <si>
    <t>V宁波5移动</t>
  </si>
  <si>
    <t>2022/9/1
2022/9/9</t>
  </si>
  <si>
    <t>裸金属，2022/9/9节点下线。20220901开始计费，日95月均，无保底，颗粒度100M</t>
  </si>
  <si>
    <t>VNB5CM</t>
  </si>
  <si>
    <t>V宁波4移动</t>
  </si>
  <si>
    <t>VNB4CM</t>
  </si>
  <si>
    <t>182215IDC00673</t>
  </si>
  <si>
    <t>V济南3联通</t>
  </si>
  <si>
    <t>CACDNVJNUN2</t>
  </si>
  <si>
    <t>2022/9/1
2023/2/28</t>
  </si>
  <si>
    <t>裸金属，2023/2/28节点退租。20220901开始计费，日95月均，无保底，颗粒度100M</t>
  </si>
  <si>
    <t>VJN3UN</t>
  </si>
  <si>
    <t>V济南2联通</t>
  </si>
  <si>
    <t>VJN2UN</t>
  </si>
  <si>
    <t>182215IDC00666</t>
  </si>
  <si>
    <t>V荆州2联通</t>
  </si>
  <si>
    <t>CACDNVJINGZUN</t>
  </si>
  <si>
    <t>裸金属，20220901开始计费，日95月均，无保底，计提颗粒度100M</t>
  </si>
  <si>
    <t>VJINGZ2UN</t>
  </si>
  <si>
    <t>182215IDC00669</t>
  </si>
  <si>
    <t>V苏州3移动</t>
  </si>
  <si>
    <t>VSUZ3CM</t>
  </si>
  <si>
    <t>黑龙江</t>
  </si>
  <si>
    <t>182215IDC00665</t>
  </si>
  <si>
    <t>鹤岗</t>
  </si>
  <si>
    <t>V鹤岗移动</t>
  </si>
  <si>
    <t>CACDNVHGCM</t>
  </si>
  <si>
    <t>VHGCM</t>
  </si>
  <si>
    <t>182215IDC00661</t>
  </si>
  <si>
    <t>V淮南2移动</t>
  </si>
  <si>
    <t>CACDNVHNCM</t>
  </si>
  <si>
    <t>VHN2CM</t>
  </si>
  <si>
    <t>182215IDC00670</t>
  </si>
  <si>
    <t>金华</t>
  </si>
  <si>
    <t>V金华移动</t>
  </si>
  <si>
    <t>CACDNVJHCM</t>
  </si>
  <si>
    <t>2022/9/1
2022/9/30</t>
  </si>
  <si>
    <t>裸金属，2022/9/30退租。20220901开始计费，日95月均，无保底，颗粒度100M</t>
  </si>
  <si>
    <t>VJHCM</t>
  </si>
  <si>
    <t>182215IDC00664</t>
  </si>
  <si>
    <t>天水</t>
  </si>
  <si>
    <t>V天水电信</t>
  </si>
  <si>
    <t>CACDNVTIANSCT</t>
  </si>
  <si>
    <t>VTIANSCT</t>
  </si>
  <si>
    <t>182215IDC00662</t>
  </si>
  <si>
    <t>V兰州3电信</t>
  </si>
  <si>
    <t>CACDNVLZCT2</t>
  </si>
  <si>
    <t>VLZ3CT</t>
  </si>
  <si>
    <t>V兰州2电信</t>
  </si>
  <si>
    <t>VLZ2CT</t>
  </si>
  <si>
    <t>182215IDC00663</t>
  </si>
  <si>
    <t>V兰州4电信</t>
  </si>
  <si>
    <t>裸金属，20220903开始计费，保底15G。月95计费。计提颗粒度100M</t>
  </si>
  <si>
    <t>VLZ4CT</t>
  </si>
  <si>
    <t>河南</t>
  </si>
  <si>
    <t>L20220902004</t>
  </si>
  <si>
    <t>鹤壁</t>
  </si>
  <si>
    <t>V鹤壁联通</t>
  </si>
  <si>
    <t>CACDNVHBUN</t>
  </si>
  <si>
    <t>2022/9/3
2022/9/13</t>
  </si>
  <si>
    <t>40G-40G</t>
  </si>
  <si>
    <t>裸金属，20220903开始计费，颗粒度100M，保底12G。月95计费。20220913退租，202209不计费。</t>
  </si>
  <si>
    <t>182215IDC00668</t>
  </si>
  <si>
    <t>延边</t>
  </si>
  <si>
    <t>V延边移动</t>
  </si>
  <si>
    <t>CACDNVYANBCM</t>
  </si>
  <si>
    <t>2022/9/3
2023/3/17</t>
  </si>
  <si>
    <t>60G
-60G</t>
  </si>
  <si>
    <t>裸金属，2023/3/17退租；20220903开始计费，保底24G。月95计费。计提颗粒度100M</t>
  </si>
  <si>
    <t>VYANBCM</t>
  </si>
  <si>
    <t>182315IDC00021</t>
  </si>
  <si>
    <t>V济南4联通</t>
  </si>
  <si>
    <t>裸金属，2023/2/28节点退租。20220922开始计费，替换V滨州联通。日95月均，无保底，颗粒度100M</t>
  </si>
  <si>
    <t>VJN4UN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</si>
  <si>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</si>
  <si>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</si>
  <si>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</si>
  <si>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</si>
  <si>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</si>
  <si>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</si>
  <si>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</si>
  <si>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</si>
  <si>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</si>
  <si>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</si>
  <si>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</si>
  <si>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</si>
  <si>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</si>
  <si>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</si>
  <si>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</si>
  <si>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</si>
  <si>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182215IDC00502</t>
  </si>
  <si>
    <t>网盘PCDN云枫_移动</t>
  </si>
  <si>
    <t>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</si>
  <si>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</si>
  <si>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</si>
  <si>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</si>
  <si>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福建省越享互联网络科技有限公司</t>
  </si>
  <si>
    <t>越享互联</t>
  </si>
  <si>
    <t>182215IDC00579</t>
  </si>
  <si>
    <t>快手移动</t>
  </si>
  <si>
    <t>唯一_快手_移动</t>
  </si>
  <si>
    <t>wycdn_kuaishou_cmnet</t>
  </si>
  <si>
    <t>杭州又拍云科技有限公司</t>
  </si>
  <si>
    <t>杭州又拍云</t>
  </si>
  <si>
    <t>182115IDC00603</t>
  </si>
  <si>
    <t>咪咕新壹云2</t>
  </si>
  <si>
    <t>变更供应商，202108开始计费，颗粒度1M，无保底</t>
  </si>
  <si>
    <t>miguxyycdn2</t>
  </si>
  <si>
    <t>182215IDC00506</t>
  </si>
  <si>
    <t>中移国际cdn</t>
  </si>
  <si>
    <t>0G-16000000G 0.04854
16000000-40000000G 0.0436
40000000G-100000000G 0.0388
100000000G以上0.0339</t>
  </si>
  <si>
    <t>西安，1P=1000000G。销售合同已签署，合同期2022年7月1日-2023年6月30日</t>
  </si>
  <si>
    <t>zygjcdn</t>
  </si>
  <si>
    <t>中移国际_又拍_南昌</t>
  </si>
  <si>
    <t>南昌，1P=1000000G</t>
  </si>
  <si>
    <t>cmiyp-nc</t>
  </si>
  <si>
    <t>江苏朝宁网络科技有限公司</t>
  </si>
  <si>
    <t>江苏朝宁</t>
  </si>
  <si>
    <t>L20230128006</t>
  </si>
  <si>
    <t>朝宁_小红书_移动</t>
  </si>
  <si>
    <t>2023.1调整单价。颗粒度1M，95峰值计费，计费进制1000，包头系数1.0，中间层带宽不计费</t>
  </si>
  <si>
    <t>zaocdn_xhs_cmnet</t>
  </si>
  <si>
    <t>L20230204007</t>
  </si>
  <si>
    <t>朝宁_快手_电信</t>
  </si>
  <si>
    <t>2023.3.1调整单价，2个1024进制；需要注意20220801执行电联拆分计费。包头系数1.0，进制1024三遍，月95计费，合作期为2022年5月1日-2023年4月30日</t>
  </si>
  <si>
    <t>zaocdn_kuaishou_ct</t>
  </si>
  <si>
    <t>L20230204006</t>
  </si>
  <si>
    <t>爱奇艺电信（广东）-朝宁</t>
  </si>
  <si>
    <t>朝宁通用302_爱奇艺_电信</t>
  </si>
  <si>
    <t>2023.3.1调整单价，2个1024进制，流量并入快手电信；爱奇艺电信（广东）-朝宁，包头系数1.0，进制1024三遍，月95计费，合作期为2022年8月1日 至 2023年7月31日。</t>
  </si>
  <si>
    <t>zao302cdn_iqiyi_ct</t>
  </si>
  <si>
    <t>朝宁_快手_联通</t>
  </si>
  <si>
    <t>不计提。需要注意20220801执行电联拆分计费。包头系数1.0，进制1024三遍，月95计费，合作期为2022年5月1日-2023年4月30日</t>
  </si>
  <si>
    <t>zaocdn_kuaishou_cnc</t>
  </si>
  <si>
    <t>朝宁_爱奇艺_非移动</t>
  </si>
  <si>
    <t>爱奇艺电联-朝宁，包头系数1.0，进制1024三遍，月95计费，计费起始日期为2022年6月1日。</t>
  </si>
  <si>
    <t>zaocdn_iqiyi_not_cmnet</t>
  </si>
  <si>
    <t>爱奇艺（免流）电联-朝宁</t>
  </si>
  <si>
    <t>朝宁_爱奇艺_定向_非移动</t>
  </si>
  <si>
    <t>包头系数1.0，进制1024三遍，月95计费，合作期为2022年8月1日 至 2023年7月31日</t>
  </si>
  <si>
    <t>zaocdn_iqiyi_dx_not_cmnet</t>
  </si>
  <si>
    <t>江苏睿鸿网络技术股份有限公司</t>
  </si>
  <si>
    <t>江苏睿鸿</t>
  </si>
  <si>
    <t>L20230202003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</si>
  <si>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</si>
  <si>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</si>
  <si>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</si>
  <si>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</si>
  <si>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</si>
  <si>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</si>
  <si>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</si>
  <si>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</si>
  <si>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</si>
  <si>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</si>
  <si>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</si>
  <si>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</si>
  <si>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</si>
  <si>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L20230309002</t>
  </si>
  <si>
    <t>单采</t>
  </si>
  <si>
    <t>意如CDN_爱奇艺_移动</t>
  </si>
  <si>
    <t>1M颗粒度，无保底，1000进制，系数1。2022.10月计费方式为日95月均，2022.11月起执行月95</t>
  </si>
  <si>
    <t>yrcdn_iqiyi_cmnet</t>
  </si>
  <si>
    <t>江西节点技术服务有限公司</t>
  </si>
  <si>
    <t>网心科技-PCDN</t>
  </si>
  <si>
    <t>L20221106006</t>
  </si>
  <si>
    <t>网心融合CDN</t>
  </si>
  <si>
    <t>网心_PCDN_OPPO</t>
  </si>
  <si>
    <t>融合CDN-OPPO业务
3300元/G/月，夜间（00:00 - 09:00）计费带宽减半.日95月均计费、包头1、进制1000。</t>
  </si>
  <si>
    <t>wangxin_pcdn_oppo</t>
  </si>
  <si>
    <t>L20221106004</t>
  </si>
  <si>
    <t>网心_PCDN_非OPPO</t>
  </si>
  <si>
    <t>融合CDN（支持HTTP协议）。颗粒度1M，1000进制，系数1，日95月均计费，夜间（00:00 - 09:00）计费带宽减半</t>
  </si>
  <si>
    <t>wangxin_pcdn_not_oppo</t>
  </si>
  <si>
    <t>江阴市普尔网络信息技术有限公司</t>
  </si>
  <si>
    <t>江阴普尔</t>
  </si>
  <si>
    <t>L20221215006</t>
  </si>
  <si>
    <t>江阴普尔换量</t>
  </si>
  <si>
    <t>1M，95计费，1000进制，系数1.05。业务类型为feed</t>
  </si>
  <si>
    <t>jyprcdn_exchange</t>
  </si>
  <si>
    <t>金山云（深圳）边缘计算科技有限公司</t>
  </si>
  <si>
    <t>云帆-PCDN</t>
  </si>
  <si>
    <t>182315IDC00061</t>
  </si>
  <si>
    <t>云帆PCDN</t>
  </si>
  <si>
    <t>1M,1000进制，日95月均计费，包头系数1</t>
  </si>
  <si>
    <t>yunfan_pcdn</t>
  </si>
  <si>
    <t>京东云计算有限公司</t>
  </si>
  <si>
    <t>京东云</t>
  </si>
  <si>
    <t>182115IDC00590</t>
  </si>
  <si>
    <t>爱奇艺移动</t>
  </si>
  <si>
    <t>京东云_爱奇艺_移动</t>
  </si>
  <si>
    <t>0-500G 6200
500G-1000G 6100
1000G以上 6000</t>
  </si>
  <si>
    <t>1000进制，系数1，95计费</t>
  </si>
  <si>
    <t>jdyun_iqiyi_cmnet</t>
  </si>
  <si>
    <t>L20221215002</t>
  </si>
  <si>
    <t>京东云换量feed</t>
  </si>
  <si>
    <t>京东云换量</t>
  </si>
  <si>
    <t>不计提。1000进制，系数1.1，95计费</t>
  </si>
  <si>
    <t>jdyun_exchange</t>
  </si>
  <si>
    <t>联通</t>
  </si>
  <si>
    <t>华东-吴蕊</t>
  </si>
  <si>
    <t>王阳</t>
  </si>
  <si>
    <t>联通（江苏）产业互联网有限公司</t>
  </si>
  <si>
    <t>江苏联通</t>
  </si>
  <si>
    <t>181915IDC00312</t>
  </si>
  <si>
    <t>凤凰机房 NJ02-UNICOM_BGP</t>
  </si>
  <si>
    <t>BGP南京联通</t>
  </si>
  <si>
    <t>历史累计开通
NJ02-UNICOM_BGP</t>
  </si>
  <si>
    <t>20G</t>
  </si>
  <si>
    <t>保底2G。100M颗粒度</t>
  </si>
  <si>
    <t>NJ02-UNICOM_BGP</t>
  </si>
  <si>
    <t>182115IDC00265</t>
  </si>
  <si>
    <t>徐州机房 XZUNCACHE</t>
  </si>
  <si>
    <t>徐洲联通</t>
  </si>
  <si>
    <t>历史累计开通
XZUNCACH</t>
  </si>
  <si>
    <t>160G
80G</t>
  </si>
  <si>
    <t>保底计提。2021.9.1保底降为72G。100M颗粒度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</si>
  <si>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</si>
  <si>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</si>
  <si>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</si>
  <si>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</si>
  <si>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</si>
  <si>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</si>
  <si>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</si>
  <si>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</si>
  <si>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</si>
  <si>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</si>
  <si>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</si>
  <si>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</si>
  <si>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</si>
  <si>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</si>
  <si>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</si>
  <si>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</si>
  <si>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</si>
  <si>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</si>
  <si>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苏州三级联通</t>
  </si>
  <si>
    <t>180G</t>
  </si>
  <si>
    <t>保底54G，100M</t>
  </si>
  <si>
    <t>SUZIXUN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</si>
  <si>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</si>
  <si>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</si>
  <si>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</si>
  <si>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</si>
  <si>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</si>
  <si>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</si>
  <si>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</si>
  <si>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</si>
  <si>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</si>
  <si>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</si>
  <si>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</si>
  <si>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</si>
  <si>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</si>
  <si>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</si>
  <si>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</si>
  <si>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</si>
  <si>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</si>
  <si>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</si>
  <si>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</si>
  <si>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2021/6/1扩容60G。30%保底，扩容后保底78G。100M颗粒度</t>
  </si>
  <si>
    <t>CZIXCM</t>
  </si>
  <si>
    <t>徐州机房</t>
  </si>
  <si>
    <t>徐州2联通</t>
  </si>
  <si>
    <t>CDNXZUN2</t>
  </si>
  <si>
    <t>【BEC新建】徐州联通新增100G 节点正式上线  (XZ2UN)，保底30G，100M颗粒度。分端口计费</t>
  </si>
  <si>
    <t>XZ2UN</t>
  </si>
  <si>
    <t>厦门网宿有限公司</t>
  </si>
  <si>
    <t>网宿-PCDN</t>
  </si>
  <si>
    <t>L20221215001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</si>
  <si>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</si>
  <si>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</si>
  <si>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</si>
  <si>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</si>
  <si>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</si>
  <si>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</si>
  <si>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</si>
  <si>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</si>
  <si>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</si>
  <si>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网盘PCDN带宽存储费</t>
  </si>
  <si>
    <t>网盘PCDN网宿存储费</t>
  </si>
  <si>
    <t>网盘PCDN网宿节点，带宽存储费</t>
  </si>
  <si>
    <t>网宿</t>
  </si>
  <si>
    <t>182215IDC00291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</si>
  <si>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</si>
  <si>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</si>
  <si>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</si>
  <si>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</si>
  <si>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</si>
  <si>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</si>
  <si>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</si>
  <si>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</si>
  <si>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</si>
  <si>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</si>
  <si>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上海竞信网络科技有限公司</t>
  </si>
  <si>
    <t>上海竞信</t>
  </si>
  <si>
    <t>182215IDC00597</t>
  </si>
  <si>
    <t>竞信_快手_电信</t>
  </si>
  <si>
    <t>包头系数1.0，进制1024三遍，日95月均计费，合作期为2022年8月1日 至 2023年7月31日</t>
  </si>
  <si>
    <t>jxcdn_kuaishou_ct</t>
  </si>
  <si>
    <t>快手联通</t>
  </si>
  <si>
    <t>竞信_快手_联通</t>
  </si>
  <si>
    <t>jxcdn_kuaishou_cnc</t>
  </si>
  <si>
    <t>竞信_快手_移动</t>
  </si>
  <si>
    <t>jxcdn_kuaishou_cmnet</t>
  </si>
  <si>
    <t>上海沐桦科技有限公司</t>
  </si>
  <si>
    <t>上海沐桦</t>
  </si>
  <si>
    <t>182215IDC00496</t>
  </si>
  <si>
    <t>汇聚资源</t>
  </si>
  <si>
    <t>302PCDN_博纳云_汇聚_移动</t>
  </si>
  <si>
    <t>日95月均计费，包头系数1，1000进制</t>
  </si>
  <si>
    <t>bd302pcdn_bonayun_not_special_cmnet</t>
  </si>
  <si>
    <t>302PCDN_博纳云_汇聚_非移动</t>
  </si>
  <si>
    <t>bd302pcdn_bonayun_not_special_not_cmnet</t>
  </si>
  <si>
    <t>上海七牛信息技术有限公司</t>
  </si>
  <si>
    <t>七牛云</t>
  </si>
  <si>
    <t>L20220305004</t>
  </si>
  <si>
    <t>七牛云爱奇艺移动</t>
  </si>
  <si>
    <t>七牛云_爱奇艺_移动</t>
  </si>
  <si>
    <t>95计费，1M，1000进制，无包头</t>
  </si>
  <si>
    <t>qnyun_iqiyi_cmnet</t>
  </si>
  <si>
    <t>L20220627002</t>
  </si>
  <si>
    <t>七牛云爱奇艺非移动-换量</t>
  </si>
  <si>
    <t>七牛云_爱奇艺_非移动</t>
  </si>
  <si>
    <t>qnyun_iqiyi_not_cmnet</t>
  </si>
  <si>
    <t>上海涂鸟信息技术有限公司</t>
  </si>
  <si>
    <t>上海涂鸟-PCDN</t>
  </si>
  <si>
    <t>182215IDC00263</t>
  </si>
  <si>
    <t>网盘PCDN涂鸟_移动</t>
  </si>
  <si>
    <t>包头系数1，1000进制，2022年4月日95月均计费，2022年5月起月95计费，合作期截止2023年3月底</t>
  </si>
  <si>
    <t>bdpcdn_wangpan_tuniao_cm</t>
  </si>
  <si>
    <t>网盘PCDN涂鸟_电联</t>
  </si>
  <si>
    <t>202205开始电信&amp;联通合并给数据。包头系数1，1000进制，2022年4月日95月均计费，2022年5月起月95计费，合作期截止2023年3月底</t>
  </si>
  <si>
    <t>bdpcdn_wangpan_tuniao_cu_ct</t>
  </si>
  <si>
    <t>上海小度人工智能有限公司</t>
  </si>
  <si>
    <t>上海小度-PCDN</t>
  </si>
  <si>
    <t>182215IDC00362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</si>
  <si>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</si>
  <si>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</si>
  <si>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</si>
  <si>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</si>
  <si>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</si>
  <si>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</si>
  <si>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</si>
  <si>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182215IDC00458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</si>
  <si>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</si>
  <si>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</si>
  <si>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</si>
  <si>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182215IDC00682</t>
  </si>
  <si>
    <t>PCDN小度_广告_非移动</t>
  </si>
  <si>
    <t>2022.10新增。1M</t>
  </si>
  <si>
    <t>bdpcdn_ad_xiaodu_not_cmnet</t>
  </si>
  <si>
    <t>PCDN小度_广告_移动</t>
  </si>
  <si>
    <t>bdpcdn_ad_xiaodu_cmnet</t>
  </si>
  <si>
    <t>上海翌旭网络科技有限公司</t>
  </si>
  <si>
    <t>新壹云</t>
  </si>
  <si>
    <t>182215IDC00535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</si>
  <si>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</si>
  <si>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</si>
  <si>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</si>
  <si>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新壹云_爱奇艺_移动</t>
  </si>
  <si>
    <t>202205价格变动。需要注意202207价格变动。2022.1调整单价。月95计费，包头系数1，1000进制）</t>
  </si>
  <si>
    <t>xyyun_iqiyi_cmnet</t>
  </si>
  <si>
    <t>上海中传网络技术股份有限公司</t>
  </si>
  <si>
    <t>上海中传</t>
  </si>
  <si>
    <t>L20220506002</t>
  </si>
  <si>
    <t>咪咕中传</t>
  </si>
  <si>
    <t>20210401开始计费，颗粒度1M，无保底，202109开始无此节点数据</t>
  </si>
  <si>
    <t>miguzccdn</t>
  </si>
  <si>
    <t>上饶天利清洁技术有限公司</t>
  </si>
  <si>
    <t>上饶天利</t>
  </si>
  <si>
    <t>182215IDC00029</t>
  </si>
  <si>
    <t>咪咕方月1</t>
  </si>
  <si>
    <t xml:space="preserve">migufy1 </t>
  </si>
  <si>
    <t>咪咕华余1</t>
  </si>
  <si>
    <t>miguhycdn1</t>
  </si>
  <si>
    <t>深圳市网心科技有限公司</t>
  </si>
  <si>
    <t>L20221215003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</si>
  <si>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</si>
  <si>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</si>
  <si>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</si>
  <si>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</si>
  <si>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</si>
  <si>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</si>
  <si>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</si>
  <si>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</si>
  <si>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</si>
  <si>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</si>
  <si>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</si>
  <si>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</si>
  <si>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</si>
  <si>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</si>
  <si>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</si>
  <si>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</si>
  <si>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</si>
  <si>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</si>
  <si>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</si>
  <si>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</si>
  <si>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</si>
  <si>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</si>
  <si>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</si>
  <si>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2022年3月按照日95月均计费，2022年4月起按照月95计费。颗粒度1M，包头系数1，1000进制</t>
  </si>
  <si>
    <t>bdpcdn_wangpan_bianyuan</t>
  </si>
  <si>
    <t>天翼云科技有限公司</t>
  </si>
  <si>
    <t>天翼云</t>
  </si>
  <si>
    <t>L20230107006</t>
  </si>
  <si>
    <t>小红书电联-天翼云</t>
  </si>
  <si>
    <t>电信CDN_小红书</t>
  </si>
  <si>
    <t>包头系数1.0，进制1024（两遍），月95计费</t>
  </si>
  <si>
    <t>ctcdn_xhs</t>
  </si>
  <si>
    <t>182215IDC00317</t>
  </si>
  <si>
    <t>天翼云换量</t>
  </si>
  <si>
    <t>电信CDN</t>
  </si>
  <si>
    <t>天翼云换量，OPPO业务，日峰月均，1M，1000进制，无包头</t>
  </si>
  <si>
    <t>ctcdn</t>
  </si>
  <si>
    <t>182215IDC00580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</si>
  <si>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</si>
  <si>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</si>
  <si>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</si>
  <si>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</si>
  <si>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</si>
  <si>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</si>
  <si>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</si>
  <si>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</si>
  <si>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</si>
  <si>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</si>
  <si>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</si>
  <si>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L20221215004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</si>
  <si>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</si>
  <si>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</si>
  <si>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</si>
  <si>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</si>
  <si>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</si>
  <si>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</si>
  <si>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</si>
  <si>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</si>
  <si>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西安乐高云智能科技有限公司</t>
  </si>
  <si>
    <t>西安乐高</t>
  </si>
  <si>
    <t>182115IDC00421</t>
  </si>
  <si>
    <t>咪咕华余</t>
  </si>
  <si>
    <t>202105开始计费，颗粒度1M，无保底，95计费。202107开始无此节点数据</t>
  </si>
  <si>
    <t>miguhycdn</t>
  </si>
  <si>
    <t>西安明赋云计算有限公司</t>
  </si>
  <si>
    <t>明赋云</t>
  </si>
  <si>
    <t>L20230311007</t>
  </si>
  <si>
    <t>302PCDN_明赋云_汇聚_移动</t>
  </si>
  <si>
    <t>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</si>
  <si>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</si>
  <si>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</si>
  <si>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bd302pcdn_mingfuyun_not_special_not_cmnet</t>
  </si>
  <si>
    <t>小快（厦门）网络科技有限公司</t>
  </si>
  <si>
    <t>厦门小快-PCDN</t>
  </si>
  <si>
    <t>L20230301006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</si>
  <si>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</si>
  <si>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</si>
  <si>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</si>
  <si>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</si>
  <si>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</si>
  <si>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</si>
  <si>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</si>
  <si>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浙江宁波本电网络科技有限公司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</si>
  <si>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</si>
  <si>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</si>
  <si>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</si>
  <si>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</si>
  <si>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</si>
  <si>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</si>
  <si>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</si>
  <si>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</si>
  <si>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</si>
  <si>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</si>
  <si>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</si>
  <si>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</si>
  <si>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</si>
  <si>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浙江本电</t>
  </si>
  <si>
    <t>L20230107003</t>
  </si>
  <si>
    <t>汇聚资源移动</t>
  </si>
  <si>
    <t>302PCDN_本电_汇聚_移动</t>
  </si>
  <si>
    <t>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</si>
  <si>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</si>
  <si>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</si>
  <si>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</si>
  <si>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</si>
  <si>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付瑶</t>
  </si>
  <si>
    <t>中国电信股份有限公司济南分公司</t>
  </si>
  <si>
    <t>济南电信</t>
  </si>
  <si>
    <t>182115IDC00559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</si>
  <si>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</si>
  <si>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</si>
  <si>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</si>
  <si>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</si>
  <si>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</si>
  <si>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</si>
  <si>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</si>
  <si>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</si>
  <si>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</si>
  <si>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</si>
  <si>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</si>
  <si>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</si>
  <si>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</si>
  <si>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</si>
  <si>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</si>
  <si>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</si>
  <si>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</si>
  <si>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</si>
  <si>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</si>
  <si>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</si>
  <si>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</si>
  <si>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</si>
  <si>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</si>
  <si>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</si>
  <si>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</si>
  <si>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</si>
  <si>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</si>
  <si>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</si>
  <si>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</si>
  <si>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</si>
  <si>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保底计提。2022.8.1原SUZCT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</si>
  <si>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</si>
  <si>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</si>
  <si>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</si>
  <si>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</si>
  <si>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</si>
  <si>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</si>
  <si>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</si>
  <si>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宿迁2电信调整为宿迁电信二级。中值计提。保底120G,100M。
SQCT 200G与SQ2CT 200G合并计费
共配送40个机柜，每万兆送32个IP</t>
  </si>
  <si>
    <t>SQ2CT</t>
  </si>
  <si>
    <t>宿迁电信二级</t>
  </si>
  <si>
    <t>400G</t>
  </si>
  <si>
    <t>保底计提。2022/6/17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</si>
  <si>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</si>
  <si>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</si>
  <si>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</si>
  <si>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200G
NJ02-电信代播 100G
NJ03 80G</t>
  </si>
  <si>
    <t>NJ02-电信</t>
  </si>
  <si>
    <t>380G</t>
  </si>
  <si>
    <t>阶梯计费
0-100G   16666.67
100G以上   15000</t>
  </si>
  <si>
    <t>2022.7原NJ02【南京凤凰】拆分为【NJ02-电信代播】和【NJ02-电信IDC】。颗粒度100M,与南京吉山电信合并保底80G，合并计算阶梯价格
原南京凤凰节点流量，拆分出到南京凤凰、南京吉山电信2个节点上。NJ02 300G
NJ03 80G合并至NJ02</t>
  </si>
  <si>
    <t>NJ02-CT-ST-2</t>
  </si>
  <si>
    <t>南京凤凰与南京吉山电信合并保底80G</t>
  </si>
  <si>
    <t>南京
NJJS 200G</t>
  </si>
  <si>
    <t>南京吉山电信</t>
  </si>
  <si>
    <t>颗粒度100M,与南京凤凰合并保底80G，合并计算阶梯价格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</si>
  <si>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</si>
  <si>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</si>
  <si>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</si>
  <si>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颗粒度100M,保底2G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</si>
  <si>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</si>
  <si>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</si>
  <si>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</si>
  <si>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</si>
  <si>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</si>
  <si>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16666.67
16G以上   15000</t>
  </si>
  <si>
    <t xml:space="preserve">保底14G。100M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</si>
  <si>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</si>
  <si>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</si>
  <si>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</si>
  <si>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</si>
  <si>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苏州三级电信</t>
  </si>
  <si>
    <t>280G</t>
  </si>
  <si>
    <t>颗粒度100M，2021/10/1开通苏州太湖三线。保底84G</t>
  </si>
  <si>
    <t>SUZIXCT</t>
  </si>
  <si>
    <t>中国电信股份有限公司青岛分公司</t>
  </si>
  <si>
    <t>青岛电信</t>
  </si>
  <si>
    <t>182215IDC00530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</si>
  <si>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</si>
  <si>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</si>
  <si>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</si>
  <si>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</si>
  <si>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</si>
  <si>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</si>
  <si>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</si>
  <si>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</si>
  <si>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</si>
  <si>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</si>
  <si>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</si>
  <si>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</si>
  <si>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</si>
  <si>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</si>
  <si>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</si>
  <si>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</si>
  <si>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</si>
  <si>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</si>
  <si>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</si>
  <si>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</si>
  <si>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</si>
  <si>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颗粒度100M，保底54G，2021.6.30退租60G</t>
  </si>
  <si>
    <t>QD4CT</t>
  </si>
  <si>
    <t>青岛电信
QDSSLTELECOM</t>
  </si>
  <si>
    <t>青岛电信SSL</t>
  </si>
  <si>
    <t>颗粒度100M，保底1G</t>
  </si>
  <si>
    <t>QDSSLTELECOM</t>
  </si>
  <si>
    <t>上海</t>
  </si>
  <si>
    <t>中国电信股份有限公司上海分公司</t>
  </si>
  <si>
    <t>上海CDN</t>
  </si>
  <si>
    <t>182215IDC00692</t>
  </si>
  <si>
    <t>上海电信-华信 SHCT</t>
  </si>
  <si>
    <t>上海电信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</si>
  <si>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</si>
  <si>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</si>
  <si>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</si>
  <si>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</si>
  <si>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</si>
  <si>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</si>
  <si>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</si>
  <si>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</si>
  <si>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</si>
  <si>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</si>
  <si>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</si>
  <si>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</si>
  <si>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</si>
  <si>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</si>
  <si>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</si>
  <si>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</si>
  <si>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</si>
  <si>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182015IDC00231</t>
  </si>
  <si>
    <t>JNGFTELECOM-SDTELECOM_BGP</t>
  </si>
  <si>
    <t>济南高防电信山东电信BGP</t>
  </si>
  <si>
    <t>分段计费
0-5G 50000
5G以上 40000</t>
  </si>
  <si>
    <t>保底计提。颗粒度500M，保底2G，峰值计费。按照2Gbps/月保底计费，不足2Gbps按照2Gbps保底流量费用收取。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</si>
  <si>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</si>
  <si>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</si>
  <si>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</si>
  <si>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济南联通2</t>
  </si>
  <si>
    <t>历史开通
2017/1/20
2017/11/28
2019/1/26
2021/10/1
2022/5/31
2022/8/31</t>
  </si>
  <si>
    <t>CDN&amp;云：380G
240G
60G
-200G(JN2UN)
-300G（JNUNCACHE）</t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</si>
  <si>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</si>
  <si>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</si>
  <si>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</si>
  <si>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</si>
  <si>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</si>
  <si>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</si>
  <si>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</si>
  <si>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</si>
  <si>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</si>
  <si>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</si>
  <si>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</si>
  <si>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</si>
  <si>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</si>
  <si>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</si>
  <si>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</si>
  <si>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</si>
  <si>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</si>
  <si>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</si>
  <si>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</si>
  <si>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</si>
  <si>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</si>
  <si>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</si>
  <si>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</si>
  <si>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</si>
  <si>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</si>
  <si>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</si>
  <si>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免费节点。【CDN新建】山东济南联通  新建100G  2022-07-01 节点正式上线  (JN8UN)</t>
  </si>
  <si>
    <t>JN8UN</t>
  </si>
  <si>
    <t>济南9联通</t>
  </si>
  <si>
    <t>500G</t>
  </si>
  <si>
    <t>【BEC新建】济南联通新建500G，100M，保底150G。计提参考</t>
  </si>
  <si>
    <t>JN9UN</t>
  </si>
  <si>
    <t>中国联合网络通信有限公司青岛市分公司</t>
  </si>
  <si>
    <t>青岛联通</t>
  </si>
  <si>
    <t>L20230204004</t>
  </si>
  <si>
    <t>滨海机房
QDBHUNICOM</t>
  </si>
  <si>
    <t>青岛滨海联通</t>
  </si>
  <si>
    <t>QDBH</t>
  </si>
  <si>
    <t>保底72G，500M颗粒度，0-1以百度为准，超出取中值。争议解决条款及颗粒度来源于181715IDC00215</t>
  </si>
  <si>
    <t>QDBHUNICOM</t>
  </si>
  <si>
    <t>182215IDC00349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</si>
  <si>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</si>
  <si>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</si>
  <si>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</si>
  <si>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</si>
  <si>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保底计提。2022.8.1原QD5UN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500M；包含青岛三级联通节点;2021.5.1从QD3UN节点迁移120G至QD5UN节点；2021.6.30退租260G带宽；自2022.1.20起，QD6UN节点100G带宽转BEC使用</t>
  </si>
  <si>
    <t>QD2UN</t>
  </si>
  <si>
    <t>QD5UN 200G 二枢纽</t>
  </si>
  <si>
    <t>青岛5联通</t>
  </si>
  <si>
    <t>保底计提。2022.8.1原QD5UN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</si>
  <si>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</si>
  <si>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</si>
  <si>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</si>
  <si>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</si>
  <si>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</si>
  <si>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</si>
  <si>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</si>
  <si>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</si>
  <si>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</si>
  <si>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</si>
  <si>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</si>
  <si>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</si>
  <si>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</si>
  <si>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</si>
  <si>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</si>
  <si>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</si>
  <si>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</si>
  <si>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</si>
  <si>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</si>
  <si>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</si>
  <si>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</si>
  <si>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</si>
  <si>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</si>
  <si>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 xml:space="preserve">青岛7联通 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</si>
  <si>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</si>
  <si>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</si>
  <si>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</si>
  <si>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</si>
  <si>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</si>
  <si>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</si>
  <si>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</si>
  <si>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</si>
  <si>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</si>
  <si>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</si>
  <si>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</si>
  <si>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</si>
  <si>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</si>
  <si>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</si>
  <si>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</si>
  <si>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</si>
  <si>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</si>
  <si>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</si>
  <si>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2022/3/31退租后保底变为30G，2022/5/31退租40G，从2022.5带宽总量为60G，保底18G，100M颗粒度；</t>
  </si>
  <si>
    <t>YTUN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</si>
  <si>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</si>
  <si>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</si>
  <si>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</si>
  <si>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</si>
  <si>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</si>
  <si>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</si>
  <si>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</si>
  <si>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颗粒度10M，南京凤凰机房，保底20%，4G。计费带宽以G为单位保留至个位，小数点后四舍五入</t>
  </si>
  <si>
    <t>NJ02-MOBCOM_BGP</t>
  </si>
  <si>
    <t>182215IDC00320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</si>
  <si>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</si>
  <si>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</si>
  <si>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</si>
  <si>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</si>
  <si>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</si>
  <si>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</si>
  <si>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</si>
  <si>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L20221215007</t>
  </si>
  <si>
    <t>苏州太湖三线-移动（CDN代静态）</t>
  </si>
  <si>
    <t>苏州三级移动</t>
  </si>
  <si>
    <t>260G</t>
  </si>
  <si>
    <t>颗粒度10M,CDN代静态。2021/9/11开通苏州太湖三线。保底104G</t>
  </si>
  <si>
    <t>SUZIXCM</t>
  </si>
  <si>
    <t>中国移动通信集团江苏有限公司宿迁分公司</t>
  </si>
  <si>
    <t>宿迁移动</t>
  </si>
  <si>
    <t>182215IDC00424</t>
  </si>
  <si>
    <t>宿迁</t>
  </si>
  <si>
    <t>宿迁3移动</t>
  </si>
  <si>
    <t>CDNSQCM</t>
  </si>
  <si>
    <t>2022/6/24该节点转BEC使用。
2022/5/1【CDN新建】江苏宿迁移动新建200G，40%保底，80G,10M</t>
  </si>
  <si>
    <t>SQ3CM</t>
  </si>
  <si>
    <t>中国移动通信集团江苏有限公司无锡分公司</t>
  </si>
  <si>
    <t>无锡移动</t>
  </si>
  <si>
    <t>L20221215013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</si>
  <si>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</si>
  <si>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</si>
  <si>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</si>
  <si>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</si>
  <si>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</si>
  <si>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</si>
  <si>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</si>
  <si>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</si>
  <si>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</si>
  <si>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保底计提。2022/7/31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</si>
  <si>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</si>
  <si>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</si>
  <si>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</si>
  <si>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</si>
  <si>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</si>
  <si>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</si>
  <si>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</si>
  <si>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</si>
  <si>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</si>
  <si>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</si>
  <si>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</si>
  <si>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</si>
  <si>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</si>
  <si>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</si>
  <si>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</si>
  <si>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L20221215011</t>
  </si>
  <si>
    <t>盐城</t>
  </si>
  <si>
    <t>2019/2/1
2022/4/30</t>
  </si>
  <si>
    <t>240G
-40G</t>
  </si>
  <si>
    <t>保底计提。2022.6该节点转为BEC使用。
2022/4/30退租40G，退租后保底80G,10M</t>
  </si>
  <si>
    <t>YANCCM</t>
  </si>
  <si>
    <t>盐城3移动</t>
  </si>
  <si>
    <t>CDNYANCCM2</t>
  </si>
  <si>
    <t>保底计提【BEC新建】300G，保底120G。计提参考</t>
  </si>
  <si>
    <t>YANC3CM</t>
  </si>
  <si>
    <t>中国移动通信集团江苏有限公司扬州分公司</t>
  </si>
  <si>
    <t>扬州移动</t>
  </si>
  <si>
    <t>L20221215014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</si>
  <si>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</si>
  <si>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</si>
  <si>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</si>
  <si>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</si>
  <si>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</si>
  <si>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</si>
  <si>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</si>
  <si>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</si>
  <si>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</si>
  <si>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</si>
  <si>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</si>
  <si>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</si>
  <si>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</si>
  <si>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</si>
  <si>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</si>
  <si>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</si>
  <si>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</si>
  <si>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</si>
  <si>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</si>
  <si>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182315IDC00078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</si>
  <si>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</si>
  <si>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</si>
  <si>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</si>
  <si>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</si>
  <si>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</si>
  <si>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</si>
  <si>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</si>
  <si>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</si>
  <si>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</si>
  <si>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</si>
  <si>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</si>
  <si>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</si>
  <si>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</si>
  <si>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</si>
  <si>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</si>
  <si>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</si>
  <si>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</si>
  <si>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182315IDC00079</t>
  </si>
  <si>
    <t>青岛4移动</t>
  </si>
  <si>
    <t>2020/1/24
2020/12/31
2021/1/31
2022/7/31</t>
  </si>
  <si>
    <t>400G
200G
-200G
-100G</t>
  </si>
  <si>
    <t>2022/7/31 退租100G，剩余300G，保底120G，颗粒度10M，于2020.12.31扩容200G，于2021.2.1迁移至青岛移动二级200G；</t>
  </si>
  <si>
    <t>QD4CM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</si>
  <si>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</si>
  <si>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</si>
  <si>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</si>
  <si>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</si>
  <si>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</si>
  <si>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</si>
  <si>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</si>
  <si>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</si>
  <si>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</si>
  <si>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</si>
  <si>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</si>
  <si>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</si>
  <si>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</si>
  <si>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</si>
  <si>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</si>
  <si>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</si>
  <si>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</si>
  <si>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</si>
  <si>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</si>
  <si>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</si>
  <si>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</si>
  <si>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</si>
  <si>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</si>
  <si>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</si>
  <si>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</si>
  <si>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</si>
  <si>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</si>
  <si>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</si>
  <si>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</si>
  <si>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</si>
  <si>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</si>
  <si>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</si>
  <si>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bdpcdn_ppio_cmnet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</si>
  <si>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</si>
  <si>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</si>
  <si>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</si>
  <si>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</si>
  <si>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</si>
  <si>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</si>
  <si>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</si>
  <si>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</si>
  <si>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</si>
  <si>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</si>
  <si>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</si>
  <si>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L20230311008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</si>
  <si>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</si>
  <si>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</si>
  <si>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</si>
  <si>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</si>
  <si>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</si>
  <si>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</si>
  <si>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</si>
  <si>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</si>
  <si>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</si>
  <si>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</si>
  <si>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</si>
  <si>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</si>
  <si>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</si>
  <si>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</si>
  <si>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</si>
  <si>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</si>
  <si>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</si>
  <si>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</si>
  <si>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</si>
  <si>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</si>
  <si>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</si>
  <si>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</si>
  <si>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</si>
  <si>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</si>
  <si>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</si>
  <si>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</si>
  <si>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</si>
  <si>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L20230101007</t>
  </si>
  <si>
    <t>302PCDN_明赋云_专线_移动</t>
  </si>
  <si>
    <t>bd302pcdn_mingfuyun_special_cmnet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</si>
  <si>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</si>
  <si>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</si>
  <si>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</si>
  <si>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</si>
  <si>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</si>
  <si>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</si>
  <si>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</si>
  <si>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</si>
  <si>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</si>
  <si>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</si>
  <si>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</si>
  <si>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</si>
  <si>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</si>
  <si>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武汉拓研信息技术有限公司</t>
  </si>
  <si>
    <t>武汉拓研</t>
  </si>
  <si>
    <t>L20230101005</t>
  </si>
  <si>
    <t>拓研_快手_联通_移动</t>
  </si>
  <si>
    <t>1个1024，月95计费，包头1</t>
  </si>
  <si>
    <t>tycdn_kuaishou_cnc_cmnet</t>
  </si>
  <si>
    <t>拓研_快手_电信</t>
  </si>
  <si>
    <t>tycdn_kuaishou_ct</t>
  </si>
  <si>
    <t>腾讯云计算（北京）有限责任公司</t>
  </si>
  <si>
    <t>腾讯云</t>
  </si>
  <si>
    <t>L20230101006</t>
  </si>
  <si>
    <t>腾讯云_换量</t>
  </si>
  <si>
    <t>包头系数1.1，1000进制，计费方式：月95计费</t>
  </si>
  <si>
    <t>txyun_exchange</t>
  </si>
  <si>
    <t>182315IDC00105</t>
  </si>
  <si>
    <t>V武汉移动</t>
  </si>
  <si>
    <t>CACDNVWHCM</t>
  </si>
  <si>
    <t>裸金属，2023.1.1开始计费。颗粒度未明确约定，按1M算，无保底</t>
  </si>
  <si>
    <t>VWHCM</t>
  </si>
  <si>
    <t>湖南</t>
  </si>
  <si>
    <t>长沙</t>
  </si>
  <si>
    <t>V长沙2移动</t>
  </si>
  <si>
    <t>CACDNVCSCM</t>
  </si>
  <si>
    <t>120G</t>
  </si>
  <si>
    <t>VCS2CM</t>
  </si>
  <si>
    <t>陕西</t>
  </si>
  <si>
    <t>咸阳</t>
  </si>
  <si>
    <t>V咸阳2移动</t>
  </si>
  <si>
    <t>CACDNVXYCM</t>
  </si>
  <si>
    <t>2023/1/1
2023/2/1</t>
  </si>
  <si>
    <t>60G
60G</t>
  </si>
  <si>
    <t>裸金属，2023.2.1扩容60G。颗粒度未明确约定，按1M算，无保底</t>
  </si>
  <si>
    <t>VXY2CM</t>
  </si>
  <si>
    <t>L20230119002</t>
  </si>
  <si>
    <t>济南3电信</t>
  </si>
  <si>
    <t>CDNJNCT2</t>
  </si>
  <si>
    <t>【CDN新建】山东济南电信  新建200G  2023-1-1 节点正式上线  (JN3CT)，保底60G，10M</t>
  </si>
  <si>
    <t>JN3CT</t>
  </si>
  <si>
    <t>182215IDC00132</t>
  </si>
  <si>
    <t>网盘PCDN网宿节点，带宽存储费，暂按运营商数据计提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</si>
  <si>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</si>
  <si>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</si>
  <si>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</si>
  <si>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</si>
  <si>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</si>
  <si>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</si>
  <si>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</si>
  <si>
    <t>TAIZCM</t>
  </si>
  <si>
    <t>PCDN小度_网易</t>
  </si>
  <si>
    <t>bdpcdn_xiaodu_wangyi</t>
  </si>
  <si>
    <t>V昆明移动</t>
  </si>
  <si>
    <t>CACDNVKMCM</t>
  </si>
  <si>
    <t>裸金属，2023.2.1开始计费。颗粒度未明确约定，按1M算，无保底</t>
  </si>
  <si>
    <t>VKMCM</t>
  </si>
  <si>
    <t>L20230204002</t>
  </si>
  <si>
    <t>青岛10联通</t>
  </si>
  <si>
    <t>CDNQD2</t>
  </si>
  <si>
    <t>【CDN新建】山东青岛联通  新建120G  2023-02-01 节点正式上线  (QD10UN)，此节点免费</t>
  </si>
  <si>
    <t>QD10UN</t>
  </si>
  <si>
    <t>中国电信股份有限公司连云港分公司</t>
  </si>
  <si>
    <t>连云港电信</t>
  </si>
  <si>
    <t>L20230227001</t>
  </si>
  <si>
    <t>连云港</t>
  </si>
  <si>
    <t>连云港三线电信</t>
  </si>
  <si>
    <t>CDNLYGIX</t>
  </si>
  <si>
    <t>保底计提。【BEC新建】连云港三线电信新建50G 2023-2-1节点正式上线  (LYGIXCT)：保底30%即15G，100M。3个1024</t>
  </si>
  <si>
    <t>LYGIXCT</t>
  </si>
  <si>
    <t>中国移动通信集团江苏有限公司连云港分公司</t>
  </si>
  <si>
    <t>连云港移动</t>
  </si>
  <si>
    <t>L20230227002</t>
  </si>
  <si>
    <t>连云港三线移动</t>
  </si>
  <si>
    <t>70G</t>
  </si>
  <si>
    <t>【BEC新建】连云港三线移动新建70G 2023-2-1节点正式上线  (LYGIXCM)：保底40%即28G，10M。3个1024</t>
  </si>
  <si>
    <t>LYGIXCM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</si>
  <si>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</si>
  <si>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</si>
  <si>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</si>
  <si>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</si>
  <si>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</si>
  <si>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</si>
  <si>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中国移动通信集团山东有限公司潍坊分公司</t>
  </si>
  <si>
    <t>潍坊移动</t>
  </si>
  <si>
    <t>L20230227004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</si>
  <si>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</si>
  <si>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</si>
  <si>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</si>
  <si>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</si>
  <si>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</si>
  <si>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</si>
  <si>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L20230301005</t>
  </si>
  <si>
    <t>网盘汇聚电联</t>
  </si>
  <si>
    <t>网盘PCDN明赋_电联</t>
  </si>
  <si>
    <t>包头系数1，进制1000</t>
  </si>
  <si>
    <t>bdpcdn_wangpan_mingfu_cu_ct</t>
  </si>
  <si>
    <t>网盘汇聚移动</t>
  </si>
  <si>
    <t>网盘PCDN明赋_移动</t>
  </si>
  <si>
    <t>不计提。包头系数1，进制1000</t>
  </si>
  <si>
    <t>bdpcdn_wangpan_mingfu_cm</t>
  </si>
  <si>
    <t>V济南5联通</t>
  </si>
  <si>
    <t>CACDNVJNUN3</t>
  </si>
  <si>
    <t>裸金属，2023/3/2开始计费，日95月均，无保底，计提颗粒度100M</t>
  </si>
  <si>
    <t>VJN5UN</t>
  </si>
  <si>
    <t>V济南6联通</t>
  </si>
  <si>
    <t>VJN6UN</t>
  </si>
  <si>
    <t>V济南7联通</t>
  </si>
  <si>
    <t>VJN7UN</t>
  </si>
  <si>
    <t>重庆</t>
  </si>
  <si>
    <t>V重庆2移动</t>
  </si>
  <si>
    <t>CACDNVCQCM</t>
  </si>
  <si>
    <t>80G</t>
  </si>
  <si>
    <t>裸金属，2023.3.2开始计费。颗粒度未明确约定，按1M算，无保底</t>
  </si>
  <si>
    <t>VCQ2CM</t>
  </si>
  <si>
    <t>补提202302 网宿国内直播流量2.8667G</t>
  </si>
  <si>
    <t>补提202302 网盘PCDN涂鸟_电联带宽结算差异，结算75.63G，提72.5G，补3.13G</t>
  </si>
  <si>
    <t>补提202302 连云港三线联通带宽差异，按集约合同约定双方流量差异3%以内认运营商，暂按14.5G计提，已提14.4G，补0.1G</t>
  </si>
  <si>
    <t>补提202302 BGP南京移动带宽结算差异，运营商申请重新对账更新流量为4.27G，经商务协商按SYS流量4.21G结算，提4G，补0.21G</t>
  </si>
  <si>
    <t>补提202302 济南4移动带宽结算差异，结算226.44G，提224.85G，补1.59G</t>
  </si>
  <si>
    <t>补提202302 青岛4移动带宽结算差异，结算120.69G，提120G，补0.69G</t>
  </si>
  <si>
    <t>补提202301 BGP南京移动带宽结算差异，运营商申请重新对账更新流量为4.49G，经商务协商按SYS流量4.46G结算，提4G，补0.46G</t>
  </si>
  <si>
    <t>L20230402001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</si>
  <si>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</si>
  <si>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</si>
  <si>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</si>
  <si>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</si>
  <si>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</si>
  <si>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</si>
  <si>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L20230402002</t>
  </si>
  <si>
    <t>意如CDN_爱奇艺_移动_内蒙古</t>
  </si>
  <si>
    <t>1M颗粒度，无保底，1000进制，系数1</t>
  </si>
  <si>
    <t>yrcdn_iqiyi_cmnet_nmg</t>
  </si>
  <si>
    <t>意如CDN_爱奇艺_移动_山东</t>
  </si>
  <si>
    <t>yrcdn_iqiyi_cmnet_sd</t>
  </si>
  <si>
    <t>华南</t>
  </si>
  <si>
    <t>王腾</t>
  </si>
  <si>
    <t>中国电信股份有限公司湖南分公司</t>
  </si>
  <si>
    <t>湖南电信</t>
  </si>
  <si>
    <t>L20230103002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</si>
  <si>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</si>
  <si>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</si>
  <si>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</si>
  <si>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</si>
  <si>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</si>
  <si>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</si>
  <si>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</si>
  <si>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</si>
  <si>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202303按照保底计提。需要注意资源变动。20210301开始价格变动；颗粒度100M，保底3G</t>
  </si>
  <si>
    <t>ZHUZSSLTELECOM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</si>
  <si>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</si>
  <si>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</si>
  <si>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</si>
  <si>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</si>
  <si>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</si>
  <si>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</si>
  <si>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</si>
  <si>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</si>
  <si>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</si>
  <si>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</si>
  <si>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</si>
  <si>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</si>
  <si>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</si>
  <si>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182215IDC00583</t>
  </si>
  <si>
    <t>补202302，已计提54.1，结算54.55，补0.45</t>
  </si>
  <si>
    <t>广东</t>
  </si>
  <si>
    <t>中国电信股份有限公司广东分公司</t>
  </si>
  <si>
    <t>广东电信</t>
  </si>
  <si>
    <t>L20221025015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</si>
  <si>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</si>
  <si>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</si>
  <si>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</si>
  <si>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</si>
  <si>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</si>
  <si>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</si>
  <si>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</si>
  <si>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</si>
  <si>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</si>
  <si>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</si>
  <si>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</si>
  <si>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</si>
  <si>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</si>
  <si>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</si>
  <si>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</si>
  <si>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</si>
  <si>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</si>
  <si>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</si>
  <si>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</si>
  <si>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</si>
  <si>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</si>
  <si>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</si>
  <si>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</si>
  <si>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</si>
  <si>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</si>
  <si>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</si>
  <si>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</si>
  <si>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</si>
  <si>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</si>
  <si>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</si>
  <si>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</si>
  <si>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</si>
  <si>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</si>
  <si>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</si>
  <si>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</si>
  <si>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</si>
  <si>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</si>
  <si>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</si>
  <si>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</si>
  <si>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</si>
  <si>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</si>
  <si>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</si>
  <si>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</si>
  <si>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</si>
  <si>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</si>
  <si>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</si>
  <si>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</si>
  <si>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</si>
  <si>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</si>
  <si>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</si>
  <si>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</si>
  <si>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100G+100G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</si>
  <si>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</si>
  <si>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</si>
  <si>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</si>
  <si>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</si>
  <si>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</si>
  <si>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</si>
  <si>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</si>
  <si>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</si>
  <si>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L20230103003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</si>
  <si>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</si>
  <si>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</si>
  <si>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</si>
  <si>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</si>
  <si>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</si>
  <si>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</si>
  <si>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</si>
  <si>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182215IDC00271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</si>
  <si>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</si>
  <si>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</si>
  <si>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</si>
  <si>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</si>
  <si>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</si>
  <si>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</si>
  <si>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</si>
  <si>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</si>
  <si>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</si>
  <si>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</si>
  <si>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182215IDC00148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</si>
  <si>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</si>
  <si>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</si>
  <si>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</si>
  <si>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</si>
  <si>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</si>
  <si>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</si>
  <si>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</si>
  <si>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</si>
  <si>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</si>
  <si>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</si>
  <si>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</si>
  <si>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</si>
  <si>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</si>
  <si>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</si>
  <si>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</si>
  <si>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</t>
  </si>
  <si>
    <t>400G-200G</t>
  </si>
  <si>
    <t>20220731退租200G。202206从成都电信2拆分，颗粒度100M，保底60G</t>
  </si>
  <si>
    <t>CD6CT</t>
  </si>
  <si>
    <t>成都5</t>
  </si>
  <si>
    <t>成都5电信</t>
  </si>
  <si>
    <t>2019/1/25
2021/4/1
2022/7/31</t>
  </si>
  <si>
    <t>300G+100G-200G</t>
  </si>
  <si>
    <t>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</si>
  <si>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</si>
  <si>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</si>
  <si>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</si>
  <si>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</si>
  <si>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120G
-120G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</si>
  <si>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</si>
  <si>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</si>
  <si>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</si>
  <si>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</si>
  <si>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</si>
  <si>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</si>
  <si>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</si>
  <si>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</si>
  <si>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</si>
  <si>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</si>
  <si>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</si>
  <si>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</si>
  <si>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</si>
  <si>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</si>
  <si>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</si>
  <si>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</si>
  <si>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补202302，已计提6，结算6.45679，补0.45679</t>
  </si>
  <si>
    <t>中国电信股份有限公司重庆分公司</t>
  </si>
  <si>
    <t>重庆电信</t>
  </si>
  <si>
    <t>182215IDC00512</t>
  </si>
  <si>
    <t>重庆电信2+重庆3电信+重庆4电信</t>
  </si>
  <si>
    <t>2019/7/4
2018/11/1
2018/11/1
2019/6/27
2019/4/1
2019/12/31
2022/5/31
2022/7/31</t>
  </si>
  <si>
    <t>80G+160G+80G+160G
-160-220G-80G</t>
  </si>
  <si>
    <t xml:space="preserve">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</si>
  <si>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CQ3CT</t>
  </si>
  <si>
    <t>重庆电信SSL</t>
  </si>
  <si>
    <t>CDNCQCT</t>
  </si>
  <si>
    <t>历史开通</t>
  </si>
  <si>
    <t>202303按照保底计提。颗粒度100M，保底3G</t>
  </si>
  <si>
    <t>CQSSLTELECOM</t>
  </si>
  <si>
    <t>中国联合网络通信有限公司株洲市分公司</t>
  </si>
  <si>
    <t>株洲联通</t>
  </si>
  <si>
    <t>L20221025026</t>
  </si>
  <si>
    <t>株洲联通2</t>
  </si>
  <si>
    <t>CDNZHUZUN</t>
  </si>
  <si>
    <t>2016/7/1
2020/1/31
2022/7/31</t>
  </si>
  <si>
    <t>240G-80G-80G</t>
  </si>
  <si>
    <t>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</si>
  <si>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</si>
  <si>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</si>
  <si>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</si>
  <si>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</si>
  <si>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</si>
  <si>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</si>
  <si>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</si>
  <si>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（1）颗粒度100M，保底3G；（2）需要注意20200331退租30G；（3）依据合同差异在1%-3%取双方平均值；（4）181915IDC00338
此合同为备忘录需要注意后期新合同降价后金额抵扣</t>
  </si>
  <si>
    <t>CDUN</t>
  </si>
  <si>
    <t>中国联合网络通信有限公司重庆市分公司</t>
  </si>
  <si>
    <t>重庆联通</t>
  </si>
  <si>
    <t>L20221025027</t>
  </si>
  <si>
    <t>重庆4联通</t>
  </si>
  <si>
    <t>CDNCQUN</t>
  </si>
  <si>
    <t>2021/6/1
2022/7/31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</si>
  <si>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</si>
  <si>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</si>
  <si>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</si>
  <si>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</si>
  <si>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</si>
  <si>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</si>
  <si>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</si>
  <si>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</si>
  <si>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</si>
  <si>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</si>
  <si>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</si>
  <si>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</si>
  <si>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</si>
  <si>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</si>
  <si>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</si>
  <si>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</si>
  <si>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</si>
  <si>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202303按照保底计提。颗粒度100M，保底2G</t>
  </si>
  <si>
    <t>GZNSCNC_BGP</t>
  </si>
  <si>
    <t>182115IDC00140</t>
  </si>
  <si>
    <t>广州</t>
  </si>
  <si>
    <t>广州联通SSL</t>
  </si>
  <si>
    <t>CDNGZUN</t>
  </si>
  <si>
    <t>202303按照保底计提。需要注意2020年4月1日开始新合同颗粒度100M，保底3G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</si>
  <si>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</si>
  <si>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</si>
  <si>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</si>
  <si>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</si>
  <si>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</si>
  <si>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</si>
  <si>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202303按照保底计提。20220331退租80G。颗粒度100M，保底24G。与广州联通3合并，新增160G带宽，自2019年1月27日开始计费</t>
  </si>
  <si>
    <t>GZ3UN</t>
  </si>
  <si>
    <t>L20211208001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</si>
  <si>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</si>
  <si>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</si>
  <si>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</si>
  <si>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</si>
  <si>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</si>
  <si>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</si>
  <si>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</si>
  <si>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</si>
  <si>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</si>
  <si>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</si>
  <si>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</si>
  <si>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</si>
  <si>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</si>
  <si>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</si>
  <si>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</si>
  <si>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</si>
  <si>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</si>
  <si>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</si>
  <si>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</si>
  <si>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</si>
  <si>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</si>
  <si>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</si>
  <si>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</si>
  <si>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</si>
  <si>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</si>
  <si>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</si>
  <si>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L20230306003</t>
  </si>
  <si>
    <t>揭阳2联通</t>
  </si>
  <si>
    <t>CDNJIEYUN2</t>
  </si>
  <si>
    <t>颗粒度100M，保底60G</t>
  </si>
  <si>
    <t>JIEY2UN</t>
  </si>
  <si>
    <t>补202302，已计提68，结算68.61，补0.61</t>
  </si>
  <si>
    <t>补202302，已计提31.3，结算31.5，补0.2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</si>
  <si>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</si>
  <si>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</si>
  <si>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</si>
  <si>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</si>
  <si>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</si>
  <si>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</si>
  <si>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颗粒度100M，保底6G</t>
  </si>
  <si>
    <t>GYUN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</si>
  <si>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</si>
  <si>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</si>
  <si>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</si>
  <si>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</si>
  <si>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</si>
  <si>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</si>
  <si>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</si>
  <si>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</si>
  <si>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</si>
  <si>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</si>
  <si>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L20220920003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</si>
  <si>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</si>
  <si>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</si>
  <si>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</si>
  <si>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</si>
  <si>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</si>
  <si>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L20221025017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</si>
  <si>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</si>
  <si>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</si>
  <si>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</si>
  <si>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</si>
  <si>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</si>
  <si>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</si>
  <si>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</si>
  <si>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</si>
  <si>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</t>
  </si>
  <si>
    <t>30G-20G</t>
  </si>
  <si>
    <t>20210531退租20G，颗粒度10M，带宽保底4G</t>
  </si>
  <si>
    <t>GZSSLMOBCOM</t>
  </si>
  <si>
    <t>181815IDC00115
182215IDC00268</t>
  </si>
  <si>
    <t>博浩</t>
  </si>
  <si>
    <t>广州博浩移动</t>
  </si>
  <si>
    <t>GZBH</t>
  </si>
  <si>
    <t>2018/3/31
历史开通</t>
  </si>
  <si>
    <t>420G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</si>
  <si>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</si>
  <si>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</si>
  <si>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</si>
  <si>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</si>
  <si>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</si>
  <si>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L20221025022</t>
  </si>
  <si>
    <t>广州南沙</t>
  </si>
  <si>
    <t>BGP广州南沙移动</t>
  </si>
  <si>
    <t>2015/10/1
2020/4/1
2020/9/9
2020/11/3</t>
  </si>
  <si>
    <t>60G-10G-20G-10G</t>
  </si>
  <si>
    <t>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</si>
  <si>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</si>
  <si>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L20230217001</t>
  </si>
  <si>
    <t>GZBH移动CDN</t>
  </si>
  <si>
    <t>202303按照保底计提。20230202开始计费，保底40G</t>
  </si>
  <si>
    <t>GZBH-CM-ST-2</t>
  </si>
  <si>
    <t>补202302，已计提40*7/28，调整开始计费日期结算40*27/28，补差额</t>
  </si>
  <si>
    <t>补202302，已计提113，运营商115，补2</t>
  </si>
  <si>
    <t>中国移动通信集团湖南有限公司长沙分公司</t>
  </si>
  <si>
    <t>长沙移动</t>
  </si>
  <si>
    <t>182315IDC00083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</si>
  <si>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</si>
  <si>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</si>
  <si>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</si>
  <si>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</si>
  <si>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</si>
  <si>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</si>
  <si>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</si>
  <si>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</si>
  <si>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</si>
  <si>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</si>
  <si>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</si>
  <si>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</si>
  <si>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</si>
  <si>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</si>
  <si>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</si>
  <si>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</si>
  <si>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</si>
  <si>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</si>
  <si>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</si>
  <si>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</si>
  <si>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</si>
  <si>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</si>
  <si>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</si>
  <si>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</si>
  <si>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</si>
  <si>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</si>
  <si>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</si>
  <si>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</si>
  <si>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补202302，已计提240.26，结算242.01，补1.75</t>
  </si>
  <si>
    <t>中国移动通信集团重庆有限公司</t>
  </si>
  <si>
    <t>重庆移动</t>
  </si>
  <si>
    <t>L20221025013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</si>
  <si>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</si>
  <si>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</si>
  <si>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</si>
  <si>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</si>
  <si>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</si>
  <si>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</si>
  <si>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</si>
  <si>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</si>
  <si>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</si>
  <si>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160G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</si>
  <si>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</si>
  <si>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</si>
  <si>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</si>
  <si>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</si>
  <si>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</si>
  <si>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</si>
  <si>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</si>
  <si>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</si>
  <si>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中国移动通信集团四川有限公司天府新区分公司</t>
  </si>
  <si>
    <t>成都移动</t>
  </si>
  <si>
    <t>L20221025018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</si>
  <si>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</si>
  <si>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</si>
  <si>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</si>
  <si>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</si>
  <si>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</si>
  <si>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</si>
  <si>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</si>
  <si>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</si>
  <si>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</si>
  <si>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</si>
  <si>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</si>
  <si>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</si>
  <si>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</si>
  <si>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</si>
  <si>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L20221228004</t>
  </si>
  <si>
    <t>成都11移动</t>
  </si>
  <si>
    <t>CDNCDCM5</t>
  </si>
  <si>
    <t>2022/12/22
2023/1/13</t>
  </si>
  <si>
    <t>202303按照保底计提。20221222开始计费。20230113扩容10G开始机房。边缘计算，保底8G</t>
  </si>
  <si>
    <t>CD11CM</t>
  </si>
  <si>
    <t>中国移动通信集团贵州有限公司贵阳分公司</t>
  </si>
  <si>
    <t>贵阳移动</t>
  </si>
  <si>
    <t>182315IDC00082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</si>
  <si>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</si>
  <si>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</si>
  <si>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</si>
  <si>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</si>
  <si>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</si>
  <si>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补202302，已计提41.06，结算41.42，补0.36</t>
  </si>
  <si>
    <t>中国移动通信集团广东有限公司东莞分公司</t>
  </si>
  <si>
    <t>东莞移动</t>
  </si>
  <si>
    <t>182315IDC00081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</si>
  <si>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</si>
  <si>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</si>
  <si>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</si>
  <si>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</si>
  <si>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</si>
  <si>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</si>
  <si>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</si>
  <si>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</si>
  <si>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</si>
  <si>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</si>
  <si>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深圳</t>
  </si>
  <si>
    <t>CDNSZCM</t>
  </si>
  <si>
    <t>2019/9/1
2019/12/31
2022/5/31</t>
  </si>
  <si>
    <t>400G-60G-240G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</si>
  <si>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</si>
  <si>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</si>
  <si>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</si>
  <si>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</si>
  <si>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</si>
  <si>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</si>
  <si>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</si>
  <si>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</si>
  <si>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</si>
  <si>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</si>
  <si>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</si>
  <si>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</si>
  <si>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</si>
  <si>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</si>
  <si>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</si>
  <si>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</si>
  <si>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</si>
  <si>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薛子凌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</si>
  <si>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</si>
  <si>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</si>
  <si>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</si>
  <si>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</si>
  <si>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</si>
  <si>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</si>
  <si>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</si>
  <si>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</si>
  <si>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</si>
  <si>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</si>
  <si>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</si>
  <si>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</si>
  <si>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</si>
  <si>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</si>
  <si>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</si>
  <si>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</si>
  <si>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</si>
  <si>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</si>
  <si>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</si>
  <si>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</si>
  <si>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</si>
  <si>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</si>
  <si>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</si>
  <si>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</si>
  <si>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</si>
  <si>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</si>
  <si>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</si>
  <si>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</si>
  <si>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</si>
  <si>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</si>
  <si>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</si>
  <si>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佰云互联（北京）科技有限公司</t>
  </si>
  <si>
    <t>佰云互联</t>
  </si>
  <si>
    <t>182215IDC00604</t>
  </si>
  <si>
    <t>宜昌</t>
  </si>
  <si>
    <t>宜昌2联通</t>
  </si>
  <si>
    <t>CACDNYICUN</t>
  </si>
  <si>
    <t>40G</t>
  </si>
  <si>
    <t>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</si>
  <si>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</si>
  <si>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</si>
  <si>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王超越</t>
  </si>
  <si>
    <t>182215IDC00618</t>
  </si>
  <si>
    <t>西宁</t>
  </si>
  <si>
    <t>西宁2联通</t>
  </si>
  <si>
    <t>CACDNXNUN</t>
  </si>
  <si>
    <t>2020/7/1
2022/10/1</t>
  </si>
  <si>
    <t>80G+40G</t>
  </si>
  <si>
    <t>（1）20200701开始计费80G,20221001开始计费扩容40G，颗粒度100M，保底36G；（2）甲乙双方实际流量以100M为结算单位，不足50M按照0M收取，大于等于50M按100M收取。</t>
  </si>
  <si>
    <t>XN2UN</t>
  </si>
  <si>
    <t>182215IDC00532</t>
  </si>
  <si>
    <t>枣庄</t>
  </si>
  <si>
    <t>枣庄联通</t>
  </si>
  <si>
    <t xml:space="preserve">CACDNZAOZUN </t>
  </si>
  <si>
    <t>2022/5/1
2022/7/31
2022/8/1</t>
  </si>
  <si>
    <t>200G-100G+100G</t>
  </si>
  <si>
    <t>20220731BEC退租100G。20220801CDN新增100G；20220501开始计费，颗粒度100M，保底60G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</si>
  <si>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</si>
  <si>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</si>
  <si>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</si>
  <si>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</si>
  <si>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</si>
  <si>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</si>
  <si>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</si>
  <si>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</si>
  <si>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</si>
  <si>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</si>
  <si>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</si>
  <si>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</si>
  <si>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</si>
  <si>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</si>
  <si>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</si>
  <si>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L20230324003</t>
  </si>
  <si>
    <t>广州8移动</t>
  </si>
  <si>
    <t>CACDNGZCM5</t>
  </si>
  <si>
    <t>20230301开始计费。颗粒度100M，保底64G</t>
  </si>
  <si>
    <t>GZ8CM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</si>
  <si>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</si>
  <si>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</si>
  <si>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</si>
  <si>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</si>
  <si>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</si>
  <si>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</si>
  <si>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2022/9/30</t>
  </si>
  <si>
    <t>100G+40G+160G+140G+200G-100G-60G</t>
  </si>
  <si>
    <t>需要注意20230301价格变动。20220201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（2）甲乙双方实际流量以100M为结算单位，不足50M按照0M收取，大于等于50M按100M收取</t>
  </si>
  <si>
    <t>LF6CT</t>
  </si>
  <si>
    <t>廊坊7电信</t>
  </si>
  <si>
    <t>2021/4/1
2021/10/1
2022/9/30</t>
  </si>
  <si>
    <t>160G-160G+200G-200G-40G</t>
  </si>
  <si>
    <t>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</si>
  <si>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</si>
  <si>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</si>
  <si>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</t>
  </si>
  <si>
    <t>淄博联通</t>
  </si>
  <si>
    <t>CACDNZBUN</t>
  </si>
  <si>
    <t>2022/2/1
2022/8/31
2022/11/30</t>
  </si>
  <si>
    <t>400G-200G-200G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</si>
  <si>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</si>
  <si>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</si>
  <si>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</si>
  <si>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</si>
  <si>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</si>
  <si>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泰安联通</t>
  </si>
  <si>
    <t>CACDNTAUN</t>
  </si>
  <si>
    <t>2022/11/1
2022/12/31</t>
  </si>
  <si>
    <t>20230101从CDN转给BEC。20221101开始计费，颗粒度100M，保底80G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</si>
  <si>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</si>
  <si>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</si>
  <si>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</si>
  <si>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</si>
  <si>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</si>
  <si>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</si>
  <si>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</si>
  <si>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</si>
  <si>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</si>
  <si>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</si>
  <si>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</si>
  <si>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</si>
  <si>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</si>
  <si>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</si>
  <si>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</si>
  <si>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</si>
  <si>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</si>
  <si>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</si>
  <si>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</si>
  <si>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</si>
  <si>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</si>
  <si>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</si>
  <si>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</si>
  <si>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</si>
  <si>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</si>
  <si>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</si>
  <si>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</si>
  <si>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</si>
  <si>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</si>
  <si>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</si>
  <si>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</si>
  <si>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182215IDC00365</t>
  </si>
  <si>
    <t>洛阳</t>
  </si>
  <si>
    <t>洛阳4电信</t>
  </si>
  <si>
    <t>CACDNLYCT</t>
  </si>
  <si>
    <t>2020/11/1
2021/2/1
2021/9/1
2022/1/31</t>
  </si>
  <si>
    <t>100G+200G+100G-100G</t>
  </si>
  <si>
    <t>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</si>
  <si>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</si>
  <si>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</si>
  <si>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</si>
  <si>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需要注意202206价格变化。需要注意202202开始价格变动。（1）20211001开始计费100G，20220201扩容100G开始计费，颗粒度100M，保底80G</t>
  </si>
  <si>
    <t>LY5CT</t>
  </si>
  <si>
    <t>182215IDC00575</t>
  </si>
  <si>
    <t>郴州电信</t>
  </si>
  <si>
    <t>CACDNCHENZCT</t>
  </si>
  <si>
    <t>300G+100G</t>
  </si>
  <si>
    <t>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</si>
  <si>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</si>
  <si>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L20221025042</t>
  </si>
  <si>
    <t>株洲2联通</t>
  </si>
  <si>
    <t>CACDNZHUZUN</t>
  </si>
  <si>
    <t>440G</t>
  </si>
  <si>
    <t>20220201开始计费，颗粒度100M，保底132G</t>
  </si>
  <si>
    <t>ZHUZ2UN</t>
  </si>
  <si>
    <t>182215IDC00403</t>
  </si>
  <si>
    <t>洛阳2联通</t>
  </si>
  <si>
    <t>CACDNLYUN</t>
  </si>
  <si>
    <t>20220601开始计费，颗粒度100M，保底90G</t>
  </si>
  <si>
    <t>LY2UN</t>
  </si>
  <si>
    <t>182215IDC00572</t>
  </si>
  <si>
    <t>株洲3联通</t>
  </si>
  <si>
    <t>20220802开始计费，颗粒度100M，保底60G</t>
  </si>
  <si>
    <t>ZHUZ3UN</t>
  </si>
  <si>
    <t>L20230305001</t>
  </si>
  <si>
    <t>重庆5移动</t>
  </si>
  <si>
    <t>CACDNCQCM5</t>
  </si>
  <si>
    <t>202303按照保底折天。20230302开始计费。颗粒度100M，包端口，保底80G</t>
  </si>
  <si>
    <t>CQ5CM</t>
  </si>
  <si>
    <t>厦门市唯云网络科技有限公司</t>
  </si>
  <si>
    <t>厦门唯云</t>
  </si>
  <si>
    <t>182215IDC00643</t>
  </si>
  <si>
    <t>东莞4移动</t>
  </si>
  <si>
    <t>CACDNDGCM2</t>
  </si>
  <si>
    <t>2019/1/28 
2020/3/1</t>
  </si>
  <si>
    <t>200G
+20G</t>
  </si>
  <si>
    <t>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</si>
  <si>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</si>
  <si>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182215IDC00574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</si>
  <si>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</si>
  <si>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</si>
  <si>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</si>
  <si>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</si>
  <si>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</si>
  <si>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</si>
  <si>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</si>
  <si>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</si>
  <si>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</si>
  <si>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</t>
  </si>
  <si>
    <t>200G+60G</t>
  </si>
  <si>
    <t>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</si>
  <si>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</si>
  <si>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</si>
  <si>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</si>
  <si>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</t>
  </si>
  <si>
    <t>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</si>
  <si>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</si>
  <si>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</si>
  <si>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182215IDC00378</t>
  </si>
  <si>
    <t>吉安</t>
  </si>
  <si>
    <t>吉安电信</t>
  </si>
  <si>
    <t>CACDNJACT</t>
  </si>
  <si>
    <t>2020/6/1
2020/12/1</t>
  </si>
  <si>
    <t>需要注意202206价格变动（1）20200601存量80G开始计费，20201201扩容40G开始计费，颗粒度100M，保底36G；（2）甲乙双方实际流量以100M为结算单位，不足50M按0M收取，大于等于50M按100M收取。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</si>
  <si>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</si>
  <si>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</si>
  <si>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</si>
  <si>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</si>
  <si>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</si>
  <si>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</si>
  <si>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</si>
  <si>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</si>
  <si>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</si>
  <si>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</si>
  <si>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</si>
  <si>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</si>
  <si>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</si>
  <si>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</si>
  <si>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</t>
  </si>
  <si>
    <t>绍兴电信</t>
  </si>
  <si>
    <t>CACDNSHAOXCT</t>
  </si>
  <si>
    <t>202303按照保底计提。（1）20211001开始计费，颗粒度100M，保底200G。包端口；（2）甲乙双方实际流量以100M为结算单位，不足50M按照0M收取，大于等于50M按100M收取</t>
  </si>
  <si>
    <t>SHAOXCT</t>
  </si>
  <si>
    <t>福建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</si>
  <si>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</si>
  <si>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</si>
  <si>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</si>
  <si>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</si>
  <si>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</si>
  <si>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</si>
  <si>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</si>
  <si>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</si>
  <si>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</si>
  <si>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</si>
  <si>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</si>
  <si>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</si>
  <si>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</si>
  <si>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</si>
  <si>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182215IDC00565</t>
  </si>
  <si>
    <t>常州</t>
  </si>
  <si>
    <t>常州3电信</t>
  </si>
  <si>
    <t>CACDNCZCT</t>
  </si>
  <si>
    <t>20220901开始计费，颗粒度100M，保底30G</t>
  </si>
  <si>
    <t>CZ3CT</t>
  </si>
  <si>
    <t>182315IDC00007</t>
  </si>
  <si>
    <t>昆明7电信</t>
  </si>
  <si>
    <t>CACDNKMCT</t>
  </si>
  <si>
    <t>20221101开始计费，颗粒度100M，保底60G</t>
  </si>
  <si>
    <t>KM7CT</t>
  </si>
  <si>
    <t>补202302，已计提30.3，结算30.6，补0.3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</si>
  <si>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</si>
  <si>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</si>
  <si>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</si>
  <si>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</si>
  <si>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</si>
  <si>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</si>
  <si>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</si>
  <si>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</si>
  <si>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</si>
  <si>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</si>
  <si>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</si>
  <si>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</si>
  <si>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</si>
  <si>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</si>
  <si>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</si>
  <si>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</si>
  <si>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</si>
  <si>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</si>
  <si>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</si>
  <si>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</si>
  <si>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</si>
  <si>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</si>
  <si>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</si>
  <si>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182315IDC00059</t>
  </si>
  <si>
    <t>东莞6移动</t>
  </si>
  <si>
    <t>CACDNDGCM3</t>
  </si>
  <si>
    <t>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</si>
  <si>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</si>
  <si>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</si>
  <si>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</si>
  <si>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</si>
  <si>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</si>
  <si>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</si>
  <si>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</si>
  <si>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</si>
  <si>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</si>
  <si>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</si>
  <si>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</si>
  <si>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</si>
  <si>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</si>
  <si>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</si>
  <si>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</si>
  <si>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</si>
  <si>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</si>
  <si>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</si>
  <si>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</si>
  <si>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</si>
  <si>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</si>
  <si>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</si>
  <si>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</si>
  <si>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</si>
  <si>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</si>
  <si>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</si>
  <si>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</si>
  <si>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</si>
  <si>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</si>
  <si>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</si>
  <si>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</si>
  <si>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</si>
  <si>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</si>
  <si>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</si>
  <si>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</si>
  <si>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</si>
  <si>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</si>
  <si>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</si>
  <si>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</si>
  <si>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</si>
  <si>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</si>
  <si>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</si>
  <si>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</si>
  <si>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</si>
  <si>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</si>
  <si>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</si>
  <si>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</si>
  <si>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</si>
  <si>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</si>
  <si>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</si>
  <si>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</si>
  <si>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</si>
  <si>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</si>
  <si>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</si>
  <si>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</si>
  <si>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</si>
  <si>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</si>
  <si>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</si>
  <si>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</si>
  <si>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</si>
  <si>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</si>
  <si>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</si>
  <si>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</si>
  <si>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</si>
  <si>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</si>
  <si>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</si>
  <si>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</si>
  <si>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</si>
  <si>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</si>
  <si>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</si>
  <si>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</si>
  <si>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</si>
  <si>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L20221025049</t>
  </si>
  <si>
    <t>哈尔滨</t>
  </si>
  <si>
    <t>哈尔滨4电信</t>
  </si>
  <si>
    <t>CACDNHEBCT</t>
  </si>
  <si>
    <t>2019/11/5
2020/11/1</t>
  </si>
  <si>
    <t>200G+40G</t>
  </si>
  <si>
    <t>202303开始价格变动。202103价格变动（1）20191105存量200G开始计费，2020年11月1日扩容40G开始计费，颗粒度100M，保底72G；（2）甲乙双方实际流量以100M为结算单位，不足100M按100M收取。</t>
  </si>
  <si>
    <t>HRB4CT</t>
  </si>
  <si>
    <t>杭州天舰信息技术股份有限公司</t>
  </si>
  <si>
    <t>杭州天舰</t>
  </si>
  <si>
    <t>182215IDC00558</t>
  </si>
  <si>
    <t>丽水</t>
  </si>
  <si>
    <t>丽水电信</t>
  </si>
  <si>
    <t>CACDNLSCT</t>
  </si>
  <si>
    <t>202209价格变动（1）颗粒度100M，保底32G； （2）甲乙双方实际流量以100M为结算单位，不足50M按照0M收取，大于等于50M按100M收取。</t>
  </si>
  <si>
    <t>LSCT</t>
  </si>
  <si>
    <t>182215IDC00556</t>
  </si>
  <si>
    <t>台州电信</t>
  </si>
  <si>
    <t>CACDNTZCT</t>
  </si>
  <si>
    <t>202209价格变动（1）颗粒度100M，保底32G；（2）甲乙双方实际流量以100M为结算单位，不足50M按照0M收取，大于等于50M按100M收取</t>
  </si>
  <si>
    <t>TZCT</t>
  </si>
  <si>
    <t>182215IDC00306</t>
  </si>
  <si>
    <t>丽水3移动</t>
  </si>
  <si>
    <t>CACDNLSCM2</t>
  </si>
  <si>
    <t>2021/4/1
2021/5/1</t>
  </si>
  <si>
    <t>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</si>
  <si>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</si>
  <si>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</si>
  <si>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</si>
  <si>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182215IDC00406</t>
  </si>
  <si>
    <t>湖州</t>
  </si>
  <si>
    <t>湖州电信</t>
  </si>
  <si>
    <t>CACDNHUZCT</t>
  </si>
  <si>
    <t>需要注意202206价格变动（1）20200401开始计费，颗粒度100M，保底30G；（2）甲乙双方实际流量以100M为结算单位，不足50M按照0M收取，大于等于50M按100M收取。</t>
  </si>
  <si>
    <t>HUZCT</t>
  </si>
  <si>
    <t>182315IDC00049</t>
  </si>
  <si>
    <t>台州移动</t>
  </si>
  <si>
    <t>CACDNTZCM</t>
  </si>
  <si>
    <t>需要注意202102价格为5500（1）20200401开始计费，颗粒度100M，保底60G；（2）甲乙双方实际流量以100M为结算单位，不足50M按照0M收取，大于等于50M按100M收取。</t>
  </si>
  <si>
    <t>TZCM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</si>
  <si>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</si>
  <si>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</si>
  <si>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</si>
  <si>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</si>
  <si>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</si>
  <si>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</si>
  <si>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</si>
  <si>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</si>
  <si>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182315IDC00052</t>
  </si>
  <si>
    <t>天津4联通</t>
  </si>
  <si>
    <t>CACDNTJUN</t>
  </si>
  <si>
    <t>2020/11/3
2021/1/1</t>
  </si>
  <si>
    <t>（1）存量100G20201103开始计费，扩容100G2021010开始计费，颗粒度100M，保底80G；（2）甲乙双方实际流量以100M为结算单位，不足50M按照0M收取，大于等于50M按100M收取。</t>
  </si>
  <si>
    <t>TJ4UN</t>
  </si>
  <si>
    <t>182215IDC00418</t>
  </si>
  <si>
    <t>宁波4移动</t>
  </si>
  <si>
    <t>CACDNNBCM2</t>
  </si>
  <si>
    <t>202111对账需要注意故障是否扣减；（1）20210601开始计费，颗粒度100M，保底100G；（2）甲乙双方实际流量以100M为结算单位，不足50M按照0M收取，大于等于50M按100M收取</t>
  </si>
  <si>
    <t>NB4CM</t>
  </si>
  <si>
    <t>182215IDC00652</t>
  </si>
  <si>
    <t>金华3电信</t>
  </si>
  <si>
    <t>CACDNJHCT3</t>
  </si>
  <si>
    <t>20221001开始计费。颗粒度100M，保底90G</t>
  </si>
  <si>
    <t>JH3CT</t>
  </si>
  <si>
    <t>182315IDC00046</t>
  </si>
  <si>
    <t>舟山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</si>
  <si>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</si>
  <si>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</si>
  <si>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</si>
  <si>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</si>
  <si>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</si>
  <si>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</si>
  <si>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182215IDC00407</t>
  </si>
  <si>
    <t>长沙3电信</t>
  </si>
  <si>
    <t>CACDNCSCT2</t>
  </si>
  <si>
    <t>需要注意202206价格变化（1）20200201开始计费，颗粒度100M，保底30G；（2）甲乙双方实际流量以100M为结算单位，不足50M按照0M收取，大于等于50M按100M收取。</t>
  </si>
  <si>
    <t>CS3CT</t>
  </si>
  <si>
    <t>182215IDC00552</t>
  </si>
  <si>
    <t>包头电信</t>
  </si>
  <si>
    <t>CACDNBAOTCT</t>
  </si>
  <si>
    <t>60G</t>
  </si>
  <si>
    <t>202303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</si>
  <si>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</si>
  <si>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</si>
  <si>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</si>
  <si>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</si>
  <si>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</si>
  <si>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</si>
  <si>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</si>
  <si>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L20221025040</t>
  </si>
  <si>
    <t>长沙4移动</t>
  </si>
  <si>
    <t>CACDNCSCM</t>
  </si>
  <si>
    <t>2021/2/7
2021/10/1
2021/10/1
2021/12/1
2022/2/1
2022/2/1
2023/2/28</t>
  </si>
  <si>
    <t>200G+160G+200G+200G+120G+200G-200G</t>
  </si>
  <si>
    <t>20230228退租长沙7移动200G.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</si>
  <si>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</si>
  <si>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</si>
  <si>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</si>
  <si>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</si>
  <si>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</si>
  <si>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</si>
  <si>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</si>
  <si>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</si>
  <si>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</si>
  <si>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</si>
  <si>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</si>
  <si>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</si>
  <si>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</si>
  <si>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182215IDC00377</t>
  </si>
  <si>
    <t>衡阳电信</t>
  </si>
  <si>
    <t>CACDNHENGYCT</t>
  </si>
  <si>
    <t>2018/7/18
2019/9/1
2020/4/30</t>
  </si>
  <si>
    <t>80G+
180G-60G</t>
  </si>
  <si>
    <t>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</si>
  <si>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HENGYCT</t>
  </si>
  <si>
    <t>衡阳2电信</t>
  </si>
  <si>
    <t>需要注意202206价格变动。（1）20200601开始计费，颗粒度100M，保底18G，（2）甲乙双方实际流量以100M为结算单位，不足50M按照0M收取，大于等于50M按100M收取。</t>
  </si>
  <si>
    <t>HENGY2CT</t>
  </si>
  <si>
    <t>吉林省高升科技有限公司</t>
  </si>
  <si>
    <t>高升科技</t>
  </si>
  <si>
    <t>182215IDC00545</t>
  </si>
  <si>
    <t>长春</t>
  </si>
  <si>
    <t>长春3联通</t>
  </si>
  <si>
    <t>CACDNCCUN</t>
  </si>
  <si>
    <t>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</si>
  <si>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</si>
  <si>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</si>
  <si>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</si>
  <si>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</si>
  <si>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</si>
  <si>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</si>
  <si>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需要注意后期资源变动（1）20200801开始计费，颗粒度100M，保底50G；（2）甲乙双方实际流量以100M为结算单位，不足50M按照0M收取，大于等于50M按100M收取</t>
  </si>
  <si>
    <t>HRB4CM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</si>
  <si>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</si>
  <si>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</si>
  <si>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</si>
  <si>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</si>
  <si>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</si>
  <si>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182215IDC00370</t>
  </si>
  <si>
    <t>沈阳</t>
  </si>
  <si>
    <t>沈阳3电信</t>
  </si>
  <si>
    <t>CACDNSYCT</t>
  </si>
  <si>
    <t>202111对账需要注意故障是否扣减；20210601开始计费，颗粒度100M，保底18G</t>
  </si>
  <si>
    <t>SY3CT</t>
  </si>
  <si>
    <t>182215IDC00554</t>
  </si>
  <si>
    <t>天津4移动</t>
  </si>
  <si>
    <t>CACDNTJCM2</t>
  </si>
  <si>
    <t>2021/6/10
2022/7/31</t>
  </si>
  <si>
    <t>200G-160G</t>
  </si>
  <si>
    <t>202303按照保底计提。20220731退租160G。需要注意202208价格变动（1）20210610开始计费，颗粒度100M，保底100G；20220801开始为包端口（2）甲乙双方实际流量以100M为结算单位，不足50M按照0M收取，大于等于50M按100M收取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</si>
  <si>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</si>
  <si>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</si>
  <si>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</si>
  <si>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</si>
  <si>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</t>
  </si>
  <si>
    <t>厦门3电信</t>
  </si>
  <si>
    <t>CACDNXMCT2</t>
  </si>
  <si>
    <t>2021/2/1
2021/5/1
2021/12/1
2022/6/30</t>
  </si>
  <si>
    <t>200G+120G+60G-100G</t>
  </si>
  <si>
    <t>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</si>
  <si>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</si>
  <si>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</si>
  <si>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</t>
  </si>
  <si>
    <t>郑州6电信</t>
  </si>
  <si>
    <t>CACDNZZCT</t>
  </si>
  <si>
    <t>2021/11/1
2023/1/1</t>
  </si>
  <si>
    <t>100G+160G</t>
  </si>
  <si>
    <t>需注意注意202206价格变化。20211101开始计费100G，20230101开始计费160G.颗粒度100M，保底60G</t>
  </si>
  <si>
    <t>ZZ6CT</t>
  </si>
  <si>
    <t>182215IDC00300</t>
  </si>
  <si>
    <t>芜湖</t>
  </si>
  <si>
    <t>芜湖联通</t>
  </si>
  <si>
    <t>CACDNWUHUN</t>
  </si>
  <si>
    <t>100G+60G</t>
  </si>
  <si>
    <t>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</si>
  <si>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</si>
  <si>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江苏云工场信息技术有限公司</t>
  </si>
  <si>
    <t>江苏云工场</t>
  </si>
  <si>
    <t>182215IDC00576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</si>
  <si>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</si>
  <si>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</si>
  <si>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</si>
  <si>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</si>
  <si>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</si>
  <si>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</si>
  <si>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</si>
  <si>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182215IDC00541</t>
  </si>
  <si>
    <t>济南2移动二级</t>
  </si>
  <si>
    <t>CACDNJNCM</t>
  </si>
  <si>
    <t>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</si>
  <si>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</si>
  <si>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</si>
  <si>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</si>
  <si>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</si>
  <si>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</si>
  <si>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</si>
  <si>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</si>
  <si>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</si>
  <si>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</si>
  <si>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</si>
  <si>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</si>
  <si>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</si>
  <si>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</si>
  <si>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</si>
  <si>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</si>
  <si>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</si>
  <si>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</si>
  <si>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</si>
  <si>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</si>
  <si>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</si>
  <si>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182215IDC00564</t>
  </si>
  <si>
    <t>青岛滨海</t>
  </si>
  <si>
    <t>QDBH-移动</t>
  </si>
  <si>
    <t>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</si>
  <si>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</si>
  <si>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</si>
  <si>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</si>
  <si>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+10G-70G-100G+100G-100G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</si>
  <si>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</si>
  <si>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</si>
  <si>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</si>
  <si>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</si>
  <si>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</si>
  <si>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</si>
  <si>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</si>
  <si>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182215IDC00542</t>
  </si>
  <si>
    <t>呼和浩特5移动</t>
  </si>
  <si>
    <t>CACDNHHHTCM</t>
  </si>
  <si>
    <t>2020/1/1
2020/5/1</t>
  </si>
  <si>
    <t>160G+60G</t>
  </si>
  <si>
    <t>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</si>
  <si>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</si>
  <si>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</si>
  <si>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</si>
  <si>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</si>
  <si>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</si>
  <si>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</si>
  <si>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</si>
  <si>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</si>
  <si>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</si>
  <si>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182115IDC00233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</si>
  <si>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</si>
  <si>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</si>
  <si>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</si>
  <si>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</si>
  <si>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</si>
  <si>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</si>
  <si>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</si>
  <si>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</si>
  <si>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</si>
  <si>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</si>
  <si>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</si>
  <si>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202303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</si>
  <si>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</si>
  <si>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</si>
  <si>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</si>
  <si>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</si>
  <si>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</si>
  <si>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</si>
  <si>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JN7CM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</si>
  <si>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</si>
  <si>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</si>
  <si>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182215IDC00312</t>
  </si>
  <si>
    <t>徐州</t>
  </si>
  <si>
    <t>徐州移动</t>
  </si>
  <si>
    <t>CACDNXZCM</t>
  </si>
  <si>
    <t>202303按照保底计提。（1）20210601开始计费，颗粒度100M，包端口，保底160G；（2）甲乙双方实际流量以100M为结算单位，不足50M按照0M收取，大于等于50M按100M收取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</si>
  <si>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</si>
  <si>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</si>
  <si>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</si>
  <si>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</si>
  <si>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</si>
  <si>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</si>
  <si>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</si>
  <si>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</si>
  <si>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</si>
  <si>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（1）20220130开始计费，颗粒度100M，保底60G；（2）甲乙双方实际流量以100M为结算单位，不足50M按照0M收取，大于等于50M按100M收取。</t>
  </si>
  <si>
    <t>JN9CM</t>
  </si>
  <si>
    <t>182215IDC00419</t>
  </si>
  <si>
    <t>潍坊联通</t>
  </si>
  <si>
    <t>CACDNWFUN</t>
  </si>
  <si>
    <t>2022/2/1
2022/3/31
2022/8/31</t>
  </si>
  <si>
    <t>400G-100G-150G</t>
  </si>
  <si>
    <t>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</si>
  <si>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</si>
  <si>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</si>
  <si>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150G</t>
  </si>
  <si>
    <t>WFUN拆出150G给WF2UN。颗粒度100M，保底45G</t>
  </si>
  <si>
    <t>WF2UN</t>
  </si>
  <si>
    <t>182215IDC00651</t>
  </si>
  <si>
    <t>威海</t>
  </si>
  <si>
    <t>威海移动</t>
  </si>
  <si>
    <t>CACDNWEIHCM</t>
  </si>
  <si>
    <t>202303按照保底计提。20221001开始计费。颗粒度100M，包端口，保底100G</t>
  </si>
  <si>
    <t>WEIHCM</t>
  </si>
  <si>
    <t>南通云数网络科技有限公司</t>
  </si>
  <si>
    <t>南通云数</t>
  </si>
  <si>
    <t>182315IDC00054</t>
  </si>
  <si>
    <t>常州移动2</t>
  </si>
  <si>
    <t>CACDNCZCM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</si>
  <si>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</si>
  <si>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CZCM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</si>
  <si>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</si>
  <si>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</si>
  <si>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</si>
  <si>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</si>
  <si>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</si>
  <si>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</si>
  <si>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</si>
  <si>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</si>
  <si>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</t>
  </si>
  <si>
    <t>80G+80G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</si>
  <si>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</si>
  <si>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WX4CM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</si>
  <si>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</si>
  <si>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</si>
  <si>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</si>
  <si>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</si>
  <si>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</si>
  <si>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</si>
  <si>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</si>
  <si>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182215IDC00420</t>
  </si>
  <si>
    <t>青岛5电信</t>
  </si>
  <si>
    <t>CACDNQDCT</t>
  </si>
  <si>
    <t>2020/9/8
2021/8/2
2022/5/30</t>
  </si>
  <si>
    <t>160G+200G-200G</t>
  </si>
  <si>
    <t>需要注意202205价格变动。（1）青岛5电信20200908开始计费，青岛6电信20210802开始计费，颗粒度100M，保底108G；02108开始青岛5电信与青岛6电信合并计费。202206开始青岛5电信&amp;青岛6电信不合并计费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</si>
  <si>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</si>
  <si>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</si>
  <si>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</si>
  <si>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</si>
  <si>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</si>
  <si>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</si>
  <si>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182215IDC00553</t>
  </si>
  <si>
    <t>烟台</t>
  </si>
  <si>
    <t>烟台电信</t>
  </si>
  <si>
    <t>CACDNYTCT</t>
  </si>
  <si>
    <t>需要注意202207价格变动（1）20211001开始计费，颗粒度100M，保底30G；（2）甲乙双方实际流量以100M为结算单位，不足50M按照0M收取，大于等于50M按100M收取</t>
  </si>
  <si>
    <t>YTCT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</si>
  <si>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</si>
  <si>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</si>
  <si>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</si>
  <si>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</si>
  <si>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</si>
  <si>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</si>
  <si>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QD9UN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</si>
  <si>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</si>
  <si>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</si>
  <si>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</si>
  <si>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</si>
  <si>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</si>
  <si>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</si>
  <si>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</si>
  <si>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</si>
  <si>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</si>
  <si>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L20221025050</t>
  </si>
  <si>
    <t>太原9移动</t>
  </si>
  <si>
    <t>202303按照保底计提。20220305开始计费，颗粒度100M，保底100G，包端口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</si>
  <si>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</si>
  <si>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</si>
  <si>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</si>
  <si>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</si>
  <si>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</si>
  <si>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</si>
  <si>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</si>
  <si>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</si>
  <si>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</si>
  <si>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</si>
  <si>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</si>
  <si>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200G+200G-400G</t>
  </si>
  <si>
    <t>20220131退租（1）20211001开始计费200G，20220101扩容200G开始计费，颗粒度100，保底160G；（2）甲乙双方实际流量以100M为结算单位，不足50M按照0M收取，大于等于50M按100M收取</t>
  </si>
  <si>
    <t>L20221025047</t>
  </si>
  <si>
    <t>南通</t>
  </si>
  <si>
    <t>南通电信</t>
  </si>
  <si>
    <t>CACDNNTCT</t>
  </si>
  <si>
    <t>202303按照均值计提，（1）20210201开始计费，颗粒度100M，保底30G；（2）甲乙双方实际流量以100M为结算单位，不足50M按照0M收取，大于等于50M按100M收取</t>
  </si>
  <si>
    <t>NTCT</t>
  </si>
  <si>
    <t>182315IDC00048</t>
  </si>
  <si>
    <t>南通2电信</t>
  </si>
  <si>
    <t>CACDNNTCT2</t>
  </si>
  <si>
    <t>202303按照保底计提。（1）20210201开始计费，颗粒度100M，保底50G，平均流量;（2）甲乙双方实际流量以100M为结算单位，不足50M按照0M收取，大于等于50M按100M收取</t>
  </si>
  <si>
    <t>NT2CT</t>
  </si>
  <si>
    <t>182215IDC00544</t>
  </si>
  <si>
    <t>兰州6电信</t>
  </si>
  <si>
    <t>CACDNLZCT</t>
  </si>
  <si>
    <t>202303按照均值计提，（1）20210902开始计费，颗粒度100M，保底30G</t>
  </si>
  <si>
    <t>LZ6CT</t>
  </si>
  <si>
    <t>182215IDC00421</t>
  </si>
  <si>
    <t>黄石</t>
  </si>
  <si>
    <t>黄石6电信</t>
  </si>
  <si>
    <t>CACDNHSCT</t>
  </si>
  <si>
    <t>202303按照保底计提。（1）2022年4月1日起为平均流量计费，保底40G（2）20211001开始计费，95计费，颗粒度100，保底60G；（3）甲乙双方实际流量以100M为结算单位，不足50M按照0M收取，大于等于50M按100M收取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</si>
  <si>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</si>
  <si>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</si>
  <si>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</si>
  <si>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</si>
  <si>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</si>
  <si>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</si>
  <si>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</si>
  <si>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</si>
  <si>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</si>
  <si>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</si>
  <si>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</si>
  <si>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</si>
  <si>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</si>
  <si>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</si>
  <si>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</si>
  <si>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</si>
  <si>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</si>
  <si>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</si>
  <si>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182215IDC00540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</si>
  <si>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</si>
  <si>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</si>
  <si>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</si>
  <si>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</si>
  <si>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</si>
  <si>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</si>
  <si>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</si>
  <si>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</si>
  <si>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</t>
  </si>
  <si>
    <t>200G-100G</t>
  </si>
  <si>
    <t>（1）边缘计算,20210901开始计费200G，20221130退租100G.颗粒度100M，保底80G；（2）甲乙双方实际流量以100M为结算单位，不足50M按照0M收取，大于等于50M按100M收取</t>
  </si>
  <si>
    <t>AKSCM</t>
  </si>
  <si>
    <t>182215IDC00186</t>
  </si>
  <si>
    <t>乌鲁木齐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</si>
  <si>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</si>
  <si>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</si>
  <si>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</si>
  <si>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</si>
  <si>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</si>
  <si>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</si>
  <si>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</si>
  <si>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182215IDC00305</t>
  </si>
  <si>
    <t>昆明2联通</t>
  </si>
  <si>
    <t>CACDNKMUN</t>
  </si>
  <si>
    <t>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</si>
  <si>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</si>
  <si>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</si>
  <si>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</si>
  <si>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</si>
  <si>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</si>
  <si>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</si>
  <si>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</si>
  <si>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80G-80G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</si>
  <si>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</si>
  <si>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浙江挚云信息科技有限公司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</si>
  <si>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</si>
  <si>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</si>
  <si>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</si>
  <si>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</si>
  <si>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</si>
  <si>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</si>
  <si>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</si>
  <si>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</si>
  <si>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L20221025039</t>
  </si>
  <si>
    <t>温州</t>
  </si>
  <si>
    <t>温州移动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</si>
  <si>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</si>
  <si>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</si>
  <si>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</si>
  <si>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</si>
  <si>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L20230223002</t>
  </si>
  <si>
    <t>温州电信二级</t>
  </si>
  <si>
    <t>CACDNWZCT</t>
  </si>
  <si>
    <t>2019/7/23
2020/12/1
2022/7/1</t>
  </si>
  <si>
    <t>80G+40G+200G</t>
  </si>
  <si>
    <t>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</si>
  <si>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</si>
  <si>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L20221025038</t>
  </si>
  <si>
    <t>温州3移动</t>
  </si>
  <si>
    <t>CACDNWZCM</t>
  </si>
  <si>
    <t>202303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</si>
  <si>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</si>
  <si>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</si>
  <si>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</si>
  <si>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</si>
  <si>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</si>
  <si>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</si>
  <si>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</si>
  <si>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</si>
  <si>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</si>
  <si>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</si>
  <si>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</si>
  <si>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</si>
  <si>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</si>
  <si>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</si>
  <si>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</si>
  <si>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</si>
  <si>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</si>
  <si>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</si>
  <si>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</si>
  <si>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</si>
  <si>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</si>
  <si>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</si>
  <si>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</si>
  <si>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</si>
  <si>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</si>
  <si>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</si>
  <si>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</si>
  <si>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</si>
  <si>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需要注意资源变动.20220120转为边缘计算。20220701转回CDN（1）20211102开始计费，颗粒度100M，保底80G；（2）甲乙双方实际流量以100M为结算单位，不足50M按照0M收取，大于等于50M按100M收取</t>
  </si>
  <si>
    <t>SUZ3CM</t>
  </si>
  <si>
    <t>L20221025048</t>
  </si>
  <si>
    <t>广州7移动</t>
  </si>
  <si>
    <t>CACDNGZCM4</t>
  </si>
  <si>
    <t>20220301开始计费，颗粒度100M，保底80G</t>
  </si>
  <si>
    <t>GZ7CM</t>
  </si>
  <si>
    <t>广东华云世纪科技有限公司</t>
  </si>
  <si>
    <t>华云世纪</t>
  </si>
  <si>
    <t>182215IDC00631</t>
  </si>
  <si>
    <t>福州</t>
  </si>
  <si>
    <t>福州5移动</t>
  </si>
  <si>
    <t>CACDNFZCM2</t>
  </si>
  <si>
    <t>2021/5/1
2022/1/30
2022/9/1</t>
  </si>
  <si>
    <t>200G+100G+100G</t>
  </si>
  <si>
    <t>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</si>
  <si>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</si>
  <si>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182215IDC00647</t>
  </si>
  <si>
    <t>南昌</t>
  </si>
  <si>
    <t>南昌6移动</t>
  </si>
  <si>
    <t>CACDNNCCM</t>
  </si>
  <si>
    <t>2021/11/1
2021/12/1</t>
  </si>
  <si>
    <t>（1）20211101开始计费100G，20211201开始计费100G，颗粒度100M，保底80G；（2）甲乙双方实际流量以100M为结算单位，不足50M按照0M收取，大于等于50M按100M收取</t>
  </si>
  <si>
    <t>NC6CM</t>
  </si>
  <si>
    <t>182215IDC00632</t>
  </si>
  <si>
    <t>中山5移动</t>
  </si>
  <si>
    <t>CACDNZSCM5</t>
  </si>
  <si>
    <t>2022/1/30
2022/9/1</t>
  </si>
  <si>
    <t>400G+100GG</t>
  </si>
  <si>
    <t>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</si>
  <si>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</si>
  <si>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</si>
  <si>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</si>
  <si>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</si>
  <si>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</si>
  <si>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</si>
  <si>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</si>
  <si>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</si>
  <si>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</si>
  <si>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20230101开始计费。颗粒度100M，保底40G</t>
  </si>
  <si>
    <t>BHCM</t>
  </si>
  <si>
    <t>补202302，已计提46.1，结算46.8，补0.7</t>
  </si>
  <si>
    <t>补202302，已计提82.8，结算84.2，补1.4</t>
  </si>
  <si>
    <t>南昌首页科技股份有限公司</t>
  </si>
  <si>
    <t>南昌首页</t>
  </si>
  <si>
    <t>182215IDC00650</t>
  </si>
  <si>
    <t>襄樊</t>
  </si>
  <si>
    <t>襄樊电信</t>
  </si>
  <si>
    <t>CACDNXIANGFCT</t>
  </si>
  <si>
    <t>2021/5/1
2021/9/1
2021/11/1</t>
  </si>
  <si>
    <t>160G+100G+100G</t>
  </si>
  <si>
    <t>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</si>
  <si>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</si>
  <si>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182215IDC00303</t>
  </si>
  <si>
    <t>上饶</t>
  </si>
  <si>
    <t>上饶电信</t>
  </si>
  <si>
    <t>CACDNSRCT</t>
  </si>
  <si>
    <t>202303按照保底计提。20220401开始计费，颗粒度100M，保底25G，平均流量</t>
  </si>
  <si>
    <t>SRCT</t>
  </si>
  <si>
    <t>深圳市新国都万联科技通信有限公司</t>
  </si>
  <si>
    <t>新国都</t>
  </si>
  <si>
    <t>L20221025024</t>
  </si>
  <si>
    <t>乌鲁木齐3电信</t>
  </si>
  <si>
    <t>CACDNWLMQCT</t>
  </si>
  <si>
    <t>2021/6/1
2022/2/1
2022/6/30</t>
  </si>
  <si>
    <t>100G+60G-40G</t>
  </si>
  <si>
    <t>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</si>
  <si>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</si>
  <si>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</si>
  <si>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</si>
  <si>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</si>
  <si>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</si>
  <si>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</si>
  <si>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</si>
  <si>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</si>
  <si>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</si>
  <si>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</si>
  <si>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</si>
  <si>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</si>
  <si>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</si>
  <si>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</si>
  <si>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</si>
  <si>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</si>
  <si>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</si>
  <si>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</si>
  <si>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</si>
  <si>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</si>
  <si>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</si>
  <si>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</si>
  <si>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</si>
  <si>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</si>
  <si>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</si>
  <si>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</si>
  <si>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</si>
  <si>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</si>
  <si>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</si>
  <si>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</si>
  <si>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</si>
  <si>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</si>
  <si>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</si>
  <si>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</si>
  <si>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</si>
  <si>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</si>
  <si>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</si>
  <si>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</si>
  <si>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</si>
  <si>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</si>
  <si>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</si>
  <si>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</si>
  <si>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</si>
  <si>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</si>
  <si>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</si>
  <si>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</si>
  <si>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</si>
  <si>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</si>
  <si>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</si>
  <si>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</si>
  <si>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</si>
  <si>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</si>
  <si>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</si>
  <si>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庭宇科技</t>
  </si>
  <si>
    <t>182315IDC00009</t>
  </si>
  <si>
    <t>CACDNSQCM</t>
  </si>
  <si>
    <t>2021/10/1
2021/11/1
2022/8/31</t>
  </si>
  <si>
    <t>200G+100G-150G</t>
  </si>
  <si>
    <t>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</si>
  <si>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</si>
  <si>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</si>
  <si>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SQCM拆出150G给SQ4CM。颗粒度100M，保底60G</t>
  </si>
  <si>
    <t>SQ4CM</t>
  </si>
  <si>
    <t>182215IDC00366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</si>
  <si>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</si>
  <si>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</si>
  <si>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</si>
  <si>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</si>
  <si>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</si>
  <si>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182115IDC00652</t>
  </si>
  <si>
    <t>通化</t>
  </si>
  <si>
    <t>通化联通</t>
  </si>
  <si>
    <t>CACDNTHUN</t>
  </si>
  <si>
    <t>（1）20211001开始计费，颗粒度100M，保底30G；（2）甲乙双方实际流量以100M为结算单位，不足50M按照0M收取，大于等于50M按100M收取</t>
  </si>
  <si>
    <t>THUN</t>
  </si>
  <si>
    <t>182215IDC00019</t>
  </si>
  <si>
    <t>保定</t>
  </si>
  <si>
    <t>保定3移动</t>
  </si>
  <si>
    <t>CACDNBDCM</t>
  </si>
  <si>
    <t>2021/10/1
2021/11/26</t>
  </si>
  <si>
    <t>60G-60G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</si>
  <si>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</si>
  <si>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182215IDC00411</t>
  </si>
  <si>
    <t>保定4移动</t>
  </si>
  <si>
    <t>2022/6/1
2022/8/1</t>
  </si>
  <si>
    <t>20220601开始计费100G，20220801扩容100G，颗粒度100，保底40G</t>
  </si>
  <si>
    <t>BD4CM</t>
  </si>
  <si>
    <t>182215IDC00368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</si>
  <si>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</si>
  <si>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</si>
  <si>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</si>
  <si>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</si>
  <si>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</si>
  <si>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</si>
  <si>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</si>
  <si>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</si>
  <si>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</si>
  <si>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</si>
  <si>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</si>
  <si>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</si>
  <si>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</si>
  <si>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</si>
  <si>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</si>
  <si>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</si>
  <si>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</si>
  <si>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182215IDC00562</t>
  </si>
  <si>
    <t>辽阳</t>
  </si>
  <si>
    <t>辽阳联通</t>
  </si>
  <si>
    <t>CACDNLIAOYUN</t>
  </si>
  <si>
    <t>20220902开始计费，颗粒度100M，保底30G</t>
  </si>
  <si>
    <t>LIAOYUN</t>
  </si>
  <si>
    <t>182215IDC00561</t>
  </si>
  <si>
    <t>辽阳2电信</t>
  </si>
  <si>
    <t>CACDNLIAOYCT</t>
  </si>
  <si>
    <t>20220901开始计费，颗粒度100M，保底40G</t>
  </si>
  <si>
    <t>LIAOY2CT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</si>
  <si>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</si>
  <si>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</si>
  <si>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</si>
  <si>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</si>
  <si>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</si>
  <si>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</si>
  <si>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</si>
  <si>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</si>
  <si>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</si>
  <si>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</si>
  <si>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</si>
  <si>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</si>
  <si>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L20230213001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</si>
  <si>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</si>
  <si>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</si>
  <si>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</si>
  <si>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</si>
  <si>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</si>
  <si>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</si>
  <si>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</si>
  <si>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</si>
  <si>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182215IDC00002</t>
  </si>
  <si>
    <t>秦皇岛</t>
  </si>
  <si>
    <t>秦皇岛电信</t>
  </si>
  <si>
    <t>CACDNQHDCT</t>
  </si>
  <si>
    <t>注意20230401开始价格变动。20220120转为边缘计算。20220701转回CDN（1）20211201开始计费，颗粒度100M，保底30G；（2）甲乙双方实际流量以100M为结算单位，不足50M按照0M收取，大于等于50M按100M收取</t>
  </si>
  <si>
    <t>QHDCT</t>
  </si>
  <si>
    <t>银联商务股份有限公司湖北分公司</t>
  </si>
  <si>
    <t>银联商务</t>
  </si>
  <si>
    <t>L20220924003</t>
  </si>
  <si>
    <t>WHGG-电信</t>
  </si>
  <si>
    <t>WHGG</t>
  </si>
  <si>
    <t>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</si>
  <si>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</si>
  <si>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</si>
  <si>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（1）20211215开始计费，颗粒度100M，保底12G，首月无保底；20230101开始保底调整为16G（2）甲乙双方实际流量以100M为结算单位，不足50M按照0M收取，大于等于50M按100M收取</t>
  </si>
  <si>
    <t>WHGG-CU-ST-1</t>
  </si>
  <si>
    <t>WHGG-移动</t>
  </si>
  <si>
    <t>（1）20211215开始计费，颗粒度100M，保底16G，首月有保底；（2）甲乙双方实际流量以100M为结算单位，不足50M按照0M收取，大于等于50M按100M收取</t>
  </si>
  <si>
    <t>WHGG-CM-ST-1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</si>
  <si>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</si>
  <si>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</si>
  <si>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</si>
  <si>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</si>
  <si>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</si>
  <si>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</si>
  <si>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</si>
  <si>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</si>
  <si>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</si>
  <si>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</si>
  <si>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</si>
  <si>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</si>
  <si>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</si>
  <si>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</si>
  <si>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</si>
  <si>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</si>
  <si>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</si>
  <si>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</si>
  <si>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</si>
  <si>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</si>
  <si>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</si>
  <si>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</si>
  <si>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</si>
  <si>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</si>
  <si>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</si>
  <si>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</si>
  <si>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202303按照保底计提。（1）20220201开始计费，颗粒度100M，保底100G，包端口；（2）甲乙双方实际流量以100M为结算单位，不足50M按照0M收取，大于等于50M按100M收取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</si>
  <si>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</si>
  <si>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</si>
  <si>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</si>
  <si>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</si>
  <si>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</si>
  <si>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</si>
  <si>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20220201开始计费，颗粒度100M，保底24G</t>
  </si>
  <si>
    <t>SH2UN</t>
  </si>
  <si>
    <t>北京和顺泰科技有限公司</t>
  </si>
  <si>
    <t>和顺泰</t>
  </si>
  <si>
    <t>182215IDC00415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</si>
  <si>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</si>
  <si>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</si>
  <si>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</si>
  <si>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</si>
  <si>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</si>
  <si>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</si>
  <si>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</si>
  <si>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20221001开始计费。颗粒度100M，保底30G</t>
  </si>
  <si>
    <t>TJ5CT</t>
  </si>
  <si>
    <t>补202302，已计提60，结算61.1，补1.1</t>
  </si>
  <si>
    <t>杭州盈为网络科技有限公司</t>
  </si>
  <si>
    <t>杭州盈为</t>
  </si>
  <si>
    <t>182215IDC00405</t>
  </si>
  <si>
    <t>榆林</t>
  </si>
  <si>
    <t>榆林联通</t>
  </si>
  <si>
    <t>CACDNYLUN</t>
  </si>
  <si>
    <t>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</si>
  <si>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</si>
  <si>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</si>
  <si>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</si>
  <si>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</si>
  <si>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</si>
  <si>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</si>
  <si>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202303按照保底计提。20220601开始计费，颗粒度100M，包端口，保底100G</t>
  </si>
  <si>
    <t>CD10CM</t>
  </si>
  <si>
    <t>泰州云下科技有限公司</t>
  </si>
  <si>
    <t>云下科技</t>
  </si>
  <si>
    <t>182215IDC00547</t>
  </si>
  <si>
    <t>泰州3电信</t>
  </si>
  <si>
    <t>CACDNTAIZCT</t>
  </si>
  <si>
    <t>20220801开始计费，颗粒度100M，保底84G。月付</t>
  </si>
  <si>
    <t>TAIZ3CT</t>
  </si>
  <si>
    <t>江苏网擎信息技术有限公司</t>
  </si>
  <si>
    <t>江苏网擎</t>
  </si>
  <si>
    <t>182315IDC00011</t>
  </si>
  <si>
    <t>常州4电信</t>
  </si>
  <si>
    <t>CACDNCZCT2</t>
  </si>
  <si>
    <t>20221001开始计费，颗粒度100M，保底30G</t>
  </si>
  <si>
    <t>CZ4CT</t>
  </si>
  <si>
    <t>182315IDC00013</t>
  </si>
  <si>
    <t>常州2移动</t>
  </si>
  <si>
    <t>CACDNCZCM2</t>
  </si>
  <si>
    <t>CZ2CM</t>
  </si>
  <si>
    <t>182315IDC00012</t>
  </si>
  <si>
    <t>常州联通</t>
  </si>
  <si>
    <t xml:space="preserve">   CACDNCZUN</t>
  </si>
  <si>
    <t>20221001开始计费。颗粒度100M，保底12G</t>
  </si>
  <si>
    <t>CZUN</t>
  </si>
  <si>
    <t>深圳万象天地科技有限公司</t>
  </si>
  <si>
    <t>深圳万象天地</t>
  </si>
  <si>
    <t>L20230321001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</si>
  <si>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</si>
  <si>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</si>
  <si>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</si>
  <si>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</si>
  <si>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</si>
  <si>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</si>
  <si>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L20230119004</t>
  </si>
  <si>
    <t>济南11移动</t>
  </si>
  <si>
    <t>CDNJNIX</t>
  </si>
  <si>
    <t>0.3G</t>
  </si>
  <si>
    <t>202303按照保底计提。颗粒度100M，保底0.03G</t>
  </si>
  <si>
    <t>JN11CM</t>
  </si>
  <si>
    <t>代理商-林加</t>
  </si>
  <si>
    <t>L20230204008</t>
  </si>
  <si>
    <t>宁波8电信</t>
  </si>
  <si>
    <t>CACDNNBCT2</t>
  </si>
  <si>
    <t>202303按照保底计提。20220901价格变动（1）月付。20210909开始计费，颗粒度100M，保底80G，包端口；（2）甲乙双方实际流量以100M为结算单位，不足50M按（1）月付。20220303开始计费，颗粒度100M，保底140G，包端口</t>
  </si>
  <si>
    <t>NB8CT</t>
  </si>
  <si>
    <t>182215IDC00563</t>
  </si>
  <si>
    <t>宁波7电信</t>
  </si>
  <si>
    <t>CACDNNBCT</t>
  </si>
  <si>
    <t>202303按照保底计提。20220901价格变动（1）月付。20210909开始计费，颗粒度100M，保底80G，包端口；（2）甲乙双方实际流量以100M为结算单位，不足50M按照0M收取，大于等于50M按100M收取。</t>
  </si>
  <si>
    <t>NB7CT</t>
  </si>
  <si>
    <t>华北-林加</t>
  </si>
  <si>
    <t>北京华盛云融科技有限公司</t>
  </si>
  <si>
    <t>华盛云融（鹏博士CDN）</t>
  </si>
  <si>
    <t>L20221110007</t>
  </si>
  <si>
    <t>北京鹏博士2</t>
  </si>
  <si>
    <t>CDNBJPBS</t>
  </si>
  <si>
    <t>2021/1/1
2021/3/31</t>
  </si>
  <si>
    <t>320G
-180G</t>
  </si>
  <si>
    <t>包端口。20210101开始计费；
20210331退租180G，退租后140G</t>
  </si>
  <si>
    <t>BJ2PBS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</si>
  <si>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</si>
  <si>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</si>
  <si>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</si>
  <si>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</si>
  <si>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</si>
  <si>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</si>
  <si>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</si>
  <si>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</si>
  <si>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</si>
  <si>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</si>
  <si>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</si>
  <si>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</si>
  <si>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</si>
  <si>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包端口。20210101开始计费。；
沈阳鹏博士20210331退租20G，退租后80G</t>
  </si>
  <si>
    <t>SYPBS</t>
  </si>
  <si>
    <t>佛山鹏博士</t>
  </si>
  <si>
    <t>CDNFSPBS</t>
  </si>
  <si>
    <t>200G
-60G</t>
  </si>
  <si>
    <t>包端口。20210101开始计费；
佛山鹏博士20210331退租60G，退租后140G</t>
  </si>
  <si>
    <t>FSPBS</t>
  </si>
  <si>
    <t>成都鹏博士</t>
  </si>
  <si>
    <t>CDNCDPBS</t>
  </si>
  <si>
    <t>200G
-160G</t>
  </si>
  <si>
    <t>包端口。20210101开始计费；
成都鹏博士20210331退租160G，退租后40G</t>
  </si>
  <si>
    <t>CDPBS</t>
  </si>
  <si>
    <t>重庆鹏博士</t>
  </si>
  <si>
    <t>CDNCQPBS</t>
  </si>
  <si>
    <t>包端口。20210101开始计费；
重庆鹏博士20210331退租20G，退租后20G</t>
  </si>
  <si>
    <t>CQPBS</t>
  </si>
  <si>
    <t>北京企通达科技有限公司</t>
  </si>
  <si>
    <t>企通达（鹏博士BGP）</t>
  </si>
  <si>
    <t>L20221110003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</si>
  <si>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</si>
  <si>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</si>
  <si>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</si>
  <si>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</si>
  <si>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</si>
  <si>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</si>
  <si>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</si>
  <si>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</si>
  <si>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</si>
  <si>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</si>
  <si>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</si>
  <si>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</si>
  <si>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</si>
  <si>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</si>
  <si>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华南-林加</t>
  </si>
  <si>
    <t>成都旭荣云科技有限公司</t>
  </si>
  <si>
    <t>成都旭荣</t>
  </si>
  <si>
    <t>L20230223039</t>
  </si>
  <si>
    <t>成都2联通</t>
  </si>
  <si>
    <t>CACDNCDUN</t>
  </si>
  <si>
    <t>边缘计算：20220401开始计费，保底30%，18G，1M颗粒度计提
后续待CDN上量后关注交付邮件，应该扩容了40G给CDN使用</t>
  </si>
  <si>
    <t>CD2UN</t>
  </si>
  <si>
    <t>赛尔新技术（北京）有限公司</t>
  </si>
  <si>
    <t>赛尔</t>
  </si>
  <si>
    <t>182115IDC00598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</si>
  <si>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</si>
  <si>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</si>
  <si>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</si>
  <si>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</si>
  <si>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</si>
  <si>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</si>
  <si>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</si>
  <si>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</si>
  <si>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</si>
  <si>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</si>
  <si>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</si>
  <si>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</si>
  <si>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</si>
  <si>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</si>
  <si>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202303按照保底计提。保底24G，100M.超过保底按实际流量计费。CDN教育网北京60G、武汉20G、上海20G。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</si>
  <si>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</si>
  <si>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</si>
  <si>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</si>
  <si>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</si>
  <si>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</si>
  <si>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</si>
  <si>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</si>
  <si>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华东-林加</t>
  </si>
  <si>
    <t>中广宽带网络有限公司</t>
  </si>
  <si>
    <t>中广宽带</t>
  </si>
  <si>
    <t>182215IDC00557</t>
  </si>
  <si>
    <t>湖北武汉</t>
  </si>
  <si>
    <t>武汉2广电</t>
  </si>
  <si>
    <t>CDNWHOC2</t>
  </si>
  <si>
    <t>【CDN新建】湖北武汉广电新建20G免费节点</t>
  </si>
  <si>
    <t>WH2OC</t>
  </si>
  <si>
    <t>温州三线-电信</t>
  </si>
  <si>
    <t>182215IDC00473</t>
  </si>
  <si>
    <t>温州三线</t>
  </si>
  <si>
    <t>温州三级电信</t>
  </si>
  <si>
    <t>CDNWZIX</t>
  </si>
  <si>
    <t>160G
120G</t>
  </si>
  <si>
    <t>20220801扩容120G，扩容后带宽280G，保底30%，84G，100M。不达保底可按实际流量计提</t>
  </si>
  <si>
    <t>WZIXCT</t>
  </si>
  <si>
    <t>温州三线-联通</t>
  </si>
  <si>
    <t>182215IDC00471</t>
  </si>
  <si>
    <t>温州三级联通</t>
  </si>
  <si>
    <t>160G
20G</t>
  </si>
  <si>
    <t>20220801扩容20G，扩容后带宽180G，保底30%，54G，100M。不达保底按保底计提。</t>
  </si>
  <si>
    <t>WZIXUN</t>
  </si>
  <si>
    <t>温州三线-移动</t>
  </si>
  <si>
    <t>182215IDC00472</t>
  </si>
  <si>
    <t>温州三级移动</t>
  </si>
  <si>
    <t>160G
100G</t>
  </si>
  <si>
    <t>按实际流量计提。20220801扩容100G，扩容后带宽260G，保底40%，104G，100M。不达保底可按实际流量计提</t>
  </si>
  <si>
    <t>WZIXCM</t>
  </si>
  <si>
    <t>补202302，已计提101.9，结算102.65，补0.75</t>
  </si>
  <si>
    <t>补202302，已计提62.4，结算62.78，补0.38</t>
  </si>
  <si>
    <t>补202302，已计提116.3，结算117.13，补0.83</t>
  </si>
  <si>
    <t>中国电信股份有限公司杭州分公司</t>
  </si>
  <si>
    <t>杭州电信</t>
  </si>
  <si>
    <t>181915IDC00039</t>
  </si>
  <si>
    <t>杭州
HZ01</t>
  </si>
  <si>
    <t>2012/10/16
2019/8/16</t>
  </si>
  <si>
    <t>分段计价</t>
  </si>
  <si>
    <t>该端口于19.8.16关闭</t>
  </si>
  <si>
    <t>中国电信股份有限公司江西分公司</t>
  </si>
  <si>
    <t>江西电信</t>
  </si>
  <si>
    <t>182215IDC00531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</si>
  <si>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</si>
  <si>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</si>
  <si>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</si>
  <si>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</si>
  <si>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</si>
  <si>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</si>
  <si>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</si>
  <si>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</si>
  <si>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</si>
  <si>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</si>
  <si>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</si>
  <si>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</si>
  <si>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</si>
  <si>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</si>
  <si>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</si>
  <si>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</si>
  <si>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</si>
  <si>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</si>
  <si>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</si>
  <si>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</si>
  <si>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</si>
  <si>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中国电信股份有限公司宁波分公司</t>
  </si>
  <si>
    <t>宁波电信</t>
  </si>
  <si>
    <t>182215IDC00241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</si>
  <si>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</si>
  <si>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</si>
  <si>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</si>
  <si>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</si>
  <si>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</si>
  <si>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</si>
  <si>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</si>
  <si>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</si>
  <si>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</si>
  <si>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</si>
  <si>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</si>
  <si>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</si>
  <si>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</si>
  <si>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100M颗粒度，从19.4.1开始保底降为3G</t>
  </si>
  <si>
    <t>NBSSLTELECOM</t>
  </si>
  <si>
    <t>补202302，已计提2.9，结算3，补0.1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</si>
  <si>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</si>
  <si>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</si>
  <si>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</si>
  <si>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</si>
  <si>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</si>
  <si>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</si>
  <si>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</si>
  <si>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</si>
  <si>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</si>
  <si>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</si>
  <si>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</si>
  <si>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</si>
  <si>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</si>
  <si>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温州5电信</t>
  </si>
  <si>
    <t>2018/8/10
2019/12/31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</si>
  <si>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</si>
  <si>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</si>
  <si>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</si>
  <si>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</si>
  <si>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</si>
  <si>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</si>
  <si>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中国电信股份有限公司湖州分公司</t>
  </si>
  <si>
    <t>182315IDC00041</t>
  </si>
  <si>
    <t>湖州2电信</t>
  </si>
  <si>
    <t>CDNHUZCT</t>
  </si>
  <si>
    <t>202303按照保底计提。20230108开始计费。颗粒度1M，保底90G</t>
  </si>
  <si>
    <t>HUZ2CT</t>
  </si>
  <si>
    <t>补202302，已计提92.13，结算92.135，补0.005</t>
  </si>
  <si>
    <t>中国联合网络通信有限公司杭州市分公司</t>
  </si>
  <si>
    <t>杭州联通</t>
  </si>
  <si>
    <t>182215IDC00346</t>
  </si>
  <si>
    <t>杭州2联通</t>
  </si>
  <si>
    <t>CDNHZUN3</t>
  </si>
  <si>
    <t>202303按照保底计提。边缘计算。20220515开始计费。保底20%，24G，从2022.9开始执行10M颗粒度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</si>
  <si>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</si>
  <si>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</si>
  <si>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</si>
  <si>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</si>
  <si>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</si>
  <si>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</si>
  <si>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</si>
  <si>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</si>
  <si>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</si>
  <si>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</si>
  <si>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湖州联通SSL</t>
  </si>
  <si>
    <t>SSLHUZHOUUN</t>
  </si>
  <si>
    <t>202303按照保底计提。湖州联通SSL保底2.8G,100M</t>
  </si>
  <si>
    <t>中国联合网络通信有限公司嘉兴市分公司</t>
  </si>
  <si>
    <t>嘉兴联通</t>
  </si>
  <si>
    <t>182215IDC00426</t>
  </si>
  <si>
    <t>CDNJIAXUN</t>
  </si>
  <si>
    <t>2022/10/1
2022/11/1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</si>
  <si>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</si>
  <si>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</si>
  <si>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</si>
  <si>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</si>
  <si>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L20230224002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</si>
  <si>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</si>
  <si>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</si>
  <si>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</si>
  <si>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</si>
  <si>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</si>
  <si>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中国联合网络通信有限公司南昌市分公司</t>
  </si>
  <si>
    <t>江西联通</t>
  </si>
  <si>
    <t>182215IDC00444</t>
  </si>
  <si>
    <t>南昌：南昌联通+南昌2联通</t>
  </si>
  <si>
    <t>南昌2联通</t>
  </si>
  <si>
    <t>CDNNCUN</t>
  </si>
  <si>
    <t>2017/7/1
2019/1/25
2022/7/31
2022/8/31</t>
  </si>
  <si>
    <t>40G
60G
-40G
-40G</t>
  </si>
  <si>
    <t>202303按照均值计提，20220831退租40G，剩余带宽20G，5G保底，颗粒100M。20220731退租40G，剩余带宽60G。
TCO机房：南昌联通+南昌2联通合并计费</t>
  </si>
  <si>
    <t>NC2UN</t>
  </si>
  <si>
    <t>中国联合网络通信有限公司绍兴市分公司</t>
  </si>
  <si>
    <t>绍兴联通</t>
  </si>
  <si>
    <t>182115IDC00405</t>
  </si>
  <si>
    <t>绍兴2联通</t>
  </si>
  <si>
    <t>CDNSHAOXUN</t>
  </si>
  <si>
    <t>2018/6/20
2019/1/20
2020/4/30</t>
  </si>
  <si>
    <t>40G
40G
-40G</t>
  </si>
  <si>
    <t>颗粒度100M,保底12G
2020.4.30绍兴联通40G退租，退租后只剩绍兴2联通40G</t>
  </si>
  <si>
    <t>SHAOX2UN</t>
  </si>
  <si>
    <t>L20230306001</t>
  </si>
  <si>
    <t>绍兴3联通</t>
  </si>
  <si>
    <t>20230316开始计费。边缘计算，保底30G</t>
  </si>
  <si>
    <t>SHAOX3UN</t>
  </si>
  <si>
    <t>中国联合网络通信有限公司台州市分公司</t>
  </si>
  <si>
    <t>台州联通</t>
  </si>
  <si>
    <t>182215IDC00615</t>
  </si>
  <si>
    <t>CDNTZUN</t>
  </si>
  <si>
    <t>2022/8/1
2022/10/1</t>
  </si>
  <si>
    <t>100G+
100G</t>
  </si>
  <si>
    <t>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</si>
  <si>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</si>
  <si>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</si>
  <si>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</si>
  <si>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182215IDC00342</t>
  </si>
  <si>
    <t>CDNWZUN</t>
  </si>
  <si>
    <t>2022/4/15
2022/6/15
2022/10/15</t>
  </si>
  <si>
    <t>300G
100G
100G</t>
  </si>
  <si>
    <t>20221015扩容100G，扩容后保底100G，100M。
边缘计算20220615扩容100G，累计带宽400G，保底20%，80G，100M</t>
  </si>
  <si>
    <t>WZUN</t>
  </si>
  <si>
    <t>补202302，已计提237.5，结算246.5，补9</t>
  </si>
  <si>
    <t>中国联合网络通信有限公司舟山市分公司</t>
  </si>
  <si>
    <t>舟山联通</t>
  </si>
  <si>
    <t>182215IDC00614</t>
  </si>
  <si>
    <t>CDNZHOUSUN</t>
  </si>
  <si>
    <t>202303按照保底计提。【BEC新建】舟山联通新增100G ，20%保底即20G，10M</t>
  </si>
  <si>
    <t>ZHOUSHUN</t>
  </si>
  <si>
    <t>中国移动通信集团江西有限公司南昌分公司</t>
  </si>
  <si>
    <t>南昌移动</t>
  </si>
  <si>
    <t>182315IDC00070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</si>
  <si>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</si>
  <si>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</si>
  <si>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</si>
  <si>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</si>
  <si>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</si>
  <si>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</si>
  <si>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</si>
  <si>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补202302，已计提10.48，结算10.485，补0.005</t>
  </si>
  <si>
    <t>中国移动通信集团江西有限公司上饶分公司</t>
  </si>
  <si>
    <t>上饶移动</t>
  </si>
  <si>
    <t>182115IDC00149</t>
  </si>
  <si>
    <t>南昌移动3</t>
  </si>
  <si>
    <t>CDNNCCM</t>
  </si>
  <si>
    <t>2018/4/28
2020/5/15
2022/5/31
2022/7/31</t>
  </si>
  <si>
    <t>80G
100G
-100G
-80G</t>
  </si>
  <si>
    <t>20220731节点退租。20220531退租100G，从2022.5带宽量为80G。保底40%，即32G，10M</t>
  </si>
  <si>
    <t>中国移动通信集团浙江有限公司杭州分公司</t>
  </si>
  <si>
    <t>杭州移动</t>
  </si>
  <si>
    <t>L20221110009</t>
  </si>
  <si>
    <t>CDNHZCM</t>
  </si>
  <si>
    <t>2017/1/1
2019/12/10
2020/9/1</t>
  </si>
  <si>
    <t>80G
20G
10G</t>
  </si>
  <si>
    <t>保底44G，10M。
117.148.160.128/25；117.148.161.0/24</t>
  </si>
  <si>
    <t>HZCM</t>
  </si>
  <si>
    <t>L20221121005</t>
  </si>
  <si>
    <t>杭州4移动</t>
  </si>
  <si>
    <t>CDNHZCM2</t>
  </si>
  <si>
    <t>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</si>
  <si>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</si>
  <si>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</si>
  <si>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</si>
  <si>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</si>
  <si>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</si>
  <si>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</si>
  <si>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</si>
  <si>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</si>
  <si>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</si>
  <si>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</si>
  <si>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</si>
  <si>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182315IDC00087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</si>
  <si>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</si>
  <si>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</si>
  <si>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</si>
  <si>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</si>
  <si>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</si>
  <si>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</si>
  <si>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</si>
  <si>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</si>
  <si>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</si>
  <si>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</si>
  <si>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</si>
  <si>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</si>
  <si>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</si>
  <si>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</si>
  <si>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</si>
  <si>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</si>
  <si>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</si>
  <si>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</si>
  <si>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</si>
  <si>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</si>
  <si>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</si>
  <si>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</si>
  <si>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</si>
  <si>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</si>
  <si>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</si>
  <si>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</si>
  <si>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</si>
  <si>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</si>
  <si>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</si>
  <si>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</si>
  <si>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</si>
  <si>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</si>
  <si>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</si>
  <si>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</si>
  <si>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</si>
  <si>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中国移动通信集团浙江有限公司绍兴分公司</t>
  </si>
  <si>
    <t>绍兴移动</t>
  </si>
  <si>
    <t>182215IDC00611</t>
  </si>
  <si>
    <t>绍兴3移动</t>
  </si>
  <si>
    <t>CDNSHAOXCM3</t>
  </si>
  <si>
    <t>【BEC新建】绍兴移动新建(SHAOX3CM)：200G，保底40%即80G，10M</t>
  </si>
  <si>
    <t>SHAOX3CM</t>
  </si>
  <si>
    <t>补202302，已计提80.39，结算80.97，补0.58</t>
  </si>
  <si>
    <t>中国移动通信集团浙江有限公司台州分公司</t>
  </si>
  <si>
    <t>L20221110004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</si>
  <si>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</si>
  <si>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</si>
  <si>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</si>
  <si>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</si>
  <si>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</si>
  <si>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</si>
  <si>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台州3移动</t>
  </si>
  <si>
    <t>202303按照保底计提。【BEC新建】台州移动 (TZ3CM)：保底40%，即104G，10M</t>
  </si>
  <si>
    <t>TZ3CM</t>
  </si>
  <si>
    <t>中国移动通信集团浙江有限公司温州分公司</t>
  </si>
  <si>
    <t>L20221110005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</si>
  <si>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</si>
  <si>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</si>
  <si>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</si>
  <si>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</si>
  <si>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</si>
  <si>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</si>
  <si>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</si>
  <si>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</si>
  <si>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182215IDC00399</t>
  </si>
  <si>
    <t>CDNZHOUSCM</t>
  </si>
  <si>
    <t>2022/6/26
2022/9/1</t>
  </si>
  <si>
    <t>240G+
60G</t>
  </si>
  <si>
    <t>20220901扩容60G，共300G，保底120G，10M。【BEC新建】舟山移动新建240G</t>
  </si>
  <si>
    <t>ZHOUSCM</t>
  </si>
  <si>
    <t>补202302，已计提148.81，结算151.54，补2.73</t>
  </si>
  <si>
    <t>华北-lijia</t>
  </si>
  <si>
    <t>杨星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</si>
  <si>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</si>
  <si>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</si>
  <si>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</si>
  <si>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</si>
  <si>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</si>
  <si>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</si>
  <si>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</si>
  <si>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</si>
  <si>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</si>
  <si>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</si>
  <si>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</si>
  <si>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</si>
  <si>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</si>
  <si>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</si>
  <si>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L20221228017</t>
  </si>
  <si>
    <t>窦店</t>
  </si>
  <si>
    <t>经SYS确认，2021年2月5日，CQ02的20G退租，土城40G迁移至窦店40G，颗粒度100M，保底4G；3%以内乙方数据为准，3%-5%取中值。</t>
  </si>
  <si>
    <t>M1-CU-BGP-1</t>
  </si>
  <si>
    <t>L20221228016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</si>
  <si>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</si>
  <si>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</si>
  <si>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</si>
  <si>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</si>
  <si>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</si>
  <si>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</si>
  <si>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</si>
  <si>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</si>
  <si>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</si>
  <si>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</si>
  <si>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</si>
  <si>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</si>
  <si>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</si>
  <si>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</si>
  <si>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</si>
  <si>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</si>
  <si>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</si>
  <si>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</si>
  <si>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</si>
  <si>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</si>
  <si>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补202302，计提80，结算82.74，补2.74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</si>
  <si>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</si>
  <si>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</si>
  <si>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</si>
  <si>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</si>
  <si>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</si>
  <si>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</si>
  <si>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</si>
  <si>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</si>
  <si>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</si>
  <si>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</si>
  <si>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</si>
  <si>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</si>
  <si>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</si>
  <si>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</si>
  <si>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</si>
  <si>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</si>
  <si>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</si>
  <si>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</si>
  <si>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</si>
  <si>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</si>
  <si>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</si>
  <si>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</si>
  <si>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21年12月10日开始启用，测试期到12月20日，21日开始计费，颗粒度100M，保底64G</t>
  </si>
  <si>
    <t>BJ3CM</t>
  </si>
  <si>
    <t>史文强</t>
  </si>
  <si>
    <t>中电万维信息技术有限责任公司</t>
  </si>
  <si>
    <t>甘肃电信</t>
  </si>
  <si>
    <t>182215IDC00474</t>
  </si>
  <si>
    <t>兰州9电信</t>
  </si>
  <si>
    <t>2016/8/22022/8/31</t>
  </si>
  <si>
    <t>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</si>
  <si>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2022-05-01</t>
  </si>
  <si>
    <t>2023-04-30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</si>
  <si>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</si>
  <si>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</si>
  <si>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</si>
  <si>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</si>
  <si>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</si>
  <si>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</si>
  <si>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</si>
  <si>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</si>
  <si>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</si>
  <si>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</si>
  <si>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</si>
  <si>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</si>
  <si>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</si>
  <si>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</si>
  <si>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</si>
  <si>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</si>
  <si>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</si>
  <si>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</si>
  <si>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</si>
  <si>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</si>
  <si>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</si>
  <si>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</si>
  <si>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</si>
  <si>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</si>
  <si>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80G
-60G</t>
  </si>
  <si>
    <t>202301降价为9500，保底6G,100M</t>
  </si>
  <si>
    <t>MASCT</t>
  </si>
  <si>
    <t>宁夏</t>
  </si>
  <si>
    <t>中国电信股份有限公司宁夏分公司</t>
  </si>
  <si>
    <t>宁夏电信</t>
  </si>
  <si>
    <t>L20221229027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</si>
  <si>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</si>
  <si>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</si>
  <si>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</si>
  <si>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</si>
  <si>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</si>
  <si>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</si>
  <si>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</si>
  <si>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</t>
  </si>
  <si>
    <t>2022/3/31退租10G,保底12G,颗粒度100M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</si>
  <si>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</si>
  <si>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</si>
  <si>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</si>
  <si>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</si>
  <si>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</si>
  <si>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</si>
  <si>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</si>
  <si>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</si>
  <si>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</si>
  <si>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</si>
  <si>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</si>
  <si>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</si>
  <si>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</si>
  <si>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</si>
  <si>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</si>
  <si>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</si>
  <si>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</si>
  <si>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</si>
  <si>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</si>
  <si>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</si>
  <si>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</si>
  <si>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</si>
  <si>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</si>
  <si>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</si>
  <si>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</si>
  <si>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</si>
  <si>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</si>
  <si>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</si>
  <si>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</si>
  <si>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</si>
  <si>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</si>
  <si>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100G
-100G</t>
  </si>
  <si>
    <t>2019/12/31退租。保底35G，颗粒度100M。
原LY2CT的80G合并至LYCT。目前LY2CT的100G即为19.6.25扩容后的100G</t>
  </si>
  <si>
    <t>LY2CT</t>
  </si>
  <si>
    <t>郑州电信</t>
  </si>
  <si>
    <t>L20221229033</t>
  </si>
  <si>
    <t>郑州4电信</t>
  </si>
  <si>
    <t>商务确认6月5日开始计费，河南郑州电信 增量100G完成业务测试，已于2021-06-04开始正式切流量上线，颗粒度100M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</si>
  <si>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</si>
  <si>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</si>
  <si>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</si>
  <si>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</si>
  <si>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</si>
  <si>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</si>
  <si>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</si>
  <si>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</si>
  <si>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</si>
  <si>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182215IDC00498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</si>
  <si>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</si>
  <si>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</si>
  <si>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</si>
  <si>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</si>
  <si>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</si>
  <si>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</si>
  <si>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</si>
  <si>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</si>
  <si>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补202212，计提19.6，运营商19.95，按中值补0.2</t>
  </si>
  <si>
    <t>2022/5/31退租140G，从2022.6开始带宽量为60G。5月初赠送100G*7天，100M颗粒度，18G保底；新建节点，费用参考存量节点</t>
  </si>
  <si>
    <t>TY3CT</t>
  </si>
  <si>
    <t>阳泉电信</t>
  </si>
  <si>
    <t>L20221026004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</si>
  <si>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</si>
  <si>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</si>
  <si>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</si>
  <si>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</si>
  <si>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</si>
  <si>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</si>
  <si>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</si>
  <si>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</si>
  <si>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</si>
  <si>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</si>
  <si>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</si>
  <si>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</si>
  <si>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</si>
  <si>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</si>
  <si>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</si>
  <si>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</si>
  <si>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</si>
  <si>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</si>
  <si>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</si>
  <si>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</si>
  <si>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</si>
  <si>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</si>
  <si>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</si>
  <si>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</si>
  <si>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</si>
  <si>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</si>
  <si>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</si>
  <si>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L20221226004</t>
  </si>
  <si>
    <t>兰州
LZ2UN</t>
  </si>
  <si>
    <t>兰州2联通</t>
  </si>
  <si>
    <t>2020/12/1
2022/9/1</t>
  </si>
  <si>
    <t>20G
20G</t>
  </si>
  <si>
    <t>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</si>
  <si>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</si>
  <si>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</si>
  <si>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</si>
  <si>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</si>
  <si>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</si>
  <si>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</si>
  <si>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</si>
  <si>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</si>
  <si>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</si>
  <si>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</si>
  <si>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</si>
  <si>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按中值计提，2022/5/31退租40G，从2022.6开始带宽量为40G，共保底12G，颗粒度100M
TCO机房：合肥联通+合肥2联通合并计费</t>
  </si>
  <si>
    <t>HF2UN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</si>
  <si>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</si>
  <si>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</si>
  <si>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</si>
  <si>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</si>
  <si>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</si>
  <si>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</si>
  <si>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</t>
  </si>
  <si>
    <t>按合并保底计提，退租后需考虑是否达保底。从19.11.1开始只剩SSL20G，1M颗粒，保底30%，即6G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</si>
  <si>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</si>
  <si>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</si>
  <si>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</si>
  <si>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</si>
  <si>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</si>
  <si>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</si>
  <si>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</si>
  <si>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</si>
  <si>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</si>
  <si>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</si>
  <si>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</si>
  <si>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</si>
  <si>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</si>
  <si>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</si>
  <si>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</si>
  <si>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</si>
  <si>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</si>
  <si>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</si>
  <si>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</si>
  <si>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</si>
  <si>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</si>
  <si>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</si>
  <si>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</si>
  <si>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</si>
  <si>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</si>
  <si>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</si>
  <si>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</si>
  <si>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</si>
  <si>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</si>
  <si>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</si>
  <si>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</si>
  <si>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按合并保底计提，2022/5/31退租60G，2022.6开始带宽量为100G。30G保底，1M颗粒度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</si>
  <si>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</si>
  <si>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</si>
  <si>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</si>
  <si>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</si>
  <si>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</si>
  <si>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</si>
  <si>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</si>
  <si>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</si>
  <si>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</si>
  <si>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</si>
  <si>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</si>
  <si>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</si>
  <si>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</si>
  <si>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</si>
  <si>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</si>
  <si>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</si>
  <si>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L20221229030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</si>
  <si>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</si>
  <si>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</si>
  <si>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</si>
  <si>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</si>
  <si>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</si>
  <si>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</si>
  <si>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182215IDC00354</t>
  </si>
  <si>
    <t>临汾</t>
  </si>
  <si>
    <t>2018/8/2
2022/7/13</t>
  </si>
  <si>
    <t>160G-160G
220G</t>
  </si>
  <si>
    <t>2022/7/13 LINF2UN 120G带宽迁移至LINFUN。2020年3`5月免费。按照联通集约价格计提。与临汾2合并计费，颗粒度100M</t>
  </si>
  <si>
    <t>2022-06-01</t>
  </si>
  <si>
    <t>2023-05-31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</si>
  <si>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</si>
  <si>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</si>
  <si>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</si>
  <si>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</si>
  <si>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</si>
  <si>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</si>
  <si>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</si>
  <si>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</si>
  <si>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</si>
  <si>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</si>
  <si>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</si>
  <si>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</si>
  <si>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中国联合网络通信有限公司太原市分公司</t>
  </si>
  <si>
    <t>山西联通</t>
  </si>
  <si>
    <t>182215IDC00321</t>
  </si>
  <si>
    <t>太原
TY2UN</t>
  </si>
  <si>
    <t>太原联通</t>
  </si>
  <si>
    <t>2013/3/21
2022/3/31
2022/7/31</t>
  </si>
  <si>
    <t>160G
-40G
-40G</t>
  </si>
  <si>
    <t>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</si>
  <si>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</si>
  <si>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</si>
  <si>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</si>
  <si>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L20221229044</t>
  </si>
  <si>
    <t>CDNXNUN2</t>
  </si>
  <si>
    <t>2018/11/25
2019/10/1
2020/1/31
2021/5/31</t>
  </si>
  <si>
    <t>40G60G-60G-20G</t>
  </si>
  <si>
    <t>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</si>
  <si>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</si>
  <si>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</si>
  <si>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</si>
  <si>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</si>
  <si>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</si>
  <si>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</si>
  <si>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</si>
  <si>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</si>
  <si>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补202302，计提82，结算84.2，补2.2</t>
  </si>
  <si>
    <t>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</si>
  <si>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</si>
  <si>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</si>
  <si>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</si>
  <si>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L20230223005</t>
  </si>
  <si>
    <t>中卫
ZWUN</t>
  </si>
  <si>
    <t>中卫联通</t>
  </si>
  <si>
    <t>100M颗粒，保底12G</t>
  </si>
  <si>
    <t>ZWUN</t>
  </si>
  <si>
    <t>中国移动通信集团安徽有限公司</t>
  </si>
  <si>
    <t>合肥移动</t>
  </si>
  <si>
    <t>L20221229042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</si>
  <si>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</si>
  <si>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</si>
  <si>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</si>
  <si>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</si>
  <si>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</si>
  <si>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</si>
  <si>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</si>
  <si>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</si>
  <si>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</si>
  <si>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</si>
  <si>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</si>
  <si>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按实际流量计提，计费颗粒10M。保底40%,即8G</t>
  </si>
  <si>
    <t>HFSSLMOBCOM</t>
  </si>
  <si>
    <t>合肥 HFCM</t>
  </si>
  <si>
    <t>2015/8/20
2022/6/30</t>
  </si>
  <si>
    <t>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</si>
  <si>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</si>
  <si>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</si>
  <si>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</si>
  <si>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计费颗粒10M。保底40%,即48G。合肥移动 合肥2移动合并计费，合并保底56G</t>
  </si>
  <si>
    <t>HF2CM</t>
  </si>
  <si>
    <t>L20221130003</t>
  </si>
  <si>
    <t>HN9CM</t>
  </si>
  <si>
    <t>CDNHNCM2</t>
  </si>
  <si>
    <t>按保底计提，【BEC新建】淮南移动新建200G(HN9CM)，（蚌埠对账）正式计费日期为2022年11月8日</t>
  </si>
  <si>
    <t>HN10CM</t>
  </si>
  <si>
    <t>按保底计提，【BEC新建】淮南移动新建200G(HN10CM)，（亳州对账）正式计费日期为2022年11月1日，对账折算天数，计费23天</t>
  </si>
  <si>
    <t>中国移动通信集团甘肃有限公司</t>
  </si>
  <si>
    <t>兰州移动</t>
  </si>
  <si>
    <t>L20221229041</t>
  </si>
  <si>
    <t>兰州
LZ3CM</t>
  </si>
  <si>
    <t>兰州3移动</t>
  </si>
  <si>
    <t>CDNLZCM3</t>
  </si>
  <si>
    <t>2019/2/1，2020/3/31，2021/9/6，2022/2/1,2022/4/30
2022/6/30</t>
  </si>
  <si>
    <t>200G-100G+200G+100G-100G
-60G</t>
  </si>
  <si>
    <t>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</si>
  <si>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</si>
  <si>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</si>
  <si>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</si>
  <si>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</si>
  <si>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</si>
  <si>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</si>
  <si>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</si>
  <si>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</si>
  <si>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</si>
  <si>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2021-01-01</t>
  </si>
  <si>
    <t>2022-12-31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</si>
  <si>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</si>
  <si>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</si>
  <si>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</si>
  <si>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</si>
  <si>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</si>
  <si>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</si>
  <si>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</si>
  <si>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</si>
  <si>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</si>
  <si>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</si>
  <si>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</si>
  <si>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节点退租。2022/5/31退租40G，2022.6开始带宽量为200G。按均值计提，96G保底 10M</t>
  </si>
  <si>
    <t>LHCM</t>
  </si>
  <si>
    <t>中国移动通信集团河南有限公司郑州分公司</t>
  </si>
  <si>
    <t>郑州移动</t>
  </si>
  <si>
    <t>L20221229038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</si>
  <si>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</si>
  <si>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</si>
  <si>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</si>
  <si>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</si>
  <si>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</si>
  <si>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</si>
  <si>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</si>
  <si>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</si>
  <si>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</si>
  <si>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</si>
  <si>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</si>
  <si>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</si>
  <si>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</si>
  <si>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</si>
  <si>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补202302，计提182.91，结算184.24，补1.33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</si>
  <si>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</si>
  <si>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</si>
  <si>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L20221229046</t>
  </si>
  <si>
    <t>郑州6移动</t>
  </si>
  <si>
    <t>补202302，计提55.28，结算55.34，补0.06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</si>
  <si>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</si>
  <si>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</si>
  <si>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</si>
  <si>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</si>
  <si>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</t>
  </si>
  <si>
    <t>200G+100G
-100G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</si>
  <si>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</si>
  <si>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</si>
  <si>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</si>
  <si>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</si>
  <si>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</si>
  <si>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</si>
  <si>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</si>
  <si>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</si>
  <si>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</si>
  <si>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</si>
  <si>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200G
-200G</t>
  </si>
  <si>
    <t>20200615退租</t>
  </si>
  <si>
    <t>SMXCM</t>
  </si>
  <si>
    <t>中国移动通信集团宁夏有限公司银川分公司</t>
  </si>
  <si>
    <t>宁夏移动</t>
  </si>
  <si>
    <t>L20221229040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</si>
  <si>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</si>
  <si>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</si>
  <si>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</si>
  <si>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</si>
  <si>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</si>
  <si>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</si>
  <si>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</si>
  <si>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</si>
  <si>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</si>
  <si>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</si>
  <si>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 xml:space="preserve">CDN带宽 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</si>
  <si>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</si>
  <si>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</si>
  <si>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</si>
  <si>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</si>
  <si>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</si>
  <si>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</si>
  <si>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</si>
  <si>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</si>
  <si>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</si>
  <si>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</si>
  <si>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</si>
  <si>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</si>
  <si>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</si>
  <si>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</si>
  <si>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</si>
  <si>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</si>
  <si>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</si>
  <si>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</si>
  <si>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</si>
  <si>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</si>
  <si>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</si>
  <si>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</si>
  <si>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</si>
  <si>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</si>
  <si>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</si>
  <si>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</si>
  <si>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</si>
  <si>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</si>
  <si>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L20221229037</t>
  </si>
  <si>
    <t>2019/1/19
2020/1/1</t>
  </si>
  <si>
    <t>40G+
30G</t>
  </si>
  <si>
    <t>补202302，计提28.64，运营商28.68，按中值补0.02</t>
  </si>
  <si>
    <t>颗粒度10M，保底28G</t>
  </si>
  <si>
    <t>XNCM</t>
  </si>
  <si>
    <t>中国移动通信集团山西有限公司</t>
  </si>
  <si>
    <t>山西移动</t>
  </si>
  <si>
    <t>L20221229039</t>
  </si>
  <si>
    <t>太原4
TY4CM
TYCMGROUP</t>
  </si>
  <si>
    <t>太原4移动</t>
  </si>
  <si>
    <t>2018/8/27
2020/7/1
2022/4/30</t>
  </si>
  <si>
    <t>80G+80G+160G
(TY5CM)-160G</t>
  </si>
  <si>
    <t>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</si>
  <si>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</si>
  <si>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</si>
  <si>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</si>
  <si>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</si>
  <si>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L20230201007</t>
  </si>
  <si>
    <t>太原10移动</t>
  </si>
  <si>
    <t>360G</t>
  </si>
  <si>
    <t>按保底计提，【BEC新建】太原移动新建360G 2023-1-1节点正式上线  (TY10CM)，</t>
  </si>
  <si>
    <t>TY10CM</t>
  </si>
  <si>
    <t>L20230327004</t>
  </si>
  <si>
    <t>阳泉</t>
  </si>
  <si>
    <t>YQ01-移动</t>
  </si>
  <si>
    <t>YQ01移动出口带宽160G开通，于2023-3-1日开通，CDN代静态，保底64G，颗粒度10M，</t>
  </si>
  <si>
    <t>YQ01-CM-ST-1</t>
  </si>
  <si>
    <t>阳泉移动</t>
  </si>
  <si>
    <t>L20211230024</t>
  </si>
  <si>
    <t>阳泉
YQ01-MOBCOM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</si>
  <si>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</si>
  <si>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</si>
  <si>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</si>
  <si>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</si>
  <si>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</si>
  <si>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L20221229043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</si>
  <si>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</si>
  <si>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</si>
  <si>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</si>
  <si>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</si>
  <si>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</si>
  <si>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</si>
  <si>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</si>
  <si>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</si>
  <si>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</si>
  <si>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</si>
  <si>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</si>
  <si>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</si>
  <si>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</si>
  <si>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</si>
  <si>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</si>
  <si>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</si>
  <si>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</si>
  <si>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</si>
  <si>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</si>
  <si>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</si>
  <si>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按中值计提，我方数据不足保底，保底10G，颗粒度100M；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</si>
  <si>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</si>
  <si>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</si>
  <si>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</si>
  <si>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</si>
  <si>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</si>
  <si>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</si>
  <si>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</si>
  <si>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按中值计提，保底60G，100M。60G按9500结算，剩余按8691.67结算。</t>
  </si>
  <si>
    <t>XAFJ-CT-ST-1</t>
  </si>
  <si>
    <t>中国电信股份有限公司云计算（陕西）基地</t>
  </si>
  <si>
    <t>182215IDC00522</t>
  </si>
  <si>
    <t>西安电信2+西安5电信
XA2CT</t>
  </si>
  <si>
    <t>西安电信2</t>
  </si>
  <si>
    <t>2010/6/1
2019/2/10
2022/4/30
2022/7/31</t>
  </si>
  <si>
    <t>100G
160G
-100G
-140G</t>
  </si>
  <si>
    <t>按中值计提，100M,Xa5ct+xa2ct合并至XA2CT。+SSL合并对账，合并保底84G，30%；自2021.5.1开始与西安电信SSL节点合并；2022.4.30退租100G带宽。差异条款：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</si>
  <si>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</si>
  <si>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</si>
  <si>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</si>
  <si>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</si>
  <si>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按实际流量计提，100M,Xa5ct+xa2ct合并至XA2CT。+SSL合并对账，合并保底84G，30%；自2021.5.1开始与西安电信2节点合并，SSL按实际流量计提；差异条款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</si>
  <si>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</si>
  <si>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</si>
  <si>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</si>
  <si>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</si>
  <si>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</si>
  <si>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按中值计提，保底120G,100M;2021.9.1扩容160G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</si>
  <si>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</si>
  <si>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</si>
  <si>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</si>
  <si>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</si>
  <si>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</si>
  <si>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</si>
  <si>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</si>
  <si>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</si>
  <si>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</si>
  <si>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</si>
  <si>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</si>
  <si>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</si>
  <si>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</si>
  <si>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</si>
  <si>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</si>
  <si>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</si>
  <si>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按中值计提，保底112G，100M。无合同。陕西新建三线，2020/9/10切量上线，2020/9/20开始计费;2021.4.16扩容120G于2021.5.1开始计费；</t>
  </si>
  <si>
    <t>中国联合网络通信有限公司陕西省分公司</t>
  </si>
  <si>
    <t>陕西联通</t>
  </si>
  <si>
    <t>182015IDC00337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</si>
  <si>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</si>
  <si>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</si>
  <si>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</si>
  <si>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</si>
  <si>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</si>
  <si>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</si>
  <si>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</si>
  <si>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</si>
  <si>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</si>
  <si>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</si>
  <si>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</si>
  <si>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</si>
  <si>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</si>
  <si>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</si>
  <si>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</si>
  <si>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</si>
  <si>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</si>
  <si>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</si>
  <si>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</si>
  <si>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</si>
  <si>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</si>
  <si>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</si>
  <si>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</si>
  <si>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</si>
  <si>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182115IDC00341</t>
  </si>
  <si>
    <t>西安联通二级</t>
  </si>
  <si>
    <t>2021/8/11
2021/10/9</t>
  </si>
  <si>
    <t>160G
+140G</t>
  </si>
  <si>
    <t>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</si>
  <si>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</si>
  <si>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</si>
  <si>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</si>
  <si>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L20221229036</t>
  </si>
  <si>
    <t>XAIXCM</t>
  </si>
  <si>
    <t>西安三级移动</t>
  </si>
  <si>
    <t>2020/9/10
2020/12/31
2021/4/23</t>
  </si>
  <si>
    <t>160G+40G+60G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</si>
  <si>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</si>
  <si>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</si>
  <si>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</si>
  <si>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L20221229034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</si>
  <si>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</si>
  <si>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</si>
  <si>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</si>
  <si>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</si>
  <si>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</si>
  <si>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</si>
  <si>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</si>
  <si>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</si>
  <si>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</si>
  <si>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</si>
  <si>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</si>
  <si>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</si>
  <si>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</si>
  <si>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补202302，计提105.5，结算106.13，补0.63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</si>
  <si>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</si>
  <si>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</si>
  <si>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</si>
  <si>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</si>
  <si>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L20221027007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</si>
  <si>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</si>
  <si>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</si>
  <si>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</si>
  <si>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</si>
  <si>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</si>
  <si>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</si>
  <si>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</si>
  <si>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</si>
  <si>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按保底计提，每月注意计提价格，保底30G，颗粒度100M。
95计费流量&lt;=40G 单价19500元；
（40G-60G】单价18000元;
（60G-80G】单价16500元；
&gt;80G；单价15000元</t>
  </si>
  <si>
    <t>XAKY-MOBCOM</t>
  </si>
  <si>
    <t>L20221130004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</si>
  <si>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</si>
  <si>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</si>
  <si>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</si>
  <si>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</si>
  <si>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L20221229035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</si>
  <si>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</si>
  <si>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</si>
  <si>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</si>
  <si>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</si>
  <si>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</si>
  <si>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</si>
  <si>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</si>
  <si>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补202302，计提239.98，结算244，补4.02</t>
  </si>
  <si>
    <t>按保底计提，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</si>
  <si>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</si>
  <si>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广西壮族自治区公众信息产业有限公司</t>
  </si>
  <si>
    <t>广西电信</t>
  </si>
  <si>
    <t>182215IDC00619</t>
  </si>
  <si>
    <t>南宁电信ssl</t>
  </si>
  <si>
    <t>CDNNNCT</t>
  </si>
  <si>
    <t>按实际流量计提，颗粒度100M，保底3G/口，181915IDC00219合同期内最后14天为流量赠送期。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</si>
  <si>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</si>
  <si>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</si>
  <si>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</si>
  <si>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</si>
  <si>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</si>
  <si>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</si>
  <si>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</si>
  <si>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</si>
  <si>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</si>
  <si>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</si>
  <si>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</si>
  <si>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</si>
  <si>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中国电信股份有限公司昆明分公司</t>
  </si>
  <si>
    <t>昆明电信</t>
  </si>
  <si>
    <t>182215IDC00466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</si>
  <si>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</si>
  <si>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</si>
  <si>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</si>
  <si>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</si>
  <si>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</si>
  <si>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</si>
  <si>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昆明3</t>
  </si>
  <si>
    <t>昆明电信3</t>
  </si>
  <si>
    <t>CDNKMCT2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</si>
  <si>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</si>
  <si>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</si>
  <si>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</si>
  <si>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</si>
  <si>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</si>
  <si>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</t>
  </si>
  <si>
    <t>KM5CT</t>
  </si>
  <si>
    <t>昆明4</t>
  </si>
  <si>
    <t>昆明电信4</t>
  </si>
  <si>
    <t>2018/4/18
2022/4/30
2022/5/31</t>
  </si>
  <si>
    <t>80G-20G-60G</t>
  </si>
  <si>
    <t>2022/5/31节点退租。颗粒度100M，保底3G/口</t>
  </si>
  <si>
    <t>KM4CT</t>
  </si>
  <si>
    <t>海南</t>
  </si>
  <si>
    <t>中国电信股份有限公司文昌分公司</t>
  </si>
  <si>
    <t>海口电信</t>
  </si>
  <si>
    <t>182215IDC00621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</si>
  <si>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</si>
  <si>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</si>
  <si>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</si>
  <si>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</si>
  <si>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</si>
  <si>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</si>
  <si>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</si>
  <si>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</si>
  <si>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</si>
  <si>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</si>
  <si>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</si>
  <si>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</si>
  <si>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</si>
  <si>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中国电信股份有限公司福建分公司</t>
  </si>
  <si>
    <t>福州电信</t>
  </si>
  <si>
    <t>L20220829006</t>
  </si>
  <si>
    <t>福州仓科机房</t>
  </si>
  <si>
    <t>福州电信SSL</t>
  </si>
  <si>
    <t>CDNFZCT</t>
  </si>
  <si>
    <t>2013/6/26
2019/10/10
2022/8/31</t>
  </si>
  <si>
    <t>2022/8/31退租10G，2022年5月1日-15日免费，颗粒度100M，保底3G，与CDN合并计费；8月让CDN帮SSL跑了保底，SSL无成本，9月不需要</t>
  </si>
  <si>
    <t>FZSSLTELECOM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</si>
  <si>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</si>
  <si>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</si>
  <si>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</si>
  <si>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</si>
  <si>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</si>
  <si>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</si>
  <si>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</si>
  <si>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</si>
  <si>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</si>
  <si>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</si>
  <si>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</si>
  <si>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中国联合网络通信有限公司广西壮族自治区分公司</t>
  </si>
  <si>
    <t>广西联通</t>
  </si>
  <si>
    <t>182115IDC00404</t>
  </si>
  <si>
    <t>南宁2
NNUNGROUP</t>
  </si>
  <si>
    <t xml:space="preserve">南宁2联通
南宁3联通
</t>
  </si>
  <si>
    <t>CDNNNUN</t>
  </si>
  <si>
    <t>2018/12/18
2019/3/5</t>
  </si>
  <si>
    <t>40G+
60G</t>
  </si>
  <si>
    <t>按保底计提，颗粒度100M，南宁2*南宁3共保底30G；</t>
  </si>
  <si>
    <t>NN2UN</t>
  </si>
  <si>
    <t>中国联合网络通信有限公司福州市分公司</t>
  </si>
  <si>
    <t>福州联通</t>
  </si>
  <si>
    <t>182015IDC00159</t>
  </si>
  <si>
    <t>福州3联通</t>
  </si>
  <si>
    <t>CDNFZUN2</t>
  </si>
  <si>
    <t>2019/6/26
2020/1/31</t>
  </si>
  <si>
    <t>80G-60G</t>
  </si>
  <si>
    <t>需要注意2020年1月31日退租60G。颗粒度100M，保底6G</t>
  </si>
  <si>
    <t>FZ3UN</t>
  </si>
  <si>
    <t>中国联合网络通信有限公司海南省分公司</t>
  </si>
  <si>
    <t>海口联通</t>
  </si>
  <si>
    <t>182115IDC00393</t>
  </si>
  <si>
    <t>海南海口</t>
  </si>
  <si>
    <t>海口2联通</t>
  </si>
  <si>
    <t>CDNHKUN</t>
  </si>
  <si>
    <t>2018/7/25
2020/4/8
2020/9/30
2022/6/30</t>
  </si>
  <si>
    <t>40G
+40G
-20G
-20G</t>
  </si>
  <si>
    <t>（1）颗粒度10M，保底12G；（2）20200930退租20G。（3）需要注意20200801开始价格为9000，需要注意20200408扩容40G，2019年11月1日开始价格为8333.</t>
  </si>
  <si>
    <t>HK2UN</t>
  </si>
  <si>
    <t>中国联合网络通信有限公司云南省分公司</t>
  </si>
  <si>
    <t>云南联通</t>
  </si>
  <si>
    <t>182115IDC00367</t>
  </si>
  <si>
    <t>昆明联通</t>
  </si>
  <si>
    <t>CDNKMUN</t>
  </si>
  <si>
    <t>（1）颗粒度1M，保底4G；（2）2019年7月1日开始价格为6666.67，注意历史单价付款冲销；</t>
  </si>
  <si>
    <t>KMUN</t>
  </si>
  <si>
    <t>182115IDC00293</t>
  </si>
  <si>
    <t>昆明4联通</t>
  </si>
  <si>
    <t>CDNKMUN3</t>
  </si>
  <si>
    <t>云南联通新建80G节点，颗粒度100M，保底24G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</si>
  <si>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</si>
  <si>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</si>
  <si>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</si>
  <si>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</si>
  <si>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</t>
  </si>
  <si>
    <t>KM5UN</t>
  </si>
  <si>
    <t>中国移动通信集团海南有限公司</t>
  </si>
  <si>
    <t>海口移动</t>
  </si>
  <si>
    <t>L20221228010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</si>
  <si>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</si>
  <si>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</si>
  <si>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</si>
  <si>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</si>
  <si>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</si>
  <si>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</si>
  <si>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</si>
  <si>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</si>
  <si>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</si>
  <si>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</si>
  <si>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</si>
  <si>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</si>
  <si>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</si>
  <si>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</si>
  <si>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</si>
  <si>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</si>
  <si>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（1）需要注意20200629扩容20G，颗粒度10M，保底40%；（2）202006开始合并了福州移动2+福州3移动</t>
  </si>
  <si>
    <t>FZCM</t>
  </si>
  <si>
    <t>福州2</t>
  </si>
  <si>
    <t>福州移动2</t>
  </si>
  <si>
    <t>CDNFZCM2</t>
  </si>
  <si>
    <t>2017/9/30
2020/6/29
2022/5/13
2022/7/31</t>
  </si>
  <si>
    <t>80G+50G-30G
-80G</t>
  </si>
  <si>
    <t>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</si>
  <si>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</si>
  <si>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</si>
  <si>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</si>
  <si>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</si>
  <si>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</si>
  <si>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（1）需要注意20200629扩容90G，颗粒度10M，保底40%；（2）历史备注信息：2018年9月11日扩容80G，2019年10月11日计费。以后此节点保底64G。</t>
  </si>
  <si>
    <t>FZ3CM</t>
  </si>
  <si>
    <t>L20221230001</t>
  </si>
  <si>
    <t>厦门2</t>
  </si>
  <si>
    <t>厦门2移动</t>
  </si>
  <si>
    <t>CDNXMCM2</t>
  </si>
  <si>
    <t>补202301，计提242.62，结算245.73，补3.11</t>
  </si>
  <si>
    <t>【BEC新建】厦门移动新建600G 2022-12-3节点正式上线  (XM2CM)，增量600G</t>
  </si>
  <si>
    <t>XM2CM</t>
  </si>
  <si>
    <t>中国移动通信集团云南有限公司昆明分公司</t>
  </si>
  <si>
    <t>昆明移动</t>
  </si>
  <si>
    <t>L20221228011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</si>
  <si>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</si>
  <si>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</si>
  <si>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</si>
  <si>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</si>
  <si>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</si>
  <si>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</si>
  <si>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</si>
  <si>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</si>
  <si>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</t>
  </si>
  <si>
    <t>200G+120G</t>
  </si>
  <si>
    <t>颗粒度10M，保底128G</t>
  </si>
  <si>
    <t>KM4CM</t>
  </si>
  <si>
    <t>中国移动通信集团广西有限公司南宁分公司</t>
  </si>
  <si>
    <t>南宁移动</t>
  </si>
  <si>
    <t>L20221228013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</si>
  <si>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</si>
  <si>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</si>
  <si>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</si>
  <si>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</si>
  <si>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</si>
  <si>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</si>
  <si>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</si>
  <si>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</si>
  <si>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</si>
  <si>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颗粒度10M，保底40G；2022.7.31退租后此节点剩余带宽是BEC使用</t>
  </si>
  <si>
    <t>NN3CM</t>
  </si>
  <si>
    <t>华北-WM</t>
  </si>
  <si>
    <t>中国电信股份有限公司北京分公司</t>
  </si>
  <si>
    <t>北京电信</t>
  </si>
  <si>
    <t>182015IDC00224</t>
  </si>
  <si>
    <t>兆维
BJHW-TELECOM</t>
  </si>
  <si>
    <t>BJHW-电信</t>
  </si>
  <si>
    <t>2007/9/1
2021/1/29</t>
  </si>
  <si>
    <t>140G+120G</t>
  </si>
  <si>
    <t>按保底计提。于2021.1.29扩容120G；颗粒度1G,北京电信+M1-电信新40G 合并端口计费，保底100G；</t>
  </si>
  <si>
    <t>BJHW-TELECOM</t>
  </si>
  <si>
    <t>补2月计提，提100G，结103.3G，补3.3G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</si>
  <si>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</si>
  <si>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</si>
  <si>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</si>
  <si>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</si>
  <si>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</si>
  <si>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</si>
  <si>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</si>
  <si>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</si>
  <si>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</si>
  <si>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</si>
  <si>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</si>
  <si>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</si>
  <si>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自2022.5.1扩容100G开始，颗粒度100M，保底42G，降价为6000元/月/G（
182215IDC00260）。原颗粒度1G，保底12G。</t>
  </si>
  <si>
    <t>BJCT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</si>
  <si>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</si>
  <si>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</si>
  <si>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</si>
  <si>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</si>
  <si>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</si>
  <si>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</si>
  <si>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</si>
  <si>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</si>
  <si>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</si>
  <si>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</si>
  <si>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</si>
  <si>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补2月计提，提261.7G，结264G，补2.3G</t>
  </si>
  <si>
    <t>兆维
TELECOM_BGP</t>
  </si>
  <si>
    <t>BGP北京电信</t>
  </si>
  <si>
    <t>2009/6/9  
2020-4-15</t>
  </si>
  <si>
    <t>40G+40G</t>
  </si>
  <si>
    <t>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</si>
  <si>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</si>
  <si>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中国电信股份有限公司</t>
  </si>
  <si>
    <t>石家庄电信</t>
  </si>
  <si>
    <t>182215IDC00605</t>
  </si>
  <si>
    <t>0G</t>
  </si>
  <si>
    <t>2019-11-30退租120G;保底36G,100M颗粒度；新合同2021.8.1单价降为9500元/G/月</t>
  </si>
  <si>
    <t>SJZCT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</si>
  <si>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</si>
  <si>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</si>
  <si>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</si>
  <si>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</si>
  <si>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</si>
  <si>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</si>
  <si>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</si>
  <si>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</si>
  <si>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</si>
  <si>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</si>
  <si>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</si>
  <si>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</si>
  <si>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</si>
  <si>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</si>
  <si>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</si>
  <si>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</si>
  <si>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</si>
  <si>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</si>
  <si>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</si>
  <si>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</si>
  <si>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</si>
  <si>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</si>
  <si>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</si>
  <si>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</si>
  <si>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</si>
  <si>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</si>
  <si>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</si>
  <si>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</si>
  <si>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</si>
  <si>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</si>
  <si>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</si>
  <si>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</si>
  <si>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</si>
  <si>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</si>
  <si>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</si>
  <si>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</si>
  <si>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</si>
  <si>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</si>
  <si>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</si>
  <si>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</si>
  <si>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</si>
  <si>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</si>
  <si>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</si>
  <si>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</si>
  <si>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</si>
  <si>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</si>
  <si>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</si>
  <si>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2020年1月10日退租40G,2022.4.30退租80G；2022.5.31退租40G，保底更新为12G，100M颗粒度；差异条款：0-3取中值，超出协商；新合同2021.8.1单价降为9500元/G/月</t>
  </si>
  <si>
    <t>TS2CT</t>
  </si>
  <si>
    <t>中国联合网络通信有限公司河北省分公司</t>
  </si>
  <si>
    <t>河北联通</t>
  </si>
  <si>
    <t>L20221229009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</si>
  <si>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</si>
  <si>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</si>
  <si>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</si>
  <si>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</si>
  <si>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</si>
  <si>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</si>
  <si>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</si>
  <si>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</si>
  <si>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</si>
  <si>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</si>
  <si>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</si>
  <si>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</si>
  <si>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</si>
  <si>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</si>
  <si>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颗粒度100M，保底48G；0-3取乙方，超出协商</t>
  </si>
  <si>
    <t>CANGZUNCACHE</t>
  </si>
  <si>
    <t>保定
BDUN</t>
  </si>
  <si>
    <t>保定联通二级</t>
  </si>
  <si>
    <t>历史开通
2021/11/1</t>
  </si>
  <si>
    <t>按保底计提。颗粒度100M，保底90G；0-3取乙方，超出协商;2021.10.1扩容140G带宽，自2021.11.1开始计费。</t>
  </si>
  <si>
    <t>BDUNCACHE</t>
  </si>
  <si>
    <t>邯郸
HDUN</t>
  </si>
  <si>
    <t>云自采-邯郸联通</t>
  </si>
  <si>
    <t>颗粒度100M，保底24G，扩容到16个万兆按7500元/G/月执行；0-3取乙方，超出协商</t>
  </si>
  <si>
    <t>HDUN</t>
  </si>
  <si>
    <t>邢台
XTUN</t>
  </si>
  <si>
    <t>云自采-邢台联通</t>
  </si>
  <si>
    <t>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</si>
  <si>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</si>
  <si>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</si>
  <si>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</si>
  <si>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</si>
  <si>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</si>
  <si>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</si>
  <si>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按保底计提。100M颗粒度，保底60G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</si>
  <si>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</si>
  <si>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</si>
  <si>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</si>
  <si>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</si>
  <si>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</si>
  <si>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</si>
  <si>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</si>
  <si>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</si>
  <si>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</si>
  <si>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</si>
  <si>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</t>
  </si>
  <si>
    <t>150G
+50G
-40G</t>
  </si>
  <si>
    <t>此节点免费，河北唐山联通 增量150G完成业务测试，已于2020-07-29开始正式切流量上线.;2022.1.1扩容50G带宽；2022.5.31退租40G带宽。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</si>
  <si>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</si>
  <si>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</si>
  <si>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</si>
  <si>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</si>
  <si>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</si>
  <si>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</si>
  <si>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</si>
  <si>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60G保底
BDDWD机房联通CDN出口开通200G，于2021-9-30交付;于2021.10.1开始计费，此节点为三级节点；0-3取乙方，超出协商（CDN出口给IDC使用）</t>
  </si>
  <si>
    <t>BDDWD-CU-ST-2</t>
  </si>
  <si>
    <t>中国移动通信集团河北有限公司</t>
  </si>
  <si>
    <t>廊坊移动</t>
  </si>
  <si>
    <t xml:space="preserve">带宽 </t>
  </si>
  <si>
    <t>L20230224003</t>
  </si>
  <si>
    <t>保定二级</t>
  </si>
  <si>
    <t>保定移动二级</t>
  </si>
  <si>
    <t>2018/8/29
2018/11/14
2020/12/31
2023/1/31</t>
  </si>
  <si>
    <t>200G+140G
-20G</t>
  </si>
  <si>
    <t>保底136G，2020.12.31开始保定2移动140G合并至保定移动二级，100M；2023.2.1起与BDGF-移动合并计费。差异：3%以内以甲方为准，超出协商。</t>
  </si>
  <si>
    <t>BDCMCACHE</t>
  </si>
  <si>
    <t>补2月计提，提170.48G，结170.83G，补0.35G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</si>
  <si>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</si>
  <si>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</si>
  <si>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</si>
  <si>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</si>
  <si>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182215IDC00679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</si>
  <si>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</si>
  <si>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</si>
  <si>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</si>
  <si>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</si>
  <si>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</si>
  <si>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</si>
  <si>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保底计提。开通20G,10%保底即2G</t>
  </si>
  <si>
    <t>BDBL-MOBCOM_BGP</t>
  </si>
  <si>
    <t>承德移动</t>
  </si>
  <si>
    <t>182115IDC00190</t>
  </si>
  <si>
    <t>承德
CHENGDCM</t>
  </si>
  <si>
    <t>2018/12/28
2019/6/1
2022/5/31
2022/7/31</t>
  </si>
  <si>
    <t>160G+200G
-200G
-160G</t>
  </si>
  <si>
    <t>64G保底，颗粒度10M；2022.5.31退租200G带宽。差异条款：0-3取中值、超出协商</t>
  </si>
  <si>
    <t>CHENGDCM</t>
  </si>
  <si>
    <t>中国移动通信集团河北有限公司承德分公司</t>
  </si>
  <si>
    <t>L20230201006</t>
  </si>
  <si>
    <t>承德2
BEC</t>
  </si>
  <si>
    <t>承德2移动</t>
  </si>
  <si>
    <t>CDNCHENGDCM</t>
  </si>
  <si>
    <t>承德2移动BEC节点，2023.1.9开通200G带宽，40%保底，10M颗粒度</t>
  </si>
  <si>
    <t>CHENGD2CM</t>
  </si>
  <si>
    <t>张家口移动</t>
  </si>
  <si>
    <t>张家口
ZJKCM</t>
  </si>
  <si>
    <t>2019/1/29
2022/7/31</t>
  </si>
  <si>
    <t>颗粒度10M；80G保底
差异条款：0-3取中值、超出协商</t>
  </si>
  <si>
    <t>ZJKCM</t>
  </si>
  <si>
    <t>保定移动</t>
  </si>
  <si>
    <t>L20221229010</t>
  </si>
  <si>
    <t>保定
BD_CM_ST_1</t>
  </si>
  <si>
    <t>BDBL-移动</t>
  </si>
  <si>
    <t>2020/3/1
2020/11/27
2020/11/28
2021/10/1</t>
  </si>
  <si>
    <t>100G
+60G
+160G
+280G</t>
  </si>
  <si>
    <t>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</si>
  <si>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</si>
  <si>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>补2月计提，提387.03G，运营商400.45G，暂以中值393.74G结算，补6.71G</t>
  </si>
  <si>
    <t xml:space="preserve">保定
BD_CM_ST_1 </t>
  </si>
  <si>
    <t>BDBL-移动CDN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</si>
  <si>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</si>
  <si>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</si>
  <si>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</si>
  <si>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</si>
  <si>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</si>
  <si>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</si>
  <si>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</si>
  <si>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</si>
  <si>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</si>
  <si>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</si>
  <si>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</si>
  <si>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</si>
  <si>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</si>
  <si>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</si>
  <si>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</si>
  <si>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</si>
  <si>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</si>
  <si>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定兴
BDDX-CT-ST-2</t>
  </si>
  <si>
    <t>BDDX-电信CDN</t>
  </si>
  <si>
    <t>BDDX</t>
  </si>
  <si>
    <t>2021/1/1
2021/9/1</t>
  </si>
  <si>
    <t>200G
+200G</t>
  </si>
  <si>
    <t>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</si>
  <si>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</si>
  <si>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</si>
  <si>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</si>
  <si>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按保底计提。120G保底，100M颗粒度。BDDX机房电信出口开通400G，于2021-9-30交付，于2021-11-1开始计费。0-3取中值，超出协商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</si>
  <si>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</si>
  <si>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</si>
  <si>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</si>
  <si>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保底计提。2021年2月1日开始计费，合同未签署，暂按100M颗粒度，保底1G；20G端口限速1G。</t>
  </si>
  <si>
    <t>BDDWD-CT-BGP-1</t>
  </si>
  <si>
    <t>182115IDC00119</t>
  </si>
  <si>
    <t>保定大王店
BDDWD-CU-ST-1</t>
  </si>
  <si>
    <t>BDDWD-联通</t>
  </si>
  <si>
    <t>2020/10/26
2021/3/1</t>
  </si>
  <si>
    <t>2020年10月26日开始计费，100M颗粒度，保底80G(包含：保定三线中联通80G2020.12.21上线)，其中200G为保定三级联通CDN使用。0-3取均值，超出协商（CDN出口，给IDC使用）</t>
  </si>
  <si>
    <t>BDDWD-CU-ST-1</t>
  </si>
  <si>
    <t>补2月计提，提125.1G，运营商129.6G，暂以中值127.4G结算，补2.3G</t>
  </si>
  <si>
    <t>182115IDC00455</t>
  </si>
  <si>
    <t>保定大王店
联通BGP</t>
  </si>
  <si>
    <t>BDDWD-联通BGP</t>
  </si>
  <si>
    <t>保底计提。2021年2月6日开始计费，合同未签署，暂按100M颗粒度，保底1G，20G端口限速1G。</t>
  </si>
  <si>
    <t>BDDWD-CU-BGP-1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</si>
  <si>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</si>
  <si>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</si>
  <si>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</si>
  <si>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</si>
  <si>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</si>
  <si>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</si>
  <si>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2018/8/21 WHGG-UNICOM_BGP</t>
  </si>
  <si>
    <t>保底计提。保底1G</t>
  </si>
  <si>
    <t>WHGG-UNICOM_BGP</t>
  </si>
  <si>
    <t>中国电信股份有限公司湖北互联网数据事业部</t>
  </si>
  <si>
    <t>黄石电信</t>
  </si>
  <si>
    <t>182215IDC00269</t>
  </si>
  <si>
    <t>黄石电信
HSCTCACHE</t>
  </si>
  <si>
    <t>2015/1/28
2021/5/1
2021/6/30
2021/10/1
2021/11/1
2022/8/31</t>
  </si>
  <si>
    <t>120G
+10G
-10G
+140G
+140G
-200G</t>
  </si>
  <si>
    <t>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</si>
  <si>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</si>
  <si>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</si>
  <si>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</si>
  <si>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</si>
  <si>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</si>
  <si>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</si>
  <si>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</si>
  <si>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</si>
  <si>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</si>
  <si>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保底24G，颗粒度100M
；1%以内以甲方为准，1%~3%取中值，超出协商；2022.9开始拆分计提，不合并</t>
  </si>
  <si>
    <t>HS2CT</t>
  </si>
  <si>
    <t>黄石3电信
HS3CT</t>
  </si>
  <si>
    <t>黄石3电信</t>
  </si>
  <si>
    <t>保底30G，颗粒度100M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</si>
  <si>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</si>
  <si>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</si>
  <si>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</si>
  <si>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</si>
  <si>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</si>
  <si>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</si>
  <si>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100M颗粒度,保底108G;2022.9.1新增200G带宽，从HSCTCACHE节点迁移</t>
  </si>
  <si>
    <t>XIANGYCT</t>
  </si>
  <si>
    <t>襄阳电信2 XIANGY2CT</t>
  </si>
  <si>
    <t>襄阳电信2</t>
  </si>
  <si>
    <t>100M颗粒度,保底48G</t>
  </si>
  <si>
    <t>XIANGY2CT</t>
  </si>
  <si>
    <t>襄阳三级电信 XIANGYIXCT</t>
  </si>
  <si>
    <t>襄阳三级电信</t>
  </si>
  <si>
    <t>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</si>
  <si>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</si>
  <si>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</si>
  <si>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</si>
  <si>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</si>
  <si>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</si>
  <si>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</si>
  <si>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</si>
  <si>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</si>
  <si>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</si>
  <si>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</si>
  <si>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</si>
  <si>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</si>
  <si>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</si>
  <si>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</si>
  <si>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</si>
  <si>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</si>
  <si>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</si>
  <si>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</si>
  <si>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</si>
  <si>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WH3UN节点，2022.9.1开始计费40G带宽，保底12G，颗粒度100M；差异：0-1以百度为准，1-3取中值，超出协商</t>
  </si>
  <si>
    <t>WH3UN</t>
  </si>
  <si>
    <t>武汉4联通</t>
  </si>
  <si>
    <t>CDNWHUN4</t>
  </si>
  <si>
    <t>WH4UN节点，2022.10.1新增40G带宽，免费使用；武汉联通40G在22年10月至23年8月赠送</t>
  </si>
  <si>
    <t>WH4UN</t>
  </si>
  <si>
    <t>中国联合网络通信有限公司襄阳市分公司</t>
  </si>
  <si>
    <t>襄阳联通</t>
  </si>
  <si>
    <t>182215IDC00333</t>
  </si>
  <si>
    <t>襄阳三线</t>
  </si>
  <si>
    <t>襄阳三级联通</t>
  </si>
  <si>
    <t>XIANGYIXUN</t>
  </si>
  <si>
    <t>2019/6/6
2021/9/1
2022/4/30
2022/9/20</t>
  </si>
  <si>
    <t>80G
+40G
-80G
+60G</t>
  </si>
  <si>
    <t>30G保底，1M颗粒度。该节点未使用机架；差异解决：0-3,以百度为准、3-5取中值、超出双方协商。2021.9.1扩容40G带宽，自9.1开始合并计费对我司有利（商务确认9.23开始计费）2022.4.30关闭80G带宽转签代理合同。7月建议计费带宽为35.03G，与橘智按端口比例拆分；2022年9月20日新增的60G，9月无保底，与40G分开计费。2022年10月1日开始，40G与60G合并计费。</t>
  </si>
  <si>
    <t>橘智科技有限公司</t>
  </si>
  <si>
    <t>橘智科技</t>
  </si>
  <si>
    <t>182215IDC00334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</si>
  <si>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</si>
  <si>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</t>
  </si>
  <si>
    <t>XNXIANGYIXUN</t>
  </si>
  <si>
    <t>中国移动通信集团湖北有限公司</t>
  </si>
  <si>
    <t>湖北移动</t>
  </si>
  <si>
    <t>L20221229014</t>
  </si>
  <si>
    <t>襄阳</t>
  </si>
  <si>
    <t>襄阳2移动</t>
  </si>
  <si>
    <t>2019/5/11
2021/10/1
2022/4/30
2022/5/31</t>
  </si>
  <si>
    <t>320G
+100G
-100G
-50G</t>
  </si>
  <si>
    <t>保底108G ,10M颗粒度；2022.4.30XIANGY2CM节点退租100G带宽2022.5.31XIANGY2CM节点退租50G；2023.1.1XIANGY3CM节点100G转给XIANGY2CM节点CDN使用；0-3取均值，超出协商。</t>
  </si>
  <si>
    <t>XIANGY2CM</t>
  </si>
  <si>
    <t>补2月计提，提108.87G，结109.74G，补0.87G</t>
  </si>
  <si>
    <t xml:space="preserve">襄阳 </t>
  </si>
  <si>
    <t>襄阳3移动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</si>
  <si>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</si>
  <si>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</si>
  <si>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</si>
  <si>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</si>
  <si>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</si>
  <si>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</si>
  <si>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保底40%即104G，10M；2021.11.1扩容80G带宽，于2021.11.8开始计费。0-3取均值，超出协商。</t>
  </si>
  <si>
    <t>XIANGYIXCM</t>
  </si>
  <si>
    <t>补2月计提，提120.72G，结121.63G，补0.91G</t>
  </si>
  <si>
    <t>中国联合网络通信有限公司黄冈市分公司</t>
  </si>
  <si>
    <t>黄冈联通</t>
  </si>
  <si>
    <t>L20230327003</t>
  </si>
  <si>
    <t>黄冈</t>
  </si>
  <si>
    <t>黄冈联通BEC节点，2023.4.1开通200G带宽，保底60G，颗粒度1M</t>
  </si>
  <si>
    <t>HUANGGUN</t>
  </si>
  <si>
    <t>中国电信集团有限公司大连分公司</t>
  </si>
  <si>
    <t>大连电信</t>
  </si>
  <si>
    <t>181915IDC00324</t>
  </si>
  <si>
    <t>大连2电信</t>
  </si>
  <si>
    <t>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</si>
  <si>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</si>
  <si>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</si>
  <si>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</si>
  <si>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182215IDC00223</t>
  </si>
  <si>
    <t>2018/10/14
2022/5/31</t>
  </si>
  <si>
    <t>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</si>
  <si>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</si>
  <si>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</si>
  <si>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</si>
  <si>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</si>
  <si>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</si>
  <si>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</si>
  <si>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</si>
  <si>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</si>
  <si>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</si>
  <si>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颗粒度1M，保底12G；差异解决条款：双方协商</t>
  </si>
  <si>
    <t>SYCT</t>
  </si>
  <si>
    <t>沈阳2电信</t>
  </si>
  <si>
    <t>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</si>
  <si>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</si>
  <si>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中国电信股份有限公司乌鲁木齐分公司</t>
  </si>
  <si>
    <t>乌鲁木齐电信</t>
  </si>
  <si>
    <t>L20220829004</t>
  </si>
  <si>
    <t>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</si>
  <si>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</si>
  <si>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</si>
  <si>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</si>
  <si>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</si>
  <si>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</si>
  <si>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</si>
  <si>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</si>
  <si>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</si>
  <si>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</si>
  <si>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</si>
  <si>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</si>
  <si>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</si>
  <si>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按合并保底计提。（1）颗粒度100M，保底39G；（2）sys反馈160，但是此节点已经下线，应该是tjctcache在用；2022.6.1起SY4CT节点剩余30G合并至此节点。差异：双方协商。190G带宽，免费60G，保底按130G计算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</si>
  <si>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</si>
  <si>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</si>
  <si>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</si>
  <si>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</si>
  <si>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</si>
  <si>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</si>
  <si>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</si>
  <si>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</si>
  <si>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</si>
  <si>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</si>
  <si>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</si>
  <si>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</si>
  <si>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</si>
  <si>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按合并保底计提。颗粒度100M，保底3G，从2021年5月计提开始按照实际流量计提费用；差异：双方协商。运营商对账，SSL节点与天津4电信节点合并给流量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</si>
  <si>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</si>
  <si>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</si>
  <si>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</si>
  <si>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L20220729006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</si>
  <si>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</si>
  <si>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</si>
  <si>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</si>
  <si>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</si>
  <si>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</si>
  <si>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</si>
  <si>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颗粒度100M，保底12G；20200923长春2电信合并至长春4电信计费；2022.5.31退租40G带宽；差异：1%以内以百度为准，1%~3%取中值，超出协商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</si>
  <si>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</si>
  <si>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</si>
  <si>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</si>
  <si>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</si>
  <si>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</si>
  <si>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</si>
  <si>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内蒙</t>
  </si>
  <si>
    <t>中国联合网络通信有限公司阿拉善盟分公司</t>
  </si>
  <si>
    <t>阿拉善联通</t>
  </si>
  <si>
    <t>L20230222002</t>
  </si>
  <si>
    <t>阿盟机房3</t>
  </si>
  <si>
    <t>阿拉善3联通</t>
  </si>
  <si>
    <t>2018/12/25
2020/10/1
2021/6/30</t>
  </si>
  <si>
    <t>120G
+40G
-40</t>
  </si>
  <si>
    <t>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</si>
  <si>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</si>
  <si>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</si>
  <si>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</si>
  <si>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</si>
  <si>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</si>
  <si>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</si>
  <si>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</si>
  <si>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</si>
  <si>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</si>
  <si>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</si>
  <si>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</si>
  <si>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</si>
  <si>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</si>
  <si>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中国联合网络通信有限公司鹤岗市分公司</t>
  </si>
  <si>
    <t>鹤岗联通</t>
  </si>
  <si>
    <t>L20230222003</t>
  </si>
  <si>
    <t>鹤岗2联通</t>
  </si>
  <si>
    <t>2018/8/13
2018/9/15</t>
  </si>
  <si>
    <t xml:space="preserve">按保底计提。需要注意202001-02不计费，颗粒度100M，保底36G；40G资源9.13开始计费；80G资源10.15开始计费；差异条款：0-5取中值、超出协商
</t>
  </si>
  <si>
    <t>HG2UN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</si>
  <si>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</si>
  <si>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</si>
  <si>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</si>
  <si>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</si>
  <si>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</si>
  <si>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</si>
  <si>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</si>
  <si>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</si>
  <si>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中国联合网络通信有限公司鸡西市分公司</t>
  </si>
  <si>
    <t>鸡西联通</t>
  </si>
  <si>
    <t>L20230222004</t>
  </si>
  <si>
    <t>鸡西</t>
  </si>
  <si>
    <t>2018/6/25
2019/1/25</t>
  </si>
  <si>
    <t>40G
60G-60G</t>
  </si>
  <si>
    <t>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</si>
  <si>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</si>
  <si>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</si>
  <si>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</si>
  <si>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</si>
  <si>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</si>
  <si>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</si>
  <si>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</si>
  <si>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</si>
  <si>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</si>
  <si>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</si>
  <si>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</si>
  <si>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</si>
  <si>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L20220628003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</si>
  <si>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</si>
  <si>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</si>
  <si>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</si>
  <si>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</si>
  <si>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</si>
  <si>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</si>
  <si>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</si>
  <si>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</si>
  <si>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</si>
  <si>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</si>
  <si>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</si>
  <si>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</si>
  <si>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</si>
  <si>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</si>
  <si>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</si>
  <si>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</si>
  <si>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</si>
  <si>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</si>
  <si>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</si>
  <si>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</si>
  <si>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</si>
  <si>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</si>
  <si>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</si>
  <si>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</si>
  <si>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</si>
  <si>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天津联通2</t>
  </si>
  <si>
    <t>2018/4/28
2018/8/4
2021/1/1
2022/4/30</t>
  </si>
  <si>
    <t>160G
80G
-200G</t>
  </si>
  <si>
    <t>按合并保底计提。颗粒度100M，保底12G，系统部已核实2021.1.1开始TJ2UN80G合并至TJ3UN共240G，差异率3%以内以甲方数据为准，超出3%取中值。;2019年10月31日下线160G;2022.4.30退租200G；与天津联通SSL合并保底15G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</si>
  <si>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</si>
  <si>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</si>
  <si>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</si>
  <si>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按合并保底计提。2021.7.15开通10G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</si>
  <si>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</si>
  <si>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</si>
  <si>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</si>
  <si>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</si>
  <si>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</si>
  <si>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</si>
  <si>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</si>
  <si>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</si>
  <si>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TJ7UN节点，2023.1.1开通400G带宽，BEC使用。100M颗粒度，120G保底。差异：0~3取甲方，超出协商</t>
  </si>
  <si>
    <t>TJ7UN</t>
  </si>
  <si>
    <t>中国联合网络通信有限公司新疆维吾尔自治区分公司</t>
  </si>
  <si>
    <t>新疆联通</t>
  </si>
  <si>
    <t>L20221129002</t>
  </si>
  <si>
    <t>乌鲁木齐联通</t>
  </si>
  <si>
    <t>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</si>
  <si>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</si>
  <si>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中国移动通信集团黑龙江有限公司</t>
  </si>
  <si>
    <t>黑龙江移动</t>
  </si>
  <si>
    <t>L20221229017</t>
  </si>
  <si>
    <t>哈尔滨2移动</t>
  </si>
  <si>
    <t>2018/7/17
2018/11/9
2020/7/1
2021/10/1
2022/1/1
2022/6/30
2022/7/31</t>
  </si>
  <si>
    <t>60G
+80G
+80G
+100G
+100G
-80G
-120G</t>
  </si>
  <si>
    <t>颗粒度10M，保底44G；
2022.12.1开始BEC迁移80G至CDN，CDN共使用160G带宽，BEC使用60G带宽；
2023.1.1开始BEC迁移60G至CDN，CDN共使用220G带宽，BEC使用0G带宽</t>
  </si>
  <si>
    <t>HRB2CM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</si>
  <si>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</si>
  <si>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</si>
  <si>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</si>
  <si>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</si>
  <si>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</si>
  <si>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</si>
  <si>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</si>
  <si>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</si>
  <si>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L20211227017</t>
  </si>
  <si>
    <t>长春2移动</t>
  </si>
  <si>
    <t>2019/2/11
2022/1/1
2022/7/31</t>
  </si>
  <si>
    <t>160G
+40G
-100G</t>
  </si>
  <si>
    <t>按保底计提。颗粒度10M，保底40G;2022.1.1边缘计算新增40G带宽(自2023.3.1起40G带宽转给CDN使用)、2个机柜、128个IP</t>
  </si>
  <si>
    <t>CC2CM</t>
  </si>
  <si>
    <t>补12月计提，提43.66G，运营商50.78G，暂以中值47.22G结算，补3.56G</t>
  </si>
  <si>
    <t>补1月计提，提40G，运营商45.11G，暂按中值42G结算，补2G</t>
  </si>
  <si>
    <t>中国移动通信集团辽宁有限公司</t>
  </si>
  <si>
    <t>辽宁移动</t>
  </si>
  <si>
    <t>L20221229019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</si>
  <si>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</si>
  <si>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</si>
  <si>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</si>
  <si>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</si>
  <si>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</si>
  <si>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</si>
  <si>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</si>
  <si>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2023.2.1SY6CM边缘计算节点，新增300G带宽;10M颗粒度，120G保底</t>
  </si>
  <si>
    <t>SY6CM</t>
  </si>
  <si>
    <t>中国移动通信集团内蒙古有限公司包头分公司</t>
  </si>
  <si>
    <t>包头移动</t>
  </si>
  <si>
    <t>L20221229020</t>
  </si>
  <si>
    <t>呼和浩特3</t>
  </si>
  <si>
    <t>呼和浩特3移动</t>
  </si>
  <si>
    <t>2018/12/25
2020/7/1</t>
  </si>
  <si>
    <t>需要注意20200701扩容40G，颗粒度10M，保底48G；20200101保底40%；3%以内取中值，超出协商</t>
  </si>
  <si>
    <t>HHHT3CM</t>
  </si>
  <si>
    <t>中国移动通信集团天津有限公司</t>
  </si>
  <si>
    <t>天津移动</t>
  </si>
  <si>
    <t>L20221229025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</si>
  <si>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</si>
  <si>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</si>
  <si>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</si>
  <si>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</si>
  <si>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</t>
  </si>
  <si>
    <t>40G
60G
-90G</t>
  </si>
  <si>
    <t>合并保底计提。经与周睿确认，天津移动的100G都在TJ2CM节点出数，颗粒度10M，保底4G；与天津移动合并;2022.5.31退租90G带宽，剩余10G转BEC使用</t>
  </si>
  <si>
    <t>TJ2CM</t>
  </si>
  <si>
    <t>天津移动SSL</t>
  </si>
  <si>
    <t xml:space="preserve"> </t>
  </si>
  <si>
    <t>合并保底计提。与CDN合并保底，按实际流量计提</t>
  </si>
  <si>
    <t>TJSSLMOBCOM</t>
  </si>
  <si>
    <t>中国移动通信集团新疆有限公司</t>
  </si>
  <si>
    <t>新疆移动</t>
  </si>
  <si>
    <t>L20221229023</t>
  </si>
  <si>
    <t>克拉玛依</t>
  </si>
  <si>
    <t>克拉玛依4移动</t>
  </si>
  <si>
    <t>2020/3/1
2020/6/29
2020/8/6</t>
  </si>
  <si>
    <t>30G+
30G+20G</t>
  </si>
  <si>
    <t>颗粒度10M，保底32G；需要注意20200806扩容20G，需要注意20200701开始价格为6100，20200629扩容30G。</t>
  </si>
  <si>
    <t>KLMY4CM</t>
  </si>
  <si>
    <t>补1月计提，提32G，运营商32.6G，暂以中值32.37G结算，补0.37G</t>
  </si>
  <si>
    <t>合同号</t>
  </si>
  <si>
    <t>合同状态</t>
  </si>
  <si>
    <t>合同性质</t>
  </si>
  <si>
    <t>备注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</si>
  <si>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</si>
  <si>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</si>
  <si>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</si>
  <si>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</si>
  <si>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</si>
  <si>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</si>
  <si>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</si>
  <si>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</si>
  <si>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</si>
  <si>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</si>
  <si>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</si>
  <si>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</si>
  <si>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</si>
  <si>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</si>
  <si>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</si>
  <si>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</si>
  <si>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</si>
  <si>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</si>
  <si>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合同返回时间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</si>
  <si>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</si>
  <si>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</si>
  <si>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</si>
  <si>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</si>
  <si>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</si>
  <si>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</si>
  <si>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</si>
  <si>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</si>
  <si>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</si>
  <si>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</si>
  <si>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</si>
  <si>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生效</t>
  </si>
  <si>
    <t>非范本合同</t>
  </si>
  <si>
    <t>2023-03-24</t>
  </si>
  <si>
    <t>基础资源战略合作部</t>
  </si>
  <si>
    <t>中后台组</t>
  </si>
  <si>
    <t>基础资源商务组</t>
  </si>
  <si>
    <t>是</t>
  </si>
  <si>
    <t>甲方:北京百度网讯科技有限公司;</t>
  </si>
  <si>
    <t>IDC/ITE合同</t>
  </si>
  <si>
    <t>乙方:北京火山引擎科技有限公司_IDC(待审核);</t>
  </si>
  <si>
    <t>1、月度需求在2023年1月和2023年3月。
2、新建裸金属节点：湖北武汉移动100G、湖南长沙移动120G、陕西咸阳移动120G、重庆移动80G、云南昆明移动140G；带宽单价5000元/G/月，签约0%保底（实际默认移动40%），95计费。相比集约6740元/G/月，降幅25.8%；
3、提供三种云主机，按需使用，弹性供应：1.32xlarge：2970 元/月/架、1.12xlarge：2120元/月/架、1.10xlarge： 1020元/月/架。
4、IPv4：每个集群赠送64个，超出部分50元/个/月。
5、预估金额=带宽（100+120+120+80+140）*45%*单价5000元*36个月+云主机预估47台104739元/年*3年。
6、云主机数量以实际使用数量为准。</t>
  </si>
  <si>
    <t>2023-01-01</t>
  </si>
  <si>
    <t>2025-12-31</t>
  </si>
  <si>
    <t/>
  </si>
  <si>
    <t>付款</t>
  </si>
  <si>
    <t>45674217</t>
  </si>
  <si>
    <t>人民币</t>
  </si>
  <si>
    <t>2023-03-29</t>
  </si>
  <si>
    <t>否</t>
  </si>
  <si>
    <t>IDC战略合作部-国内-CDN</t>
  </si>
  <si>
    <t>无</t>
  </si>
  <si>
    <t>ACG</t>
  </si>
  <si>
    <t>2023-03-22</t>
  </si>
  <si>
    <t>林加</t>
  </si>
  <si>
    <t>乙方:北京中瑞云祥信息科技发展有限公司_IDC(待审核);</t>
  </si>
  <si>
    <t>此供应商已签署框架协议（合同号182215IDC00247），在框架协议下增加廊坊电信的资源订单，具体资源情况如下： 
按照需求，河北廊坊电信-存量440G降价-代理
1.月度需求审批信息在2023年1月，2023年2月
2.带宽：30%保底，95计费。2023年2月1日-2023年2月28日单价为7916.67元/G/月，相比集约9500元/G/月，降幅17%。2023年3月1日起单价为6250元/G/月，相比原价降幅21%，相比集约9500元/G/月，降幅34%。按照95计费45%利用率，相比集约节约(9500-7916.67)*1*440*45%/10000+(9500-6250)*11*440*45%/10000= 739.20 万元/年
3.机柜：单价4000元，免费22个，在用12个（13A），以实际开通为准 
4.IP：IPV4 单价50元，免费704个，在用544个；IPV6 免费2段/64，以实际开通为准 
5.预估金额：7916.67*440*30%+6250*440*30%*11= 10,120,000.44 元</t>
  </si>
  <si>
    <t>2023-02-01</t>
  </si>
  <si>
    <t>2024-01-31</t>
  </si>
  <si>
    <t>10120000.44</t>
  </si>
  <si>
    <t>182215IDC00247</t>
  </si>
  <si>
    <t>框架下订单</t>
  </si>
  <si>
    <t>182315IDC00098</t>
  </si>
  <si>
    <t>带宽合同，本月没有流量</t>
  </si>
  <si>
    <t>2023-03-21</t>
  </si>
  <si>
    <t>乙方:有帮信息科技（北京）有限公司_IDC(待审核);</t>
  </si>
  <si>
    <t>1、月度需求在2023年2月。
2、与有帮新签商业CDN合同，承载作业帮三网业务，采购价格8533元/G/月，进制1000，月95计费，包头系数1，三年合同期保底金额分别为：2023年全年500万元，2024年全年650万元，2025年全年820万元。
3、合同预估金额=500万+650万+820万</t>
  </si>
  <si>
    <t>19700000</t>
  </si>
  <si>
    <t>2023-03-28</t>
  </si>
  <si>
    <t>182315IDC00100</t>
  </si>
  <si>
    <t>范本合同</t>
  </si>
  <si>
    <t>框架合同</t>
  </si>
  <si>
    <t>乙方:深圳万象天地科技有限公司_IDC(待审核);</t>
  </si>
  <si>
    <t>1.CDN框架合同，无月度需求审批信息
2.合同概要：本合同为框架合同，不涉及资源数量及价格，无需月度需求审批。具体资源数量及价格以各节点订单为准
3.预估金额=0</t>
  </si>
  <si>
    <t>2022-10-01</t>
  </si>
  <si>
    <t>2023-09-30</t>
  </si>
  <si>
    <t>免费</t>
  </si>
  <si>
    <t>2023-03-27</t>
  </si>
  <si>
    <t>IDC-SA合同正本-2</t>
  </si>
  <si>
    <t>2023-03-20</t>
  </si>
  <si>
    <t>乙方:江苏恒杰网络科技有限公司_IDC(待审核);</t>
  </si>
  <si>
    <t>此供应商已签署框架协议（合同号182215IDC00272），在框架协议下增加郑州电信的资源订单，具体资源情况如下： 
按照需求，河南郑州电信-存量100G降价+扩容160G-代理
1.月度需求审批信息在2023年1月
2.带宽：30%保底，95计费。扩容后共计260G自2023年1月1日起单价由7083.33元/G/月调整为6000元/G/月，相比原价降幅15.3%，相比集约9500元/G/月，降幅37%。按照95计费45%利用率，相比集约节约（9500-6000）*12*260*45%/10000= 491.4万元/年 
3.机柜：单价4000元，在用5个（16A），以实际开通为准 
4.IP：IPV4 单价50元，免费352个，在用160个；IPV6 免费/64，以实际开通为准 
5.预估金额：（6000*260*30%+4000*5）*12=   5,856,000.00 元</t>
  </si>
  <si>
    <t>2023-12-31</t>
  </si>
  <si>
    <t>5856000</t>
  </si>
  <si>
    <t>182215IDC00272</t>
  </si>
  <si>
    <t>乙方:上海恩晴信息技术有限公司_IDC;</t>
  </si>
  <si>
    <t>此供应商已签署框架协议（合同号182315IDC00024），在框架协议下增加上海联通的资源订单，具体资源情况如下： 
按照需求，上海联通-存量80G续约-代理
1.月度需求审批信息在2023年1月
2.带宽：7000元/G/月，30%保底，95计费。相比集约10000元/G/月，降幅30%。按照95计费45%利用率，相比集约节约（10000-7000）*12*80*45%/10000= 129.6万元/年 
3.机柜：单价6150元，在用2个（20A），以实际开通为准 
4.IP：IPV4 单价50元，免费256个，在用160个；IPV6 免费/64，以实际开通为准 
5.预估金额：（7000*80*30%+6150*2）*12=  2,163,600.00 元</t>
  </si>
  <si>
    <t>2163600</t>
  </si>
  <si>
    <t>182315IDC00024</t>
  </si>
  <si>
    <t>182315IDC00092</t>
  </si>
  <si>
    <t>机架</t>
  </si>
  <si>
    <t>2023-03-15</t>
  </si>
  <si>
    <t>乙方:泰州云下科技有限公司_IDC(待审核);</t>
  </si>
  <si>
    <t>供应商已签署框架协议（合同号182215IDC00509），在框架协议下增加泰州电信的资源订单，具体资源情况如下：
按照需求，江苏泰州电信-新增2个机柜-代理
1.月度需求在2022年7月
2.机柜：单价3500元，在用2个，以实际开通为准
4.预估金额：3500*2*7= 49,000.00 元</t>
  </si>
  <si>
    <t>2023-01-13</t>
  </si>
  <si>
    <t>2023-07-31</t>
  </si>
  <si>
    <t>49000</t>
  </si>
  <si>
    <t>182215IDC00509</t>
  </si>
  <si>
    <t>乙方:厦门琪珑网络科技有限公司_IDC(待审核);</t>
  </si>
  <si>
    <t>1、月度需求在2022年12月。
2、与琪珑新签XCDN汇聚资源合同，移动2200元/G/月、电联3200元/G/月，进制1000，包头系数1，日95月均计费，与存量最低价持平。
3、预估金额=12月*（2200元*200G+3200元*200G）</t>
  </si>
  <si>
    <t>2022-12-01</t>
  </si>
  <si>
    <t>2023-11-30</t>
  </si>
  <si>
    <t>12960000</t>
  </si>
  <si>
    <t>2023-03-17</t>
  </si>
  <si>
    <t>2023-03-14</t>
  </si>
  <si>
    <t>乙方:上海七牛信息技术有限公司_IDC(待审核);</t>
  </si>
  <si>
    <t>1、月度需求在2023年1月。
2、与七牛新签XCDN合同，汇聚资源，移动2300元/G/月、电联3300元/G/月，进制1000，日95月均计费，包头系数1.0，此价格处于存量低价水平，可有效提升XCDN汇聚资源供应能力。
3、预估金额=12月*2300元*300G+12月*3300元*300G</t>
  </si>
  <si>
    <t>20160000</t>
  </si>
  <si>
    <t>乙方:浙江宁波本电网络科技有限公司_IDC(待审核);</t>
  </si>
  <si>
    <t xml:space="preserve">1、月度需求在2023年2月。
2、与本电续签PCDN汇聚资源合同，承载网盘业务，移动2100元/G/月、电联3100元/G/月，移动降幅12.5%、电联原价续约（低价资源）。
3、预估金额=12月*（2100元*400G+3100元*800G）
</t>
  </si>
  <si>
    <t>39840000</t>
  </si>
  <si>
    <t>,GoodsUpdate,</t>
  </si>
  <si>
    <t>182215IDC00499 182215IDC00168</t>
  </si>
  <si>
    <t>乙方:中国移动通信集团浙江有限公司金华分公司_IDC(待审核);</t>
  </si>
  <si>
    <t xml:space="preserve">1.月度需求在2023年1月
2.合同概要：浙江省金华移动合同续签至2023年6月30日，商务条件与2022年集约价格保持不变
1）带宽80G，单价6740元/G/月，保底40%，95计费
2）机柜单价4300元/个/月，收费3个，以实际开通为准
3）IP：IPV4单价50元/个/月，免费160个，在用160个；IPV6 赠送1段/64，以实际开通为准
3.预估金额：（6740*80*40%+4300*3）*6=  1,371,480.00 元
</t>
  </si>
  <si>
    <t>2023-06-30</t>
  </si>
  <si>
    <t>1371480</t>
  </si>
  <si>
    <t>182315IDC00026 182115IDC00193</t>
  </si>
  <si>
    <t>182315IDC00086</t>
  </si>
  <si>
    <t>传输</t>
  </si>
  <si>
    <t>2023-03-13</t>
  </si>
  <si>
    <t>乙方:中国联合网络通信有限公司上海市分公司_IDC(待审核);</t>
  </si>
  <si>
    <t xml:space="preserve">1、月度需求在2022年8月。
2、上海联通搜索在用30M电路续约，原合同182215IDC00135，2022-05-20到期，资费4320元/月，自2022/11/1降为2880元/月。
3、预估金额=4320元/月*6个月+2880元/月*6个月
</t>
  </si>
  <si>
    <t>2022-05-21</t>
  </si>
  <si>
    <t>2023-05-20</t>
  </si>
  <si>
    <t>43200</t>
  </si>
  <si>
    <t>,PeriodChange,GoodsUpdate,</t>
  </si>
  <si>
    <t>182215IDC00135</t>
  </si>
  <si>
    <t>IDC战略合作部-国内-IDC-非机房</t>
  </si>
  <si>
    <t>182315IDC00080</t>
  </si>
  <si>
    <t>终止</t>
  </si>
  <si>
    <t>IP</t>
  </si>
  <si>
    <t>乙方:中国移动通信集团广东有限公司广州分公司_IDC(待审核);</t>
  </si>
  <si>
    <t xml:space="preserve">1.月度需求在2023年2月
2.合同概要：百度使用广州移动云甲业务，由于与集团已签署和盾业务，故依照业务需求，云甲业务续签至2023年2月28日止。具体续签商务条件如下：保底费用按照1个IP进行收费，20000元/月/IP，256个IP以内20000元封顶。如激活数量超过256个IP，按每个IP地址100元/月收费。
3.预估金额：20000*14= 280,000.00 元
</t>
  </si>
  <si>
    <t>2021-12-21</t>
  </si>
  <si>
    <t>2023-02-28</t>
  </si>
  <si>
    <t>280000</t>
  </si>
  <si>
    <t>2023-03-16</t>
  </si>
  <si>
    <t>,PeriodChange,</t>
  </si>
  <si>
    <t>1820202IDC00399</t>
  </si>
  <si>
    <t>乙方:中国移动通信集团湖南有限公司长沙分公司_IDC(待审核);</t>
  </si>
  <si>
    <t>1.月度需求在2023年1月
2.合同概要：湖南省长沙移动&amp;湘潭移动合同续签至2023年6月30日，商务条件与2022年集约价格保持不变
1）带宽：长沙移动480G，长沙三级移动260G，湘潭移动40G；单价6740元/G/月，保底40%，95计费
2）机柜单价5000元/个/月，收费25个，以实际开通为准
3）IP：IPV4单价50元/个/月，免费6240个，在用1536个；IPV6 每1G出口带宽赠送/56地址（含/64），以实际开通为准
3.预估金额：（780*6740*40%+5000*25）*6= 13,367,280.00 元</t>
  </si>
  <si>
    <t>13367280</t>
  </si>
  <si>
    <t>182315IDC00026</t>
  </si>
  <si>
    <t>乙方:中国移动通信集团广东有限公司东莞分公司_IDC(待审核);</t>
  </si>
  <si>
    <t>1.月度需求在2022年11月
2.合同概要：广东省东莞移动合同续签至2023年6月30日，商务条件与2022年集约价格保持不变
1）带宽80G，单价10000元/G/月，保底40%，95计费
2）机柜单价4091元/个/月，收费4个，以实际开通为准
3）IP：IPV4单价50元/个/月，免费160个，在用160个；IPV6 赠送257段/64，以实际开通为准
3.预估金额：(10000*80*40%+4091*4)*6=  2,018,184.00 元</t>
  </si>
  <si>
    <t>2018184</t>
  </si>
  <si>
    <t>乙方:中国移动通信集团贵州有限公司贵阳分公司_IDC(待审核);</t>
  </si>
  <si>
    <t>1.月度需求在2023年1月
2.合同概要：贵州省贵阳移动合同续签至2023年6月30日，商务条件与2022年集约价格保持不变
1）带宽100G，单价6740元/G/月，保底40%，95计费
2）机柜单价5850元/个/月，收费5个，以实际开通为准
3）IP：IPV4单价50元/个/月，免费416个，在用416个；IPV6 赠送2段/64，以实际开通为准
3.预估金额：（6740*100*40%+5850*5）*6=  1,793,100.00 元</t>
  </si>
  <si>
    <t>1793100</t>
  </si>
  <si>
    <t>182315IDC00074</t>
  </si>
  <si>
    <t>2023-03-09</t>
  </si>
  <si>
    <t>乙方:涿州登云信息科技有限公司_IDC(待审核);</t>
  </si>
  <si>
    <t>1、决策会项目，无月度需求。
2、基于度小满客户需求，为保障保定度小满私有云第二AZ建设交付需求，新建涿州博浩机房约460柜40A，单价8200/40A，按照河北历史签约最低价11200元/机柜/月计算，降幅26.8%。
3、资源情况：ODF柜14个不收费；4.4KW 5个，单价4100元/月；8.8KW 453个，单价8200元/月；24KW 12个，单价15841元/月；
4、预估金额=（20A 5个*4100元+40A 453个*8200元+109A 12个*15841元）*60月。
5、决策及采购需求数量、功率为预估，以实际开通为准</t>
  </si>
  <si>
    <t>2022-08-01</t>
  </si>
  <si>
    <t>2027-07-31</t>
  </si>
  <si>
    <t>235511520</t>
  </si>
  <si>
    <t>IDC战略合作部-国内-IDC-机房</t>
  </si>
  <si>
    <t>乙方:中国移动通信集团山东有限公司青岛分公司_IDC(待审核);</t>
  </si>
  <si>
    <t>1、月度需求在2023年1月。
2、合同概要：山东省青岛市移动合同续签至2023年6月30日，商务条件与2022年集约价格保持不变。
     带宽500G，保底40%，95计费，6740元/G/月；机柜收费9个，5000元/柜/月；IP免费576个，超出50元/个/月。
3、预估金额=（机柜9个*单价5000元+带宽500G*保底40%*单价6740元）*6个月</t>
  </si>
  <si>
    <t>8358000</t>
  </si>
  <si>
    <t>乙方:中国移动通信集团山东有限公司济南分公司_IDC(待审核);</t>
  </si>
  <si>
    <t>1、CDN 500G月度需求在2023年1月，BEC 200G月度需求在2022年10月。
2、合同概要：山东省济南市移动合同续签至2023年6月30日，商务条件与2022年集约价格保持不变。
     带宽700G，保底40%，95计费，6740元/G/月；机柜收费14个，5000元/柜/月；IP免费1782个，使用1440个，超出30元/个/月；
3、预估金额=（机柜14个*单价5000元+带宽700G*保底40%*单价6740元）*6个月</t>
  </si>
  <si>
    <t>11743200</t>
  </si>
  <si>
    <t>2023-03-07</t>
  </si>
  <si>
    <t>乙方:中国移动通信集团江西有限公司南昌分公司_IDC(待审核);</t>
  </si>
  <si>
    <t>1.月度需求在2023年1月
2.合同概要：江西省南昌移动合同续签至2023年6月30日，商务条件与2022年集约价格保持不变
1）带宽20G，单价6740元/G/月，保底40%，95计费
2）机柜单价5500元/个/月，收费3个，以实际开通为准
3）IP：IPV4单价50元/个/月，免费256个；IPV6 赠送1段/56，以实际开通为准
3.预估金额：（6740*20*40%+5500*3）*6=  422,520.00 元</t>
  </si>
  <si>
    <t>422520</t>
  </si>
  <si>
    <t>182315IDC00068</t>
  </si>
  <si>
    <t>乙方:中国电信股份有限公司南京分公司_IDC(待审核);</t>
  </si>
  <si>
    <t>1、月度需求在2021年10月。
2、新建南京电信本地光纤：资费：400元/公里/对芯/月，总计长度258.5KM，NJXG-NJJS计费推迟，节省26.9万元。
3、资源情况：
NJXG-NJ03 长度总计90.2KM（=49.2KM+41KM）开通时间5月16日，计费时间5月16日；
NJXG-NJJS长度总计168.3KM（=93.8KM+74.5KM）开通时间5月26日，计费时间10月1日。5月26日至10月1日免费。
4、合同预估金额=90.2KM*400元/月/KM*17月+168.3KM*400元/月/KM*12月</t>
  </si>
  <si>
    <t>2022-05-16</t>
  </si>
  <si>
    <t>1421200</t>
  </si>
  <si>
    <t>2023-03-10</t>
  </si>
  <si>
    <t>152315IDC00072</t>
  </si>
  <si>
    <t>语音</t>
  </si>
  <si>
    <t>王玉伟</t>
  </si>
  <si>
    <t>甲方:百度在线网络技术（北京）有限公司;</t>
  </si>
  <si>
    <t>乙方:中国电信股份有限公司广州分公司_IDC(待审核);</t>
  </si>
  <si>
    <t>1） 为配合MEG业务发展，正常续约DID语音业务，主合同编号为【151915PC09007】，根据运营商要求需要签署补充协议进行续约。 2） 预估金额=业务预估金额59.35万元。</t>
  </si>
  <si>
    <t>593500</t>
  </si>
  <si>
    <t>151915PC09007 152115IDC00662</t>
  </si>
  <si>
    <t>IDC战略合作部-国内-其他</t>
  </si>
  <si>
    <t>平行关联</t>
  </si>
  <si>
    <t>2023-03-06</t>
  </si>
  <si>
    <t>乙方:广东华云世纪科技有限公司_IDC(待审核);</t>
  </si>
  <si>
    <t>此供应商已签署框架协议（合同号182215IDC00450），在框架协议下增加天津移动的资源订单，具体资源情况如下： 
按照需求，天津移动-新建200G-代理
1.月度需求审批信息在2022年12月
2.带宽：4800元/G/月，40%保底，95计费。相比集约6740元/G/月，降幅28.8%。按照95计费45%利用率，相比集约节约（6740-4800）*12*200*45%/10000=209.52万元/年
3.机柜：单价5000元，在用4个，以实际开通为准 
4.IP：IPV4 单价50元，免费320个，在用288个；IPV6免费提供，以实际开通为准
5.预估金额：5000*4*3/31+5000*4*12+4800*200*40%*12= 4,849,935.48 元</t>
  </si>
  <si>
    <t>2022-12-29</t>
  </si>
  <si>
    <t>4849935.48</t>
  </si>
  <si>
    <t>182215IDC00450</t>
  </si>
  <si>
    <t>182315IDC00067</t>
  </si>
  <si>
    <t>此供应商已签署框架协议（合同号182215IDC00450 ），在框架协议下增加中山移动的资源订单，具体资源情况如下： 
按照需求，广东中山移动-新增机柜-代理
1.月度需求审批信息在2022年1月，2022年10月
2.机柜：单价4800元，本次新增4个，以实际开通为准
3.IP：IPV4单价50元，免费128个，在用128个；IPV6按需赠送，以实际开通为准
4.预估金额：4800*4*7/31+4800*4*8= 157,935.48 元</t>
  </si>
  <si>
    <t>2022-12-25</t>
  </si>
  <si>
    <t>2023-08-31</t>
  </si>
  <si>
    <t>157935.48</t>
  </si>
  <si>
    <t>182315IDC00065</t>
  </si>
  <si>
    <t>2023-03-03</t>
  </si>
  <si>
    <t>乙方:北京睿伍行至科技有限公司_IDC(待审核);</t>
  </si>
  <si>
    <t>1、合同概要：为支持ACG语音类业务发展，增加号码认证资源储备，与供应商北京睿伍行至科技有限公司签约，该供应商在运营商二三要素资源上具有价格优势。
2、预估金额=预估月度消费金额*12=1,200,000.00元</t>
  </si>
  <si>
    <t>2024-03-09</t>
  </si>
  <si>
    <t>1200000</t>
  </si>
  <si>
    <t>语音号码验证服务采购合同</t>
  </si>
  <si>
    <t>2023-02-27</t>
  </si>
  <si>
    <t>乙方:广西阳晨伟业科技有限公司_IDC(待审核);</t>
  </si>
  <si>
    <t xml:space="preserve">此供应商已签署框架协议（合同号182315IDC00023），在框架协议下增加南宁移动的资源订单，具体资源情况如下： 
按照需求，广西南宁移动-存量100G（包端口）-续约-代理 
1.月度需求审批信息在2023年1月
2.带宽：4200元/G/月，包端口计费。折算成95峰值计费价格是5250元，相比集约6740元/G/月，降幅22%。按照95计费45%利用率，相比集约节约（6740-4200/0.8）*12*100*45%/10000= 80.46万元/年
3.机柜：单价4200元，在用5个，以实际开通为准 
4.IP：IPV4 单价50元，免费128个，在用128个；IPV6 免费/64，以实际开通为准 
5.预估金额：（4200*100*100%+4200*5）*12= 5,292,000.00 元
</t>
  </si>
  <si>
    <t>5292000</t>
  </si>
  <si>
    <t>2023-03-08</t>
  </si>
  <si>
    <t>182315IDC00023</t>
  </si>
  <si>
    <t>乙方:广州大一互联网络科技有限公司_IDC;</t>
  </si>
  <si>
    <t xml:space="preserve">此供应商已签署框架协议（合同号182215IDC00709），在框架协议下增加东莞移动的资源订单，具体资源情况如下： 
按照需求，广东东莞移动-存量200G-续约-代理 
1.月度需求审批信息在2022年11月
2.带宽：5000元/G/月，40%保底，95计费。 相比集约6740元/G/月，降幅25.8%。按照95计费45%利用率，相比集约节约（6740-5000）*12*200*45%/10000=187.92万元/年
3.机柜：单价5000元，在用5个，以实际开通为准 
4.IP：IPV4 单价50元，免费256个，在用160个；IPV6 免费/56，以实际开通为准 
5.预估金额：（5000*200*40%+5000*5）*12= 5,100,000.00 元
</t>
  </si>
  <si>
    <t>5100000</t>
  </si>
  <si>
    <t>182215IDC00709</t>
  </si>
  <si>
    <t>182315IDC00057</t>
  </si>
  <si>
    <t>乙方:广东奥飞数据科技股份有限公司_IDC(待审核);</t>
  </si>
  <si>
    <t xml:space="preserve">1.月度需求在2021年12月
2.合同概要：包电模式，机柜单价9825元/柜/月；合同期内，官方电费单价上浮20%至下降20%以内，机柜单价不做调整，官方电费单价上浮超过20%或下降超过20%，则按照官方电价变更。起租进度按照5-4-1执行。按照甲方技术要求定制一期  794 个IDC机柜，其中615个业务机柜，和179个核心配套机柜（4个30KW，2个24KW,  114个8.8KW，8个4.4KW，51个0KW）。以实际开通为准
3.预估金额：(9825*729+4900*8+16747*2+22330*4+2310*51)*6= 44,653,494.00 元
4.月度需求为预估金额&amp;数量，以实际开通为准
</t>
  </si>
  <si>
    <t>2022-09-01</t>
  </si>
  <si>
    <t>2027-08-31</t>
  </si>
  <si>
    <t>44653494</t>
  </si>
  <si>
    <t>乙方:青岛燚汇信达通讯科技有限公司_IDC(待审核);</t>
  </si>
  <si>
    <t>此供应商已签署框架协议（合同号182215IDC00262），在框架协议下增加青岛联通的资源订单，具体资源情况如下： 
按照需求，山东青岛联通-新建300G-代理
1.月度需求审批信息在2023年1月
2.带宽：5417元/G/月，30%保底，95计费。相比集约9000元/G/月，降幅39.8%，按照95计费45%利用率，相比集约节约（9000-5417）*12*300*45%/10000=580.45万元/年
3.机柜：单价5000元，在用4个，以实际开通为准 
4.IP：IPV4 单价50元，免费960个，在用448个；IPV6免费提供2组/64，以实际开通为准
5.预估金额：（5417*300*30%+5000*4）*12=  6,090,360.00 元</t>
  </si>
  <si>
    <t>6090360</t>
  </si>
  <si>
    <t>182215IDC00262</t>
  </si>
  <si>
    <t>乙方:金山云（深圳）边缘计算科技有限公司_IDC(待审核);</t>
  </si>
  <si>
    <t>1、月度需求在2022年12月。
2、与金山边缘签订补充协议，落实融合XCDN存量优化+续签，存量价格3300元/G/月，优化价格3100元/G/月，降幅6.06%，其余商务条件不变。
3、预估金额=3100元*300G*12月</t>
  </si>
  <si>
    <t>2022-11-01</t>
  </si>
  <si>
    <t>2023-10-31</t>
  </si>
  <si>
    <t>11160000</t>
  </si>
  <si>
    <t>182215IDC00343</t>
  </si>
  <si>
    <t>乙方:北京朗玛峰科技有限公司_IDC(待审核);</t>
  </si>
  <si>
    <t>1、月度需求在2022年10月。
2、与朗玛峰新签商业CDN合同，承载快手广东电信业务，合同价格5300元/G/月，结合补贴测算的采购价格是4250元/G/月、1000进制、月95计费、包头系数1，商务条件优于存量最低价。
3、预估金额=150G*12月*单价5300</t>
  </si>
  <si>
    <t>9540000</t>
  </si>
  <si>
    <t>乙方:江苏云工场信息技术有限公司_IDC(待审核);</t>
  </si>
  <si>
    <t>此供应商已签署框架协议（合同号182215IDC00237），在框架协议下增加济南移动的资源订单，具体资源情况如下： 
按照需求，山东济南移动-存量400G-续约-代理
1.月度需求审批信息在2022年11月
2.带宽：5500元/G/月，30%保底，95计费。相比集约6740元/G/月，降幅18.4%。按照95计费45%利用率，相比集约节约（6740-5500）*12*400*45%/10000=267.84万元/年
3.机柜：单价5000元，在用9个，以实际开通为准 
4.IP：IPV4 单价50元，赠送640个，在用576个；IPV6 3^/64免费提供，以实际开通为准
5.预估金额：(5500*400*30%+5000*9)*12= 8,460,000.00  元</t>
  </si>
  <si>
    <t>8460000</t>
  </si>
  <si>
    <t>182215IDC00237</t>
  </si>
  <si>
    <t>2023-02-25</t>
  </si>
  <si>
    <t>乙方:南通云数网络科技有限公司_IDC(待审核);</t>
  </si>
  <si>
    <t xml:space="preserve">此供应商已签署框架协议（合同号182215IDC00448），在框架协议下增加常州移动的资源订单，具体资源情况如下： 
按照需求，江苏常州移动-存量80G-续约-代理 
1.月度需求审批信息在2022年11月
2.带宽：4800元/G/月，30%保底，95计费。 相比集约6740元/G/月，降幅28.8%。按照95计费45%利用率，相比集约节约（6740-4800）*12*80*45%/10000= 83.81万元/年
3.机柜：单价4300元，在用5个，以实际开通为准 
4.IP：IPV4 单价30元，免费288个，在用288个；IPV6 免费/64，以实际开通为准 
5.预估金额：（4800*80*30%+4300*5）*12= 1,640,400.00 元
</t>
  </si>
  <si>
    <t>1640400</t>
  </si>
  <si>
    <t>182215IDC00448</t>
  </si>
  <si>
    <t>此供应商已签署框架协议（合同号182215IDC00237），在框架协议下增加济南移动的资源订单，具体资源情况如下： 
按照需求，山东济南移动-存量200G-续约-代理
1.月度需求审批信息在2022年11月
2.带宽：5500元/G/月，30%保底，95计费。相比集约6740元/G/月，降幅18.4%。按照95计费45%利用率，相比集约节约（6740-5500）*12*200*45%/10000=133.92万元/年
3.机柜：单价5000元，在用3个，以实际开通为准 
4.IP：IPV4 单价50元，赠送320个，在用288个；IPV6 2^/64免费提供，以实际开通为准
5.预估金额：(5500*200*30%+5000*3)*12= 4,140,000.00 元</t>
  </si>
  <si>
    <t>4140000</t>
  </si>
  <si>
    <t>此供应商已签署框架协议（合同号182215IDC00450），在框架协议下增加北海移动的资源订单，具体资源情况如下： 
按照需求，广西北海移动-新建100G（平移京东）-代理
1.月度需求审批信息在2023年1月
2.带宽：5200元/G/月，40%保底，95计费。相比集约6740元/G/月，降幅22.9%。按照95计费45%利用率，相比集约节约（6740-5200）*12*100*45%/10000=83.16万元/年
3.机柜：单价5000元，在用2个，以实际开通为准 
4.IP：IPV4 单价50元，在用288个，免费160个，收费128个；IPV6按需赠送，以实际开通为准
5.预估金额：（5200*100*40%+5000*2)*12+(50*160*11/31)= 2,618,838.71 元</t>
  </si>
  <si>
    <t>2618838.71</t>
  </si>
  <si>
    <t>乙方:杭州优云科技有限公司_IDC(待审核);</t>
  </si>
  <si>
    <t>此供应商已签署框架协议（合同号182215IDC00385），在框架协议下增加台州移动的资源订单，具体资源情况如下： 
按照需求，浙江台州移动-存量200G-续约-代理
1.月度需求审批信息在2023年1月
2.带宽：5500元/G/月，30%保底，95计费。相比集约6740元/G/月，降幅18.4%。按照95计费45%利用率，相比集约节约（6740-5500）*12*200*45%/10000= 133.92万元/年
3.机柜：单价4166.67元，在用5个，以实际开通为准 
4.IP：IPV4 单价50元，免费320个，在用288个；IPV6按需赠送，以实际开通为准
5.预估金额：(5500*200*30%+4166.67*5)*12=  4,210,000.20 元</t>
  </si>
  <si>
    <t>4210000.2</t>
  </si>
  <si>
    <t>182215IDC00385</t>
  </si>
  <si>
    <t>乙方:杭州云之盟科技有限公司_IDC(待审核);</t>
  </si>
  <si>
    <t xml:space="preserve">此供应商已签署框架协议（合同号182215IDC00228），在框架协议下增加天津联通的资源订单，具体资源情况如下： 
按照需求，天津联通-存量200G-续约-代理 
1.月度需求审批信息 在2022年11月
2.带宽：7083.33元/G/月，40%保底，95计费。 相比集约9000元/G/月，降幅21.3%。按照95计费45%利用率，相比集约节约（9000-7083.33）*12*200*45%/10000= 207万元/年
3.机柜：单价4166.67元，在用7个，以实际开通为准 
4.IP：IPV4 单价50元，免费288个，在用288个；IPV6 免费/64，以实际开通为准 
5.预估金额：（7083.33*200*40%+4166.67*7）*12= 7,149,997.08 元
</t>
  </si>
  <si>
    <t>7149997.08</t>
  </si>
  <si>
    <t>182215IDC00228</t>
  </si>
  <si>
    <t>此供应商已签署框架协议（合同号182215IDC00228），在框架协议下增加舟山移动的资源订单，具体资源情况如下：
按照需求，浙江舟山移动-新增200G-代理
1.月度需求审批信息在2023年1月
2.带宽：5000元/G/月，40%保底，95计费。相比集约6740元/G/月，降幅25.8%。按照95计费45%利用率，相比集约节约（6740-5000）*12*200*45%/10000=187.92万元/年
3.机柜：单价4166.67元，在用7个，以实际开通为准 
4.IP：IPV4 单价50元，免费288个，在用288个；IPV6免费提供/64，以实际开通为准
5.预估金额：（5000*200*40%+4166.67）*12= 404,166.67 元</t>
  </si>
  <si>
    <t>404166.67</t>
  </si>
  <si>
    <t>乙方:山西卡伏科技有限公司_IDC(待审核);</t>
  </si>
  <si>
    <t>此供应商已签署框架协议（合同号182215IDC00708），在框架协议下增加太原移动的资源订单，具体资源情况如下： 
按照需求，山西太原移动-存量300G-续约-代理
1.月度需求审批信息在2022年11月
2.带宽：5400元/G/月，40%保底，95计费。 相比集约6740元/G/月，降幅19.9%。按照95计费45%利用率，相比集约节约（6740-5400）*12*300*45%/10000=217.08万元/年
3.机柜：单价5000元，在用6个，以实际开通为准 
4.IP：IPV4 单价50元，免费544个；IPV6 免费赠送，以实际开通为准 
5.预估金额：（5400*300*40%+5000*6）*12=  8,136,000.00 元</t>
  </si>
  <si>
    <t>8136000</t>
  </si>
  <si>
    <t>182215IDC00708</t>
  </si>
  <si>
    <t xml:space="preserve">此供应商已签署框架协议（合同号182215IDC00448 ），在框架协议下增加无锡移动的资源订单，具体资源情况如下： 
按照需求，江苏无锡移动-存量160G-续约-代理
1.月度需求审批信息在2022年11月
2.带宽：4800元/G/月，40%保底，95计费。相比集约6740元/G/月，降幅28.8%。按照95计费45%利用率，相比集约节约（6740-4800）*12*160*45%/10000= 167.62万元/年
3.机柜：单价5000元，在用4个，以实际开通为准
4.IP：IPV4单价50元，在用160个，2023年1月1日-2023年1月5日免费48个，收费112个；2023年1月6日开始免费64个IP，收费96个；IPV6赠送/56，以实际开通为准
5.预估金额：4800*160*40%*12+5000*3*12+5000*1*26/31+5000*1*11+50*5/31*112+50*96*26/31+50*96*11= 3,983,322.58 元
</t>
  </si>
  <si>
    <t>3983322.58</t>
  </si>
  <si>
    <t>乙方:上海云瑞智通实业有限公司_IDC(待审核);</t>
  </si>
  <si>
    <t>此供应商已签署框架协议（合同号182215IDC00242 ），在框架协议下增加南通电信的资源订单，具体资源情况如下： 
按照需求，江苏南通电信-存量200G（平均流量）-续约-代理
1.月度需求审批信息在2023年1月
2.带宽：15250元/G/月，25%保底，平均流量。按照2.4系数折算95计费6354.17元/G/月，较集约价9500元/G/月，降价33%。按照95计费45%利用率，相比集约节约（9500-15250/2.4）*12*200*45%/10000= 339.75万元/年
3.机柜：单价4000元，在用5个，以实际开通为准 
4.IP：IPV4 单价50元，在用160个，其中免费80个，收费80个；IPV6免费提供/64，以实际开通为准
5.预估金额：(15250*200*25%+4000*5+50*80)*12=  9,438,000.00 元</t>
  </si>
  <si>
    <t>9438000</t>
  </si>
  <si>
    <t>182215IDC00242</t>
  </si>
  <si>
    <t>此供应商已签署框架协议（合同号182215IDC00237），在框架协议下增加潍坊移动的资源订单，具体资源情况如下： 
按照需求，山东潍坊移动-存量200G-续约-代理
1.月度需求审批信息在2023年1月
2.带宽：5500元/G/月，30%保底，95计费。相比集约6740元/G/月，降幅18.4%。按照95计费45%利用率，相比集约节约（6740-5500）*12*200*45%/10000= 133.92万元/年
3.机柜：单价5000元，在用4个，以实际开通为准 
4.IP：IPV4 单价50元，免费320个，在用288个；IPV6赠送2^64个IPV6，以实际开通为准
5.预估金额：（5500*200*30%+5000*4）*12=  4,200,000.00 元</t>
  </si>
  <si>
    <t>4200000</t>
  </si>
  <si>
    <t>182315IDC00043</t>
  </si>
  <si>
    <t>2023-02-17</t>
  </si>
  <si>
    <t>崔益泽</t>
  </si>
  <si>
    <t>乙方:中信网络有限公司_IDC(待审核);</t>
  </si>
  <si>
    <t>1、月度需求在2023年1月。
2、合同概要：骨干网二平面线路华东-华南6.4T，开通时间2022年11月1日，双路由共计4345.49公里，机柜69个；阳泉-西安1.6T，路由1开通时间2022年10月1日，路由2开通时间2023年1月1日，双路由共计2319.72公里，机柜31个。合规后单公里438元/月，中继8000元/个。
3、价格逻辑：月租费=供应商价格/1.06（光纤税率）*1.09（专线税率）*1.15（城域网合规加成）=3,719,361.98/月；合同预估总额=华东-华南 月租2455324.62*21月+阳泉-西安东线 月租692836.04*22月+阳泉-西安西线月租571201.32*19月。
4、月度需求 采购需求传输长度为预估值，以实际开通为准。</t>
  </si>
  <si>
    <t>2019-08-05</t>
  </si>
  <si>
    <t>2024-08-04</t>
  </si>
  <si>
    <t>77657034.98</t>
  </si>
  <si>
    <t>2023-03-01</t>
  </si>
  <si>
    <t>,GoodsAdd,</t>
  </si>
  <si>
    <t>181915IDC00189</t>
  </si>
  <si>
    <t>182315IDC00042</t>
  </si>
  <si>
    <t>终止协议</t>
  </si>
  <si>
    <t>2023-02-16</t>
  </si>
  <si>
    <t>乙方:广州宏云互联网络科技有限公司_IDC(待审核);</t>
  </si>
  <si>
    <t xml:space="preserve">1.免费合同，无月度需求审批信息
2.合同概要：按照供应商要求在2023月2月1日起更换主体，故将合同182215IDC00699 ，182215IDC00698，182215IDC00024  结束日期调为2023年1月31日 
</t>
  </si>
  <si>
    <t>,PeriodChange,TerminalContract,</t>
  </si>
  <si>
    <t>182215IDC00699 182215IDC00698 182215IDC00024</t>
  </si>
  <si>
    <t>182315IDC00040</t>
  </si>
  <si>
    <t>2023-02-14</t>
  </si>
  <si>
    <t>乙方:北京羽乐创新科技有限公司_IDC(待审核);</t>
  </si>
  <si>
    <t>前期与供应商【羽乐创新】签署的《号码认证服务协议》于2023年12月30日到期，现进行续约。此合同为ACG AI应用产品部提供企业号码认证资源，本次续约价格保持不变。</t>
  </si>
  <si>
    <t>2023-12-30</t>
  </si>
  <si>
    <t>182315IDC00039</t>
  </si>
  <si>
    <t>2023-02-13</t>
  </si>
  <si>
    <t>乙方:北京微呼科技有限公司_IDC(待审核);</t>
  </si>
  <si>
    <t>1、合同概要：为配合ACG AI部门语音业务发展，持续优化供应商池，与合作中语音线路资源供应商，续签语音线路采购协议。 2、预估金额=1200000元</t>
  </si>
  <si>
    <t>2023-02-20</t>
  </si>
  <si>
    <t>2024-02-19</t>
  </si>
  <si>
    <t>2023-03-02</t>
  </si>
  <si>
    <t>语音线路采购协议</t>
  </si>
  <si>
    <t>182315IDC00031</t>
  </si>
  <si>
    <t>2023-02-06</t>
  </si>
  <si>
    <t>1、月度需求在2023年1月。
2、合同概要：城域网合规线路协议。涉及业务为华东-华南一平面扩容产生的联络缆及机柜费用。
3、预估金额=预估金额=月租费*18个月=2131171.2元。月租费价格逻辑=供应商价格/1.06（光纤税率）*1.09（专线税率）/0.9（城域网合规加成）。
4、采购需求 月度需求中传输长度为预估值，以实际开通为准。</t>
  </si>
  <si>
    <t>2022-07-01</t>
  </si>
  <si>
    <t>2131171.2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</si>
</sst>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0_);[Red]\(0\)"/>
    <numFmt numFmtId="178" formatCode="#,##0.00_ ;[Red]\-#,##0.00\ "/>
    <numFmt numFmtId="179" formatCode="0.00_);[Red]\(0.00\)"/>
    <numFmt numFmtId="180" formatCode="#,##0.00_);[Red]\(#,##0.00\)"/>
    <numFmt numFmtId="181" formatCode="0.0_);[Red]\(0.0\)"/>
  </numFmts>
  <fonts count="27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11"/>
      <color indexed="8"/>
      <name val="等线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134"/>
    </font>
    <font>
      <sz val="12"/>
      <color rgb="FF00000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D6FDD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0" borderId="0">
      <protection locked="0"/>
    </xf>
    <xf numFmtId="0" fontId="6" fillId="7" borderId="0" applyNumberFormat="0" applyBorder="0" applyAlignment="0" applyProtection="0">
      <alignment vertical="center"/>
    </xf>
    <xf numFmtId="0" fontId="7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5" fillId="0" borderId="0">
      <protection locked="0"/>
    </xf>
    <xf numFmtId="0" fontId="9" fillId="32" borderId="0" applyNumberFormat="0" applyBorder="0" applyAlignment="0" applyProtection="0">
      <alignment vertical="center"/>
    </xf>
    <xf numFmtId="0" fontId="5" fillId="0" borderId="0">
      <protection locked="0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5" fillId="0" borderId="0">
      <protection locked="0"/>
    </xf>
    <xf numFmtId="0" fontId="0" fillId="0" borderId="0"/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>
      <protection locked="0"/>
    </xf>
    <xf numFmtId="0" fontId="5" fillId="0" borderId="0">
      <protection locked="0"/>
    </xf>
    <xf numFmtId="43" fontId="0" fillId="0" borderId="0" applyFont="0" applyFill="0" applyBorder="0" applyAlignment="0" applyProtection="0">
      <alignment vertical="center"/>
    </xf>
  </cellStyleXfs>
  <cellXfs count="425">
    <xf numFmtId="0" fontId="0" fillId="0" borderId="0" xfId="0"/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47" applyFont="1" applyFill="1" applyBorder="1" applyAlignment="1" applyProtection="1">
      <alignment horizontal="left"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2" borderId="1" xfId="60" applyFont="1" applyFill="1" applyBorder="1" applyAlignment="1">
      <alignment horizontal="center" vertical="center"/>
      <protection locked="0"/>
    </xf>
    <xf numFmtId="0" fontId="1" fillId="2" borderId="1" xfId="47" applyFont="1" applyFill="1" applyBorder="1" applyAlignment="1">
      <alignment horizontal="center" vertical="center"/>
      <protection locked="0"/>
    </xf>
    <xf numFmtId="0" fontId="1" fillId="0" borderId="1" xfId="59" applyFont="1" applyFill="1" applyBorder="1" applyAlignment="1" applyProtection="1">
      <alignment horizontal="center" vertical="center"/>
    </xf>
    <xf numFmtId="14" fontId="1" fillId="0" borderId="1" xfId="59" applyNumberFormat="1" applyFont="1" applyFill="1" applyBorder="1" applyAlignment="1" applyProtection="1">
      <alignment horizontal="center" vertical="center"/>
    </xf>
    <xf numFmtId="176" fontId="1" fillId="0" borderId="1" xfId="9" applyNumberFormat="1" applyFont="1" applyFill="1" applyBorder="1" applyAlignment="1" applyProtection="1">
      <alignment horizontal="right" vertical="center"/>
    </xf>
    <xf numFmtId="0" fontId="1" fillId="2" borderId="1" xfId="47" applyFont="1" applyFill="1" applyBorder="1" applyAlignment="1">
      <alignment horizontal="left" vertical="center"/>
      <protection locked="0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9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 applyProtection="1">
      <alignment horizontal="center" vertical="center"/>
      <protection locked="0"/>
    </xf>
    <xf numFmtId="178" fontId="1" fillId="0" borderId="1" xfId="9" applyNumberFormat="1" applyFont="1" applyFill="1" applyBorder="1" applyAlignment="1" applyProtection="1">
      <alignment horizontal="right" vertical="center"/>
    </xf>
    <xf numFmtId="178" fontId="1" fillId="0" borderId="1" xfId="9" applyNumberFormat="1" applyFont="1" applyFill="1" applyBorder="1" applyAlignment="1" applyProtection="1">
      <alignment horizontal="left" vertical="center"/>
    </xf>
    <xf numFmtId="178" fontId="1" fillId="0" borderId="3" xfId="9" applyNumberFormat="1" applyFont="1" applyFill="1" applyBorder="1" applyAlignment="1" applyProtection="1">
      <alignment horizontal="center" vertical="center"/>
    </xf>
    <xf numFmtId="176" fontId="1" fillId="0" borderId="1" xfId="47" applyNumberFormat="1" applyFont="1" applyFill="1" applyBorder="1" applyAlignment="1" applyProtection="1">
      <alignment horizontal="center" vertical="center"/>
    </xf>
    <xf numFmtId="176" fontId="1" fillId="2" borderId="2" xfId="9" applyNumberFormat="1" applyFont="1" applyFill="1" applyBorder="1" applyAlignment="1">
      <alignment horizontal="center" vertical="center"/>
    </xf>
    <xf numFmtId="0" fontId="1" fillId="2" borderId="2" xfId="60" applyFont="1" applyFill="1" applyBorder="1" applyAlignment="1">
      <alignment horizontal="right" vertical="center"/>
      <protection locked="0"/>
    </xf>
    <xf numFmtId="0" fontId="1" fillId="2" borderId="2" xfId="0" applyNumberFormat="1" applyFont="1" applyFill="1" applyBorder="1" applyAlignment="1">
      <alignment horizontal="left" vertical="center"/>
    </xf>
    <xf numFmtId="43" fontId="1" fillId="2" borderId="2" xfId="9" applyFont="1" applyFill="1" applyBorder="1" applyAlignment="1" applyProtection="1">
      <alignment horizontal="center" vertical="center"/>
      <protection locked="0"/>
    </xf>
    <xf numFmtId="176" fontId="1" fillId="2" borderId="2" xfId="9" applyNumberFormat="1" applyFont="1" applyFill="1" applyBorder="1" applyAlignment="1" applyProtection="1">
      <alignment horizontal="center" vertical="center"/>
      <protection locked="0"/>
    </xf>
    <xf numFmtId="14" fontId="1" fillId="2" borderId="2" xfId="0" applyNumberFormat="1" applyFont="1" applyFill="1" applyBorder="1" applyAlignment="1">
      <alignment horizontal="center" vertical="center"/>
    </xf>
    <xf numFmtId="49" fontId="1" fillId="0" borderId="1" xfId="9" applyNumberFormat="1" applyFont="1" applyFill="1" applyBorder="1" applyAlignment="1">
      <alignment horizontal="left" vertical="center"/>
    </xf>
    <xf numFmtId="179" fontId="1" fillId="0" borderId="1" xfId="9" applyNumberFormat="1" applyFont="1" applyFill="1" applyBorder="1" applyAlignment="1">
      <alignment horizontal="right" vertical="center"/>
    </xf>
    <xf numFmtId="177" fontId="1" fillId="0" borderId="1" xfId="9" applyNumberFormat="1" applyFont="1" applyFill="1" applyBorder="1" applyAlignment="1">
      <alignment horizontal="right" vertical="center"/>
    </xf>
    <xf numFmtId="43" fontId="1" fillId="2" borderId="2" xfId="9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5" borderId="0" xfId="0" applyFont="1" applyFill="1" applyAlignment="1">
      <alignment vertical="center"/>
    </xf>
    <xf numFmtId="0" fontId="1" fillId="6" borderId="0" xfId="0" applyFont="1" applyFill="1" applyBorder="1" applyAlignment="1"/>
    <xf numFmtId="179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top"/>
    </xf>
    <xf numFmtId="176" fontId="4" fillId="0" borderId="0" xfId="9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76" fontId="4" fillId="0" borderId="0" xfId="0" applyNumberFormat="1" applyFont="1" applyFill="1" applyBorder="1" applyAlignment="1"/>
    <xf numFmtId="14" fontId="4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1" fillId="6" borderId="1" xfId="55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1" fillId="6" borderId="1" xfId="47" applyFont="1" applyFill="1" applyBorder="1" applyAlignment="1">
      <alignment horizontal="left" vertical="center"/>
      <protection locked="0"/>
    </xf>
    <xf numFmtId="0" fontId="1" fillId="6" borderId="1" xfId="56" applyFont="1" applyFill="1" applyBorder="1" applyAlignment="1">
      <alignment horizontal="center" vertical="center"/>
    </xf>
    <xf numFmtId="0" fontId="1" fillId="2" borderId="1" xfId="55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2" borderId="1" xfId="56" applyFont="1" applyFill="1" applyBorder="1" applyAlignment="1">
      <alignment horizontal="center" vertical="center"/>
    </xf>
    <xf numFmtId="0" fontId="1" fillId="6" borderId="1" xfId="47" applyFont="1" applyFill="1" applyBorder="1" applyAlignment="1" applyProtection="1">
      <alignment horizontal="center" vertical="center"/>
    </xf>
    <xf numFmtId="0" fontId="1" fillId="6" borderId="1" xfId="47" applyFont="1" applyFill="1" applyBorder="1" applyAlignment="1">
      <alignment horizontal="center" vertical="center"/>
      <protection locked="0"/>
    </xf>
    <xf numFmtId="14" fontId="1" fillId="6" borderId="1" xfId="47" applyNumberFormat="1" applyFont="1" applyFill="1" applyBorder="1" applyAlignment="1">
      <alignment horizontal="center" vertical="center"/>
      <protection locked="0"/>
    </xf>
    <xf numFmtId="176" fontId="1" fillId="6" borderId="1" xfId="0" applyNumberFormat="1" applyFont="1" applyFill="1" applyBorder="1" applyAlignment="1">
      <alignment horizontal="right" vertical="center"/>
    </xf>
    <xf numFmtId="0" fontId="1" fillId="2" borderId="1" xfId="47" applyFont="1" applyFill="1" applyBorder="1" applyAlignment="1" applyProtection="1">
      <alignment horizontal="center" vertical="center"/>
    </xf>
    <xf numFmtId="14" fontId="1" fillId="2" borderId="1" xfId="47" applyNumberFormat="1" applyFont="1" applyFill="1" applyBorder="1" applyAlignment="1">
      <alignment horizontal="center" vertical="center"/>
      <protection locked="0"/>
    </xf>
    <xf numFmtId="176" fontId="1" fillId="2" borderId="1" xfId="0" applyNumberFormat="1" applyFont="1" applyFill="1" applyBorder="1" applyAlignment="1">
      <alignment horizontal="right" vertical="center"/>
    </xf>
    <xf numFmtId="14" fontId="1" fillId="6" borderId="1" xfId="47" applyNumberFormat="1" applyFont="1" applyFill="1" applyBorder="1" applyAlignment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right" vertical="center"/>
    </xf>
    <xf numFmtId="176" fontId="1" fillId="6" borderId="1" xfId="9" applyNumberFormat="1" applyFont="1" applyFill="1" applyBorder="1" applyAlignment="1" applyProtection="1">
      <alignment horizontal="right" vertical="center"/>
      <protection locked="0"/>
    </xf>
    <xf numFmtId="0" fontId="1" fillId="6" borderId="1" xfId="60" applyFont="1" applyFill="1" applyBorder="1" applyAlignment="1">
      <alignment horizontal="right" vertical="center"/>
      <protection locked="0"/>
    </xf>
    <xf numFmtId="40" fontId="1" fillId="6" borderId="1" xfId="59" applyNumberFormat="1" applyFont="1" applyFill="1" applyBorder="1" applyAlignment="1" applyProtection="1">
      <alignment horizontal="left" vertical="center"/>
    </xf>
    <xf numFmtId="176" fontId="1" fillId="6" borderId="1" xfId="9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43" fontId="1" fillId="6" borderId="1" xfId="9" applyFont="1" applyFill="1" applyBorder="1" applyAlignment="1" applyProtection="1">
      <alignment horizontal="left" vertical="center"/>
    </xf>
    <xf numFmtId="176" fontId="1" fillId="2" borderId="1" xfId="9" applyNumberFormat="1" applyFont="1" applyFill="1" applyBorder="1" applyAlignment="1">
      <alignment horizontal="right" vertical="center"/>
    </xf>
    <xf numFmtId="176" fontId="1" fillId="2" borderId="1" xfId="9" applyNumberFormat="1" applyFont="1" applyFill="1" applyBorder="1" applyAlignment="1" applyProtection="1">
      <alignment horizontal="right" vertical="center"/>
      <protection locked="0"/>
    </xf>
    <xf numFmtId="0" fontId="1" fillId="2" borderId="1" xfId="60" applyFont="1" applyFill="1" applyBorder="1" applyAlignment="1">
      <alignment horizontal="right" vertical="center"/>
      <protection locked="0"/>
    </xf>
    <xf numFmtId="40" fontId="1" fillId="2" borderId="1" xfId="59" applyNumberFormat="1" applyFont="1" applyFill="1" applyBorder="1" applyAlignment="1" applyProtection="1">
      <alignment horizontal="left" vertical="center"/>
    </xf>
    <xf numFmtId="176" fontId="1" fillId="2" borderId="1" xfId="9" applyNumberFormat="1" applyFont="1" applyFill="1" applyBorder="1" applyAlignment="1">
      <alignment horizontal="center" vertical="center"/>
    </xf>
    <xf numFmtId="40" fontId="1" fillId="6" borderId="3" xfId="59" applyNumberFormat="1" applyFont="1" applyFill="1" applyBorder="1" applyAlignment="1" applyProtection="1">
      <alignment horizontal="left" vertical="center"/>
    </xf>
    <xf numFmtId="0" fontId="1" fillId="6" borderId="1" xfId="9" applyNumberFormat="1" applyFont="1" applyFill="1" applyBorder="1" applyAlignment="1" applyProtection="1">
      <alignment horizontal="right" vertical="center"/>
      <protection locked="0"/>
    </xf>
    <xf numFmtId="0" fontId="1" fillId="6" borderId="1" xfId="0" applyFont="1" applyFill="1" applyBorder="1" applyAlignment="1">
      <alignment horizontal="left"/>
    </xf>
    <xf numFmtId="179" fontId="1" fillId="6" borderId="1" xfId="0" applyNumberFormat="1" applyFont="1" applyFill="1" applyBorder="1" applyAlignment="1">
      <alignment horizontal="right"/>
    </xf>
    <xf numFmtId="177" fontId="1" fillId="6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79" fontId="1" fillId="2" borderId="1" xfId="0" applyNumberFormat="1" applyFont="1" applyFill="1" applyBorder="1" applyAlignment="1">
      <alignment horizontal="right"/>
    </xf>
    <xf numFmtId="177" fontId="1" fillId="2" borderId="1" xfId="0" applyNumberFormat="1" applyFont="1" applyFill="1" applyBorder="1" applyAlignment="1">
      <alignment horizontal="right"/>
    </xf>
    <xf numFmtId="40" fontId="1" fillId="2" borderId="1" xfId="59" applyNumberFormat="1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40" fontId="1" fillId="6" borderId="1" xfId="59" applyNumberFormat="1" applyFont="1" applyFill="1" applyBorder="1" applyAlignment="1" applyProtection="1">
      <alignment horizontal="left" vertical="center" wrapText="1"/>
    </xf>
    <xf numFmtId="14" fontId="1" fillId="6" borderId="5" xfId="47" applyNumberFormat="1" applyFont="1" applyFill="1" applyBorder="1" applyAlignment="1">
      <alignment horizontal="center" vertical="center"/>
      <protection locked="0"/>
    </xf>
    <xf numFmtId="14" fontId="1" fillId="2" borderId="5" xfId="47" applyNumberFormat="1" applyFont="1" applyFill="1" applyBorder="1" applyAlignment="1">
      <alignment horizontal="center" vertical="center"/>
      <protection locked="0"/>
    </xf>
    <xf numFmtId="14" fontId="1" fillId="6" borderId="5" xfId="0" applyNumberFormat="1" applyFont="1" applyFill="1" applyBorder="1" applyAlignment="1">
      <alignment horizontal="center" vertical="center"/>
    </xf>
    <xf numFmtId="40" fontId="1" fillId="6" borderId="5" xfId="59" applyNumberFormat="1" applyFont="1" applyFill="1" applyBorder="1" applyAlignment="1" applyProtection="1">
      <alignment horizontal="left" vertical="center"/>
    </xf>
    <xf numFmtId="14" fontId="1" fillId="6" borderId="3" xfId="0" applyNumberFormat="1" applyFont="1" applyFill="1" applyBorder="1" applyAlignment="1">
      <alignment horizontal="center" vertical="center"/>
    </xf>
    <xf numFmtId="40" fontId="1" fillId="6" borderId="6" xfId="59" applyNumberFormat="1" applyFont="1" applyFill="1" applyBorder="1" applyAlignment="1" applyProtection="1">
      <alignment horizontal="left" vertical="center"/>
    </xf>
    <xf numFmtId="40" fontId="1" fillId="2" borderId="5" xfId="59" applyNumberFormat="1" applyFont="1" applyFill="1" applyBorder="1" applyAlignment="1" applyProtection="1">
      <alignment horizontal="left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2" borderId="2" xfId="47" applyFont="1" applyFill="1" applyBorder="1" applyAlignment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left" vertical="center"/>
      <protection locked="0"/>
    </xf>
    <xf numFmtId="0" fontId="1" fillId="6" borderId="2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left" vertical="center"/>
      <protection locked="0"/>
    </xf>
    <xf numFmtId="0" fontId="1" fillId="6" borderId="2" xfId="47" applyFont="1" applyFill="1" applyBorder="1" applyAlignment="1">
      <alignment horizontal="center" vertical="center"/>
      <protection locked="0"/>
    </xf>
    <xf numFmtId="0" fontId="1" fillId="2" borderId="2" xfId="60" applyFont="1" applyFill="1" applyBorder="1" applyAlignment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2" applyFont="1" applyFill="1" applyBorder="1" applyAlignment="1" applyProtection="1">
      <alignment horizontal="center" vertical="center"/>
    </xf>
    <xf numFmtId="14" fontId="1" fillId="2" borderId="2" xfId="59" applyNumberFormat="1" applyFont="1" applyFill="1" applyBorder="1" applyAlignment="1">
      <alignment horizontal="center" vertical="center"/>
      <protection locked="0"/>
    </xf>
    <xf numFmtId="0" fontId="1" fillId="2" borderId="1" xfId="2" applyFont="1" applyFill="1" applyBorder="1" applyAlignment="1" applyProtection="1">
      <alignment horizontal="center" vertical="center"/>
    </xf>
    <xf numFmtId="14" fontId="1" fillId="2" borderId="1" xfId="59" applyNumberFormat="1" applyFont="1" applyFill="1" applyBorder="1" applyAlignment="1">
      <alignment horizontal="center" vertical="center"/>
      <protection locked="0"/>
    </xf>
    <xf numFmtId="14" fontId="1" fillId="2" borderId="1" xfId="59" applyNumberFormat="1" applyFont="1" applyFill="1" applyBorder="1" applyAlignment="1" applyProtection="1">
      <alignment horizontal="center" vertical="center"/>
    </xf>
    <xf numFmtId="0" fontId="1" fillId="6" borderId="1" xfId="60" applyFont="1" applyFill="1" applyBorder="1" applyAlignment="1">
      <alignment horizontal="center" vertical="center"/>
      <protection locked="0"/>
    </xf>
    <xf numFmtId="49" fontId="1" fillId="6" borderId="1" xfId="0" applyNumberFormat="1" applyFont="1" applyFill="1" applyBorder="1" applyAlignment="1" applyProtection="1">
      <alignment horizontal="center" vertical="center"/>
      <protection locked="0"/>
    </xf>
    <xf numFmtId="0" fontId="1" fillId="6" borderId="1" xfId="2" applyFont="1" applyFill="1" applyBorder="1" applyAlignment="1" applyProtection="1">
      <alignment horizontal="center" vertical="center"/>
    </xf>
    <xf numFmtId="14" fontId="1" fillId="6" borderId="1" xfId="59" applyNumberFormat="1" applyFont="1" applyFill="1" applyBorder="1" applyAlignment="1">
      <alignment horizontal="center" vertical="center"/>
      <protection locked="0"/>
    </xf>
    <xf numFmtId="176" fontId="1" fillId="6" borderId="1" xfId="9" applyNumberFormat="1" applyFont="1" applyFill="1" applyBorder="1" applyAlignment="1" applyProtection="1">
      <alignment horizontal="center" vertical="center"/>
      <protection locked="0"/>
    </xf>
    <xf numFmtId="0" fontId="1" fillId="2" borderId="1" xfId="2" applyFont="1" applyFill="1" applyBorder="1" applyAlignment="1">
      <alignment horizontal="center" vertical="center"/>
      <protection locked="0"/>
    </xf>
    <xf numFmtId="43" fontId="1" fillId="2" borderId="1" xfId="9" applyFont="1" applyFill="1" applyBorder="1" applyAlignment="1" applyProtection="1">
      <alignment horizontal="center" vertical="center"/>
      <protection locked="0"/>
    </xf>
    <xf numFmtId="14" fontId="1" fillId="2" borderId="1" xfId="2" applyNumberFormat="1" applyFont="1" applyFill="1" applyBorder="1" applyAlignment="1">
      <alignment horizontal="center" vertical="center"/>
      <protection locked="0"/>
    </xf>
    <xf numFmtId="14" fontId="1" fillId="6" borderId="1" xfId="2" applyNumberFormat="1" applyFont="1" applyFill="1" applyBorder="1" applyAlignment="1">
      <alignment horizontal="center" vertical="center"/>
      <protection locked="0"/>
    </xf>
    <xf numFmtId="43" fontId="1" fillId="6" borderId="1" xfId="9" applyFont="1" applyFill="1" applyBorder="1" applyAlignment="1" applyProtection="1">
      <alignment horizontal="center" vertical="center"/>
    </xf>
    <xf numFmtId="0" fontId="1" fillId="6" borderId="2" xfId="60" applyFont="1" applyFill="1" applyBorder="1" applyAlignment="1">
      <alignment horizontal="center" vertical="center"/>
      <protection locked="0"/>
    </xf>
    <xf numFmtId="43" fontId="1" fillId="6" borderId="2" xfId="9" applyFont="1" applyFill="1" applyBorder="1" applyAlignment="1" applyProtection="1">
      <alignment horizontal="center" vertical="center"/>
    </xf>
    <xf numFmtId="14" fontId="1" fillId="6" borderId="2" xfId="59" applyNumberFormat="1" applyFont="1" applyFill="1" applyBorder="1" applyAlignment="1">
      <alignment horizontal="center" vertical="center"/>
      <protection locked="0"/>
    </xf>
    <xf numFmtId="14" fontId="1" fillId="6" borderId="2" xfId="2" applyNumberFormat="1" applyFont="1" applyFill="1" applyBorder="1" applyAlignment="1">
      <alignment horizontal="center" vertical="center"/>
      <protection locked="0"/>
    </xf>
    <xf numFmtId="176" fontId="1" fillId="6" borderId="2" xfId="9" applyNumberFormat="1" applyFont="1" applyFill="1" applyBorder="1" applyAlignment="1" applyProtection="1">
      <alignment horizontal="center" vertical="center"/>
      <protection locked="0"/>
    </xf>
    <xf numFmtId="14" fontId="1" fillId="6" borderId="1" xfId="59" applyNumberFormat="1" applyFont="1" applyFill="1" applyBorder="1" applyAlignment="1" applyProtection="1">
      <alignment horizontal="center" vertical="center"/>
    </xf>
    <xf numFmtId="0" fontId="1" fillId="2" borderId="1" xfId="59" applyNumberFormat="1" applyFont="1" applyFill="1" applyBorder="1" applyAlignment="1" applyProtection="1">
      <alignment horizontal="center" vertical="center"/>
    </xf>
    <xf numFmtId="49" fontId="1" fillId="6" borderId="2" xfId="0" applyNumberFormat="1" applyFont="1" applyFill="1" applyBorder="1" applyAlignment="1" applyProtection="1">
      <alignment horizontal="center" vertical="center"/>
      <protection locked="0"/>
    </xf>
    <xf numFmtId="14" fontId="1" fillId="6" borderId="2" xfId="0" applyNumberFormat="1" applyFont="1" applyFill="1" applyBorder="1" applyAlignment="1">
      <alignment horizontal="center" vertical="center"/>
    </xf>
    <xf numFmtId="14" fontId="1" fillId="2" borderId="1" xfId="47" applyNumberFormat="1" applyFont="1" applyFill="1" applyBorder="1" applyAlignment="1" applyProtection="1">
      <alignment horizontal="center" vertical="center"/>
    </xf>
    <xf numFmtId="0" fontId="1" fillId="6" borderId="2" xfId="2" applyFont="1" applyFill="1" applyBorder="1" applyAlignment="1" applyProtection="1">
      <alignment horizontal="center" vertical="center"/>
    </xf>
    <xf numFmtId="14" fontId="1" fillId="6" borderId="2" xfId="59" applyNumberFormat="1" applyFont="1" applyFill="1" applyBorder="1" applyAlignment="1" applyProtection="1">
      <alignment horizontal="center" vertical="center"/>
    </xf>
    <xf numFmtId="0" fontId="1" fillId="6" borderId="2" xfId="59" applyFont="1" applyFill="1" applyBorder="1" applyAlignment="1" applyProtection="1">
      <alignment horizontal="center" vertical="center"/>
    </xf>
    <xf numFmtId="176" fontId="1" fillId="2" borderId="2" xfId="9" applyNumberFormat="1" applyFont="1" applyFill="1" applyBorder="1" applyAlignment="1" applyProtection="1">
      <alignment horizontal="center" vertical="center"/>
    </xf>
    <xf numFmtId="43" fontId="1" fillId="2" borderId="2" xfId="9" applyFont="1" applyFill="1" applyBorder="1" applyAlignment="1" applyProtection="1">
      <alignment horizontal="center" vertical="center"/>
    </xf>
    <xf numFmtId="176" fontId="1" fillId="2" borderId="1" xfId="9" applyNumberFormat="1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left" vertical="center"/>
    </xf>
    <xf numFmtId="43" fontId="1" fillId="2" borderId="1" xfId="9" applyFont="1" applyFill="1" applyBorder="1" applyAlignment="1">
      <alignment vertical="center"/>
    </xf>
    <xf numFmtId="14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9" applyNumberFormat="1" applyFont="1" applyFill="1" applyBorder="1" applyAlignment="1">
      <alignment vertical="center"/>
    </xf>
    <xf numFmtId="176" fontId="1" fillId="6" borderId="1" xfId="9" applyNumberFormat="1" applyFont="1" applyFill="1" applyBorder="1" applyAlignment="1" applyProtection="1">
      <alignment horizontal="center" vertical="center"/>
    </xf>
    <xf numFmtId="43" fontId="1" fillId="6" borderId="1" xfId="9" applyFont="1" applyFill="1" applyBorder="1" applyAlignment="1" applyProtection="1">
      <alignment horizontal="center" vertical="center"/>
      <protection locked="0"/>
    </xf>
    <xf numFmtId="14" fontId="1" fillId="6" borderId="1" xfId="0" applyNumberFormat="1" applyFont="1" applyFill="1" applyBorder="1" applyAlignment="1" applyProtection="1">
      <alignment horizontal="center" vertical="center"/>
      <protection locked="0"/>
    </xf>
    <xf numFmtId="176" fontId="1" fillId="6" borderId="2" xfId="9" applyNumberFormat="1" applyFont="1" applyFill="1" applyBorder="1" applyAlignment="1" applyProtection="1">
      <alignment horizontal="center" vertical="center"/>
    </xf>
    <xf numFmtId="0" fontId="1" fillId="6" borderId="1" xfId="9" applyNumberFormat="1" applyFont="1" applyFill="1" applyBorder="1" applyAlignment="1" applyProtection="1">
      <alignment horizontal="left" vertical="center"/>
      <protection locked="0"/>
    </xf>
    <xf numFmtId="176" fontId="1" fillId="6" borderId="1" xfId="9" applyNumberFormat="1" applyFont="1" applyFill="1" applyBorder="1" applyAlignment="1">
      <alignment vertical="center"/>
    </xf>
    <xf numFmtId="43" fontId="1" fillId="6" borderId="1" xfId="9" applyFont="1" applyFill="1" applyBorder="1" applyAlignment="1" applyProtection="1">
      <alignment horizontal="left" vertical="center"/>
      <protection locked="0"/>
    </xf>
    <xf numFmtId="14" fontId="1" fillId="6" borderId="1" xfId="9" applyNumberFormat="1" applyFont="1" applyFill="1" applyBorder="1" applyAlignment="1">
      <alignment horizontal="center" vertical="center"/>
    </xf>
    <xf numFmtId="0" fontId="1" fillId="6" borderId="2" xfId="60" applyFont="1" applyFill="1" applyBorder="1" applyAlignment="1">
      <alignment horizontal="right" vertical="center"/>
      <protection locked="0"/>
    </xf>
    <xf numFmtId="0" fontId="1" fillId="6" borderId="2" xfId="9" applyNumberFormat="1" applyFont="1" applyFill="1" applyBorder="1" applyAlignment="1" applyProtection="1">
      <alignment horizontal="left" vertical="center"/>
      <protection locked="0"/>
    </xf>
    <xf numFmtId="43" fontId="1" fillId="6" borderId="2" xfId="9" applyFont="1" applyFill="1" applyBorder="1" applyAlignment="1" applyProtection="1">
      <alignment horizontal="center" vertical="center"/>
      <protection locked="0"/>
    </xf>
    <xf numFmtId="176" fontId="1" fillId="6" borderId="2" xfId="9" applyNumberFormat="1" applyFont="1" applyFill="1" applyBorder="1" applyAlignment="1">
      <alignment vertical="center"/>
    </xf>
    <xf numFmtId="14" fontId="1" fillId="6" borderId="2" xfId="9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 applyProtection="1">
      <alignment horizontal="center" vertical="center"/>
      <protection locked="0"/>
    </xf>
    <xf numFmtId="176" fontId="1" fillId="6" borderId="2" xfId="9" applyNumberFormat="1" applyFont="1" applyFill="1" applyBorder="1" applyAlignment="1">
      <alignment horizontal="center" vertical="center"/>
    </xf>
    <xf numFmtId="14" fontId="1" fillId="2" borderId="1" xfId="9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9" fontId="1" fillId="2" borderId="1" xfId="12" applyFont="1" applyFill="1" applyBorder="1" applyAlignment="1">
      <alignment horizontal="center" vertical="center"/>
    </xf>
    <xf numFmtId="43" fontId="1" fillId="2" borderId="1" xfId="9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43" fontId="1" fillId="6" borderId="1" xfId="9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9" fontId="1" fillId="6" borderId="1" xfId="12" applyFont="1" applyFill="1" applyBorder="1" applyAlignment="1">
      <alignment horizontal="center" vertical="center"/>
    </xf>
    <xf numFmtId="9" fontId="1" fillId="6" borderId="1" xfId="12" applyFont="1" applyFill="1" applyBorder="1" applyAlignment="1" applyProtection="1">
      <alignment horizontal="center" vertical="center"/>
      <protection locked="0"/>
    </xf>
    <xf numFmtId="9" fontId="1" fillId="6" borderId="1" xfId="0" applyNumberFormat="1" applyFont="1" applyFill="1" applyBorder="1" applyAlignment="1">
      <alignment horizontal="center" vertical="center"/>
    </xf>
    <xf numFmtId="43" fontId="1" fillId="6" borderId="2" xfId="9" applyFont="1" applyFill="1" applyBorder="1" applyAlignment="1">
      <alignment horizontal="center" vertical="center"/>
    </xf>
    <xf numFmtId="9" fontId="1" fillId="6" borderId="2" xfId="12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57" applyFont="1" applyFill="1" applyBorder="1" applyAlignment="1" applyProtection="1">
      <alignment horizontal="center" vertical="center"/>
      <protection locked="0"/>
    </xf>
    <xf numFmtId="0" fontId="1" fillId="2" borderId="1" xfId="57" applyFont="1" applyFill="1" applyBorder="1" applyAlignment="1" applyProtection="1">
      <alignment horizontal="left" vertical="center"/>
      <protection locked="0"/>
    </xf>
    <xf numFmtId="0" fontId="1" fillId="6" borderId="1" xfId="56" applyFont="1" applyFill="1" applyBorder="1" applyAlignment="1" applyProtection="1">
      <alignment horizontal="center" vertical="center"/>
      <protection locked="0"/>
    </xf>
    <xf numFmtId="0" fontId="1" fillId="6" borderId="1" xfId="59" applyFont="1" applyFill="1" applyBorder="1" applyAlignment="1" applyProtection="1">
      <alignment horizontal="center" vertical="center"/>
    </xf>
    <xf numFmtId="0" fontId="1" fillId="2" borderId="1" xfId="59" applyFont="1" applyFill="1" applyBorder="1" applyAlignment="1" applyProtection="1">
      <alignment horizontal="center" vertical="center"/>
    </xf>
    <xf numFmtId="49" fontId="1" fillId="2" borderId="1" xfId="57" applyNumberFormat="1" applyFont="1" applyFill="1" applyBorder="1" applyAlignment="1" applyProtection="1">
      <alignment horizontal="center" vertical="center"/>
      <protection locked="0"/>
    </xf>
    <xf numFmtId="14" fontId="1" fillId="6" borderId="2" xfId="2" applyNumberFormat="1" applyFont="1" applyFill="1" applyBorder="1" applyAlignment="1" applyProtection="1">
      <alignment horizontal="center" vertical="center"/>
    </xf>
    <xf numFmtId="14" fontId="1" fillId="6" borderId="1" xfId="2" applyNumberFormat="1" applyFont="1" applyFill="1" applyBorder="1" applyAlignment="1" applyProtection="1">
      <alignment horizontal="center" vertical="center"/>
    </xf>
    <xf numFmtId="14" fontId="1" fillId="2" borderId="1" xfId="2" applyNumberFormat="1" applyFont="1" applyFill="1" applyBorder="1" applyAlignment="1" applyProtection="1">
      <alignment horizontal="center" vertical="center"/>
    </xf>
    <xf numFmtId="14" fontId="1" fillId="2" borderId="1" xfId="9" applyNumberFormat="1" applyFont="1" applyFill="1" applyBorder="1" applyAlignment="1">
      <alignment horizontal="center" vertical="center"/>
    </xf>
    <xf numFmtId="178" fontId="1" fillId="6" borderId="1" xfId="9" applyNumberFormat="1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9" fontId="1" fillId="2" borderId="2" xfId="9" applyNumberFormat="1" applyFont="1" applyFill="1" applyBorder="1" applyAlignment="1" applyProtection="1">
      <alignment horizontal="center" vertical="center"/>
      <protection locked="0"/>
    </xf>
    <xf numFmtId="0" fontId="1" fillId="6" borderId="1" xfId="55" applyFont="1" applyFill="1" applyBorder="1" applyAlignment="1">
      <alignment horizontal="center" vertical="center"/>
    </xf>
    <xf numFmtId="0" fontId="1" fillId="2" borderId="1" xfId="56" applyFont="1" applyFill="1" applyBorder="1" applyAlignment="1" applyProtection="1">
      <alignment horizontal="center" vertical="center"/>
      <protection locked="0"/>
    </xf>
    <xf numFmtId="49" fontId="1" fillId="6" borderId="1" xfId="55" applyNumberFormat="1" applyFont="1" applyFill="1" applyBorder="1" applyAlignment="1" applyProtection="1">
      <alignment horizontal="center" vertical="center"/>
      <protection locked="0"/>
    </xf>
    <xf numFmtId="14" fontId="1" fillId="6" borderId="1" xfId="55" applyNumberFormat="1" applyFont="1" applyFill="1" applyBorder="1" applyAlignment="1">
      <alignment horizontal="center" vertical="center"/>
    </xf>
    <xf numFmtId="43" fontId="1" fillId="6" borderId="1" xfId="0" applyNumberFormat="1" applyFont="1" applyFill="1" applyBorder="1" applyAlignment="1">
      <alignment horizontal="center" vertical="center"/>
    </xf>
    <xf numFmtId="0" fontId="1" fillId="6" borderId="1" xfId="55" applyNumberFormat="1" applyFont="1" applyFill="1" applyBorder="1" applyAlignment="1">
      <alignment horizontal="left" vertical="center"/>
    </xf>
    <xf numFmtId="176" fontId="1" fillId="6" borderId="1" xfId="55" applyNumberFormat="1" applyFont="1" applyFill="1" applyBorder="1" applyAlignment="1">
      <alignment horizontal="center" vertical="center"/>
    </xf>
    <xf numFmtId="9" fontId="1" fillId="6" borderId="1" xfId="9" applyNumberFormat="1" applyFont="1" applyFill="1" applyBorder="1" applyAlignment="1">
      <alignment horizontal="center" vertical="center"/>
    </xf>
    <xf numFmtId="0" fontId="1" fillId="6" borderId="2" xfId="56" applyFont="1" applyFill="1" applyBorder="1" applyAlignment="1" applyProtection="1">
      <alignment horizontal="center" vertical="center"/>
      <protection locked="0"/>
    </xf>
    <xf numFmtId="0" fontId="1" fillId="6" borderId="2" xfId="56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 applyProtection="1">
      <alignment horizontal="center" vertical="center"/>
      <protection locked="0"/>
    </xf>
    <xf numFmtId="0" fontId="1" fillId="6" borderId="2" xfId="55" applyNumberFormat="1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49" fontId="1" fillId="2" borderId="1" xfId="55" applyNumberFormat="1" applyFont="1" applyFill="1" applyBorder="1" applyAlignment="1" applyProtection="1">
      <alignment horizontal="center" vertical="center"/>
      <protection locked="0"/>
    </xf>
    <xf numFmtId="0" fontId="1" fillId="2" borderId="1" xfId="55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 applyProtection="1">
      <alignment vertical="center"/>
      <protection locked="0"/>
    </xf>
    <xf numFmtId="176" fontId="1" fillId="6" borderId="1" xfId="9" applyNumberFormat="1" applyFont="1" applyFill="1" applyBorder="1" applyAlignment="1" applyProtection="1">
      <alignment vertical="center"/>
      <protection locked="0"/>
    </xf>
    <xf numFmtId="0" fontId="1" fillId="2" borderId="1" xfId="55" applyNumberFormat="1" applyFont="1" applyFill="1" applyBorder="1" applyAlignment="1">
      <alignment horizontal="left" vertical="center"/>
    </xf>
    <xf numFmtId="176" fontId="1" fillId="2" borderId="1" xfId="9" applyNumberFormat="1" applyFont="1" applyFill="1" applyBorder="1" applyAlignment="1" applyProtection="1">
      <alignment vertical="center"/>
    </xf>
    <xf numFmtId="176" fontId="1" fillId="2" borderId="1" xfId="9" applyNumberFormat="1" applyFont="1" applyFill="1" applyBorder="1" applyAlignment="1" applyProtection="1">
      <alignment horizontal="right" vertical="center"/>
    </xf>
    <xf numFmtId="176" fontId="1" fillId="6" borderId="1" xfId="9" applyNumberFormat="1" applyFont="1" applyFill="1" applyBorder="1" applyAlignment="1" applyProtection="1">
      <alignment vertical="center"/>
    </xf>
    <xf numFmtId="176" fontId="1" fillId="6" borderId="1" xfId="9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right" vertical="center"/>
    </xf>
    <xf numFmtId="14" fontId="1" fillId="6" borderId="1" xfId="0" applyNumberFormat="1" applyFont="1" applyFill="1" applyBorder="1" applyAlignment="1">
      <alignment horizontal="left" vertical="center"/>
    </xf>
    <xf numFmtId="40" fontId="1" fillId="2" borderId="1" xfId="0" applyNumberFormat="1" applyFont="1" applyFill="1" applyBorder="1" applyAlignment="1">
      <alignment horizontal="left" vertical="center"/>
    </xf>
    <xf numFmtId="40" fontId="1" fillId="2" borderId="1" xfId="0" applyNumberFormat="1" applyFont="1" applyFill="1" applyBorder="1" applyAlignment="1">
      <alignment horizontal="center" vertical="center"/>
    </xf>
    <xf numFmtId="176" fontId="1" fillId="6" borderId="2" xfId="9" applyNumberFormat="1" applyFont="1" applyFill="1" applyBorder="1" applyAlignment="1">
      <alignment horizontal="right" vertical="center"/>
    </xf>
    <xf numFmtId="40" fontId="1" fillId="6" borderId="1" xfId="0" applyNumberFormat="1" applyFont="1" applyFill="1" applyBorder="1" applyAlignment="1">
      <alignment horizontal="left" vertical="center"/>
    </xf>
    <xf numFmtId="40" fontId="1" fillId="6" borderId="1" xfId="0" applyNumberFormat="1" applyFont="1" applyFill="1" applyBorder="1" applyAlignment="1">
      <alignment horizontal="center" vertical="center"/>
    </xf>
    <xf numFmtId="176" fontId="1" fillId="6" borderId="2" xfId="0" applyNumberFormat="1" applyFont="1" applyFill="1" applyBorder="1" applyAlignment="1">
      <alignment horizontal="center" vertical="center"/>
    </xf>
    <xf numFmtId="43" fontId="1" fillId="2" borderId="1" xfId="9" applyFont="1" applyFill="1" applyBorder="1" applyAlignment="1">
      <alignment horizontal="right" vertical="center"/>
    </xf>
    <xf numFmtId="43" fontId="1" fillId="6" borderId="1" xfId="9" applyFont="1" applyFill="1" applyBorder="1" applyAlignment="1">
      <alignment horizontal="right" vertical="center"/>
    </xf>
    <xf numFmtId="179" fontId="1" fillId="6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2" borderId="1" xfId="55" applyFont="1" applyFill="1" applyBorder="1" applyAlignment="1" applyProtection="1">
      <alignment horizontal="left" vertical="center"/>
      <protection locked="0"/>
    </xf>
    <xf numFmtId="0" fontId="1" fillId="2" borderId="1" xfId="59" applyFont="1" applyFill="1" applyBorder="1" applyAlignment="1">
      <alignment horizontal="center" vertical="center"/>
      <protection locked="0"/>
    </xf>
    <xf numFmtId="0" fontId="1" fillId="6" borderId="1" xfId="52" applyFont="1" applyFill="1" applyBorder="1" applyAlignment="1">
      <alignment horizontal="center" vertical="center"/>
    </xf>
    <xf numFmtId="0" fontId="1" fillId="2" borderId="1" xfId="52" applyFont="1" applyFill="1" applyBorder="1" applyAlignment="1">
      <alignment horizontal="center" vertical="center"/>
    </xf>
    <xf numFmtId="0" fontId="1" fillId="2" borderId="1" xfId="52" applyFont="1" applyFill="1" applyBorder="1" applyAlignment="1" applyProtection="1">
      <alignment horizontal="center" vertical="center"/>
      <protection locked="0"/>
    </xf>
    <xf numFmtId="0" fontId="1" fillId="2" borderId="1" xfId="52" applyFont="1" applyFill="1" applyBorder="1" applyAlignment="1" applyProtection="1">
      <alignment horizontal="left" vertical="center"/>
      <protection locked="0"/>
    </xf>
    <xf numFmtId="0" fontId="1" fillId="6" borderId="1" xfId="52" applyFont="1" applyFill="1" applyBorder="1" applyAlignment="1" applyProtection="1">
      <alignment horizontal="left" vertical="center"/>
      <protection locked="0"/>
    </xf>
    <xf numFmtId="0" fontId="1" fillId="6" borderId="1" xfId="52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vertical="center"/>
    </xf>
    <xf numFmtId="176" fontId="1" fillId="6" borderId="2" xfId="0" applyNumberFormat="1" applyFont="1" applyFill="1" applyBorder="1" applyAlignment="1">
      <alignment vertical="center"/>
    </xf>
    <xf numFmtId="49" fontId="1" fillId="2" borderId="1" xfId="47" applyNumberFormat="1" applyFont="1" applyFill="1" applyBorder="1" applyAlignment="1">
      <alignment horizontal="center" vertical="center"/>
      <protection locked="0"/>
    </xf>
    <xf numFmtId="176" fontId="1" fillId="6" borderId="1" xfId="61" applyNumberFormat="1" applyFont="1" applyFill="1" applyBorder="1" applyAlignment="1" applyProtection="1">
      <alignment horizontal="center" vertical="center"/>
      <protection locked="0"/>
    </xf>
    <xf numFmtId="176" fontId="1" fillId="6" borderId="1" xfId="58" applyNumberFormat="1" applyFont="1" applyFill="1" applyBorder="1" applyAlignment="1" applyProtection="1">
      <alignment horizontal="center" vertical="center"/>
      <protection locked="0"/>
    </xf>
    <xf numFmtId="0" fontId="1" fillId="6" borderId="1" xfId="61" applyNumberFormat="1" applyFont="1" applyFill="1" applyBorder="1" applyAlignment="1" applyProtection="1">
      <alignment horizontal="center" vertical="center"/>
    </xf>
    <xf numFmtId="176" fontId="1" fillId="2" borderId="1" xfId="58" applyNumberFormat="1" applyFont="1" applyFill="1" applyBorder="1" applyAlignment="1" applyProtection="1">
      <alignment horizontal="center" vertical="center"/>
      <protection locked="0"/>
    </xf>
    <xf numFmtId="49" fontId="1" fillId="2" borderId="1" xfId="52" applyNumberFormat="1" applyFont="1" applyFill="1" applyBorder="1" applyAlignment="1" applyProtection="1">
      <alignment horizontal="center" vertical="center"/>
      <protection locked="0"/>
    </xf>
    <xf numFmtId="49" fontId="1" fillId="6" borderId="1" xfId="52" applyNumberFormat="1" applyFont="1" applyFill="1" applyBorder="1" applyAlignment="1" applyProtection="1">
      <alignment horizontal="center" vertical="center"/>
      <protection locked="0"/>
    </xf>
    <xf numFmtId="14" fontId="1" fillId="6" borderId="1" xfId="59" applyNumberFormat="1" applyFont="1" applyFill="1" applyBorder="1" applyAlignment="1" applyProtection="1">
      <alignment horizontal="center" vertical="center" wrapText="1"/>
    </xf>
    <xf numFmtId="176" fontId="1" fillId="2" borderId="1" xfId="61" applyNumberFormat="1" applyFont="1" applyFill="1" applyBorder="1" applyAlignment="1" applyProtection="1">
      <alignment horizontal="center" vertical="center"/>
      <protection locked="0"/>
    </xf>
    <xf numFmtId="43" fontId="1" fillId="2" borderId="1" xfId="61" applyFont="1" applyFill="1" applyBorder="1" applyAlignment="1" applyProtection="1">
      <alignment horizontal="center" vertical="center"/>
      <protection locked="0"/>
    </xf>
    <xf numFmtId="176" fontId="1" fillId="2" borderId="2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1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176" fontId="1" fillId="2" borderId="2" xfId="9" applyNumberFormat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left" vertical="center" wrapText="1"/>
    </xf>
    <xf numFmtId="176" fontId="1" fillId="2" borderId="2" xfId="9" applyNumberFormat="1" applyFont="1" applyFill="1" applyBorder="1" applyAlignment="1">
      <alignment horizontal="right" vertical="center"/>
    </xf>
    <xf numFmtId="176" fontId="1" fillId="6" borderId="2" xfId="0" applyNumberFormat="1" applyFont="1" applyFill="1" applyBorder="1" applyAlignment="1">
      <alignment horizontal="right" vertical="center"/>
    </xf>
    <xf numFmtId="0" fontId="1" fillId="6" borderId="2" xfId="0" applyNumberFormat="1" applyFont="1" applyFill="1" applyBorder="1" applyAlignment="1">
      <alignment horizontal="right" vertical="center"/>
    </xf>
    <xf numFmtId="14" fontId="1" fillId="6" borderId="2" xfId="0" applyNumberFormat="1" applyFont="1" applyFill="1" applyBorder="1" applyAlignment="1">
      <alignment horizontal="left" vertical="center"/>
    </xf>
    <xf numFmtId="40" fontId="1" fillId="6" borderId="2" xfId="0" applyNumberFormat="1" applyFont="1" applyFill="1" applyBorder="1" applyAlignment="1">
      <alignment horizontal="left" vertical="center"/>
    </xf>
    <xf numFmtId="40" fontId="1" fillId="6" borderId="2" xfId="0" applyNumberFormat="1" applyFont="1" applyFill="1" applyBorder="1" applyAlignment="1">
      <alignment horizontal="center" vertical="center"/>
    </xf>
    <xf numFmtId="40" fontId="1" fillId="2" borderId="1" xfId="59" applyNumberFormat="1" applyFont="1" applyFill="1" applyBorder="1" applyAlignment="1" applyProtection="1">
      <alignment horizontal="center" vertical="center"/>
    </xf>
    <xf numFmtId="176" fontId="1" fillId="6" borderId="1" xfId="61" applyNumberFormat="1" applyFont="1" applyFill="1" applyBorder="1" applyAlignment="1" applyProtection="1">
      <alignment horizontal="center" vertical="center"/>
    </xf>
    <xf numFmtId="176" fontId="1" fillId="6" borderId="1" xfId="61" applyNumberFormat="1" applyFont="1" applyFill="1" applyBorder="1" applyAlignment="1" applyProtection="1">
      <alignment horizontal="right" vertical="center"/>
      <protection locked="0"/>
    </xf>
    <xf numFmtId="0" fontId="1" fillId="6" borderId="1" xfId="52" applyFont="1" applyFill="1" applyBorder="1" applyAlignment="1">
      <alignment vertical="center"/>
    </xf>
    <xf numFmtId="176" fontId="1" fillId="6" borderId="1" xfId="58" applyNumberFormat="1" applyFont="1" applyFill="1" applyBorder="1" applyAlignment="1">
      <alignment vertical="center"/>
    </xf>
    <xf numFmtId="176" fontId="1" fillId="6" borderId="1" xfId="61" applyNumberFormat="1" applyFont="1" applyFill="1" applyBorder="1" applyAlignment="1">
      <alignment vertical="center"/>
    </xf>
    <xf numFmtId="14" fontId="1" fillId="6" borderId="1" xfId="61" applyNumberFormat="1" applyFont="1" applyFill="1" applyBorder="1" applyAlignment="1" applyProtection="1">
      <alignment horizontal="center" vertical="center"/>
      <protection locked="0"/>
    </xf>
    <xf numFmtId="176" fontId="1" fillId="6" borderId="1" xfId="58" applyNumberFormat="1" applyFont="1" applyFill="1" applyBorder="1" applyAlignment="1" applyProtection="1">
      <alignment horizontal="right" vertical="center"/>
      <protection locked="0"/>
    </xf>
    <xf numFmtId="176" fontId="1" fillId="2" borderId="1" xfId="61" applyNumberFormat="1" applyFont="1" applyFill="1" applyBorder="1" applyAlignment="1" applyProtection="1">
      <alignment horizontal="center" vertical="center"/>
    </xf>
    <xf numFmtId="176" fontId="1" fillId="2" borderId="1" xfId="58" applyNumberFormat="1" applyFont="1" applyFill="1" applyBorder="1" applyAlignment="1" applyProtection="1">
      <alignment horizontal="right" vertical="center"/>
      <protection locked="0"/>
    </xf>
    <xf numFmtId="0" fontId="1" fillId="2" borderId="1" xfId="52" applyFont="1" applyFill="1" applyBorder="1" applyAlignment="1">
      <alignment vertical="center"/>
    </xf>
    <xf numFmtId="176" fontId="1" fillId="2" borderId="1" xfId="58" applyNumberFormat="1" applyFont="1" applyFill="1" applyBorder="1" applyAlignment="1">
      <alignment vertical="center"/>
    </xf>
    <xf numFmtId="14" fontId="1" fillId="2" borderId="1" xfId="61" applyNumberFormat="1" applyFont="1" applyFill="1" applyBorder="1" applyAlignment="1" applyProtection="1">
      <alignment horizontal="center" vertical="center"/>
      <protection locked="0"/>
    </xf>
    <xf numFmtId="14" fontId="1" fillId="2" borderId="1" xfId="59" applyNumberFormat="1" applyFont="1" applyFill="1" applyBorder="1" applyAlignment="1" applyProtection="1">
      <alignment horizontal="left" vertical="center"/>
    </xf>
    <xf numFmtId="14" fontId="1" fillId="6" borderId="1" xfId="59" applyNumberFormat="1" applyFont="1" applyFill="1" applyBorder="1" applyAlignment="1" applyProtection="1">
      <alignment horizontal="left" vertical="center"/>
    </xf>
    <xf numFmtId="176" fontId="1" fillId="6" borderId="1" xfId="52" applyNumberFormat="1" applyFont="1" applyFill="1" applyBorder="1" applyAlignment="1">
      <alignment vertical="center"/>
    </xf>
    <xf numFmtId="176" fontId="1" fillId="6" borderId="1" xfId="61" applyNumberFormat="1" applyFont="1" applyFill="1" applyBorder="1" applyAlignment="1" applyProtection="1">
      <alignment horizontal="right" vertical="center"/>
    </xf>
    <xf numFmtId="14" fontId="1" fillId="6" borderId="1" xfId="59" applyNumberFormat="1" applyFont="1" applyFill="1" applyBorder="1" applyAlignment="1" applyProtection="1">
      <alignment horizontal="left" vertical="center" wrapText="1"/>
    </xf>
    <xf numFmtId="176" fontId="1" fillId="2" borderId="1" xfId="61" applyNumberFormat="1" applyFont="1" applyFill="1" applyBorder="1" applyAlignment="1" applyProtection="1">
      <alignment horizontal="right" vertical="center"/>
    </xf>
    <xf numFmtId="176" fontId="1" fillId="2" borderId="1" xfId="61" applyNumberFormat="1" applyFont="1" applyFill="1" applyBorder="1" applyAlignment="1" applyProtection="1">
      <alignment horizontal="right" vertical="center"/>
      <protection locked="0"/>
    </xf>
    <xf numFmtId="40" fontId="1" fillId="2" borderId="1" xfId="59" applyNumberFormat="1" applyFont="1" applyFill="1" applyBorder="1" applyAlignment="1" applyProtection="1">
      <alignment vertical="center"/>
    </xf>
    <xf numFmtId="176" fontId="1" fillId="2" borderId="1" xfId="47" applyNumberFormat="1" applyFont="1" applyFill="1" applyBorder="1" applyAlignment="1">
      <alignment horizontal="center" vertical="center"/>
      <protection locked="0"/>
    </xf>
    <xf numFmtId="176" fontId="1" fillId="2" borderId="1" xfId="61" applyNumberFormat="1" applyFont="1" applyFill="1" applyBorder="1" applyAlignment="1">
      <alignment vertical="center"/>
    </xf>
    <xf numFmtId="9" fontId="1" fillId="2" borderId="2" xfId="12" applyFont="1" applyFill="1" applyBorder="1" applyAlignment="1">
      <alignment horizontal="center" vertical="center"/>
    </xf>
    <xf numFmtId="14" fontId="1" fillId="6" borderId="1" xfId="52" applyNumberFormat="1" applyFont="1" applyFill="1" applyBorder="1" applyAlignment="1">
      <alignment horizontal="center" vertical="center"/>
    </xf>
    <xf numFmtId="0" fontId="1" fillId="6" borderId="1" xfId="52" applyFont="1" applyFill="1" applyBorder="1" applyAlignment="1">
      <alignment horizontal="left" vertical="center"/>
    </xf>
    <xf numFmtId="9" fontId="1" fillId="6" borderId="1" xfId="12" applyFont="1" applyFill="1" applyBorder="1" applyAlignment="1">
      <alignment horizontal="right" vertical="center"/>
    </xf>
    <xf numFmtId="177" fontId="1" fillId="6" borderId="1" xfId="52" applyNumberFormat="1" applyFont="1" applyFill="1" applyBorder="1" applyAlignment="1">
      <alignment vertical="center"/>
    </xf>
    <xf numFmtId="14" fontId="1" fillId="2" borderId="1" xfId="52" applyNumberFormat="1" applyFont="1" applyFill="1" applyBorder="1" applyAlignment="1">
      <alignment horizontal="center" vertical="center"/>
    </xf>
    <xf numFmtId="0" fontId="1" fillId="2" borderId="1" xfId="52" applyFont="1" applyFill="1" applyBorder="1" applyAlignment="1">
      <alignment horizontal="left" vertical="center"/>
    </xf>
    <xf numFmtId="9" fontId="1" fillId="2" borderId="1" xfId="12" applyFont="1" applyFill="1" applyBorder="1" applyAlignment="1">
      <alignment horizontal="right" vertical="center"/>
    </xf>
    <xf numFmtId="177" fontId="1" fillId="2" borderId="1" xfId="52" applyNumberFormat="1" applyFont="1" applyFill="1" applyBorder="1" applyAlignment="1">
      <alignment vertical="center"/>
    </xf>
    <xf numFmtId="9" fontId="1" fillId="6" borderId="1" xfId="14" applyFont="1" applyFill="1" applyBorder="1" applyAlignment="1">
      <alignment vertical="center"/>
    </xf>
    <xf numFmtId="43" fontId="1" fillId="6" borderId="1" xfId="61" applyFont="1" applyFill="1" applyBorder="1" applyAlignment="1" applyProtection="1">
      <alignment vertical="center"/>
      <protection locked="0"/>
    </xf>
    <xf numFmtId="9" fontId="1" fillId="6" borderId="1" xfId="12" applyFont="1" applyFill="1" applyBorder="1" applyAlignment="1" applyProtection="1">
      <alignment horizontal="right" vertical="center"/>
      <protection locked="0"/>
    </xf>
    <xf numFmtId="177" fontId="1" fillId="6" borderId="1" xfId="61" applyNumberFormat="1" applyFont="1" applyFill="1" applyBorder="1" applyAlignment="1" applyProtection="1">
      <alignment vertical="center"/>
      <protection locked="0"/>
    </xf>
    <xf numFmtId="43" fontId="1" fillId="2" borderId="1" xfId="61" applyFont="1" applyFill="1" applyBorder="1" applyAlignment="1" applyProtection="1">
      <alignment vertical="center"/>
      <protection locked="0"/>
    </xf>
    <xf numFmtId="9" fontId="1" fillId="2" borderId="1" xfId="12" applyFont="1" applyFill="1" applyBorder="1" applyAlignment="1" applyProtection="1">
      <alignment horizontal="right" vertical="center"/>
      <protection locked="0"/>
    </xf>
    <xf numFmtId="177" fontId="1" fillId="2" borderId="1" xfId="61" applyNumberFormat="1" applyFont="1" applyFill="1" applyBorder="1" applyAlignment="1" applyProtection="1">
      <alignment vertical="center"/>
      <protection locked="0"/>
    </xf>
    <xf numFmtId="14" fontId="1" fillId="2" borderId="1" xfId="60" applyNumberFormat="1" applyFont="1" applyFill="1" applyBorder="1" applyAlignment="1">
      <alignment horizontal="center" vertical="center"/>
      <protection locked="0"/>
    </xf>
    <xf numFmtId="14" fontId="1" fillId="2" borderId="1" xfId="59" applyNumberFormat="1" applyFont="1" applyFill="1" applyBorder="1" applyAlignment="1" applyProtection="1">
      <alignment horizontal="center" vertical="center" wrapText="1"/>
    </xf>
    <xf numFmtId="176" fontId="1" fillId="2" borderId="3" xfId="61" applyNumberFormat="1" applyFont="1" applyFill="1" applyBorder="1" applyAlignment="1" applyProtection="1">
      <alignment horizontal="center" vertical="center"/>
      <protection locked="0"/>
    </xf>
    <xf numFmtId="176" fontId="1" fillId="2" borderId="0" xfId="61" applyNumberFormat="1" applyFont="1" applyFill="1" applyBorder="1" applyAlignment="1" applyProtection="1">
      <alignment horizontal="center" vertical="center"/>
      <protection locked="0"/>
    </xf>
    <xf numFmtId="40" fontId="1" fillId="6" borderId="1" xfId="59" applyNumberFormat="1" applyFont="1" applyFill="1" applyBorder="1" applyAlignment="1" applyProtection="1">
      <alignment vertical="center" wrapText="1"/>
    </xf>
    <xf numFmtId="40" fontId="1" fillId="6" borderId="1" xfId="59" applyNumberFormat="1" applyFont="1" applyFill="1" applyBorder="1" applyAlignment="1" applyProtection="1">
      <alignment horizontal="center" vertical="center"/>
    </xf>
    <xf numFmtId="176" fontId="1" fillId="6" borderId="1" xfId="0" applyNumberFormat="1" applyFont="1" applyFill="1" applyBorder="1" applyAlignment="1">
      <alignment horizontal="right"/>
    </xf>
    <xf numFmtId="176" fontId="1" fillId="2" borderId="1" xfId="47" applyNumberFormat="1" applyFont="1" applyFill="1" applyBorder="1" applyAlignment="1">
      <alignment horizontal="right" vertical="center"/>
      <protection locked="0"/>
    </xf>
    <xf numFmtId="0" fontId="1" fillId="2" borderId="1" xfId="52" applyNumberFormat="1" applyFont="1" applyFill="1" applyBorder="1" applyAlignment="1">
      <alignment horizontal="left" vertical="center"/>
    </xf>
    <xf numFmtId="40" fontId="1" fillId="6" borderId="1" xfId="59" applyNumberFormat="1" applyFont="1" applyFill="1" applyBorder="1" applyAlignment="1" applyProtection="1">
      <alignment vertical="center"/>
    </xf>
    <xf numFmtId="176" fontId="1" fillId="6" borderId="1" xfId="0" applyNumberFormat="1" applyFont="1" applyFill="1" applyBorder="1" applyAlignment="1"/>
    <xf numFmtId="176" fontId="1" fillId="6" borderId="1" xfId="47" applyNumberFormat="1" applyFont="1" applyFill="1" applyBorder="1" applyAlignment="1">
      <alignment horizontal="center" vertical="center"/>
      <protection locked="0"/>
    </xf>
    <xf numFmtId="176" fontId="1" fillId="6" borderId="1" xfId="47" applyNumberFormat="1" applyFont="1" applyFill="1" applyBorder="1" applyAlignment="1">
      <alignment horizontal="right" vertical="center"/>
      <protection locked="0"/>
    </xf>
    <xf numFmtId="40" fontId="1" fillId="2" borderId="1" xfId="59" applyNumberFormat="1" applyFont="1" applyFill="1" applyBorder="1" applyAlignment="1" applyProtection="1">
      <alignment vertical="center" wrapText="1"/>
    </xf>
    <xf numFmtId="14" fontId="1" fillId="2" borderId="1" xfId="59" applyNumberFormat="1" applyFont="1" applyFill="1" applyBorder="1" applyAlignment="1" applyProtection="1">
      <alignment horizontal="left" vertical="center" wrapText="1"/>
    </xf>
    <xf numFmtId="43" fontId="1" fillId="6" borderId="1" xfId="6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vertical="center"/>
    </xf>
    <xf numFmtId="178" fontId="1" fillId="2" borderId="1" xfId="61" applyNumberFormat="1" applyFont="1" applyFill="1" applyBorder="1" applyAlignment="1" applyProtection="1">
      <alignment horizontal="right" vertical="center"/>
      <protection locked="0"/>
    </xf>
    <xf numFmtId="0" fontId="1" fillId="6" borderId="1" xfId="55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59" applyFont="1" applyFill="1" applyBorder="1" applyAlignment="1">
      <alignment horizontal="center" vertical="center"/>
      <protection locked="0"/>
    </xf>
    <xf numFmtId="0" fontId="1" fillId="2" borderId="1" xfId="47" applyFont="1" applyFill="1" applyBorder="1" applyAlignment="1">
      <alignment horizontal="center" vertical="center" wrapText="1"/>
      <protection locked="0"/>
    </xf>
    <xf numFmtId="0" fontId="1" fillId="2" borderId="1" xfId="55" applyFont="1" applyFill="1" applyBorder="1" applyAlignment="1" applyProtection="1">
      <alignment horizontal="center" vertical="center" wrapText="1"/>
      <protection locked="0"/>
    </xf>
    <xf numFmtId="49" fontId="1" fillId="2" borderId="1" xfId="55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2" applyFont="1" applyFill="1" applyBorder="1" applyAlignment="1" applyProtection="1">
      <alignment horizontal="center" vertical="center" wrapText="1"/>
    </xf>
    <xf numFmtId="0" fontId="1" fillId="6" borderId="1" xfId="47" applyFont="1" applyFill="1" applyBorder="1" applyAlignment="1">
      <alignment horizontal="center" vertical="center" wrapText="1"/>
      <protection locked="0"/>
    </xf>
    <xf numFmtId="0" fontId="1" fillId="6" borderId="1" xfId="55" applyFont="1" applyFill="1" applyBorder="1" applyAlignment="1" applyProtection="1">
      <alignment horizontal="center" vertical="center" wrapText="1"/>
      <protection locked="0"/>
    </xf>
    <xf numFmtId="49" fontId="1" fillId="6" borderId="1" xfId="55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2" applyFont="1" applyFill="1" applyBorder="1" applyAlignment="1" applyProtection="1">
      <alignment horizontal="center" vertical="center" wrapText="1"/>
    </xf>
    <xf numFmtId="176" fontId="1" fillId="6" borderId="1" xfId="60" applyNumberFormat="1" applyFont="1" applyFill="1" applyBorder="1" applyAlignment="1">
      <alignment horizontal="center" vertical="center" wrapText="1"/>
      <protection locked="0"/>
    </xf>
    <xf numFmtId="176" fontId="1" fillId="2" borderId="1" xfId="60" applyNumberFormat="1" applyFont="1" applyFill="1" applyBorder="1" applyAlignment="1">
      <alignment horizontal="center" vertical="center" wrapText="1"/>
      <protection locked="0"/>
    </xf>
    <xf numFmtId="49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6" borderId="1" xfId="59" applyNumberFormat="1" applyFont="1" applyFill="1" applyBorder="1" applyAlignment="1">
      <alignment horizontal="center" vertical="center" wrapText="1"/>
      <protection locked="0"/>
    </xf>
    <xf numFmtId="0" fontId="1" fillId="6" borderId="1" xfId="2" applyFont="1" applyFill="1" applyBorder="1" applyAlignment="1">
      <alignment horizontal="center" vertical="center" wrapText="1"/>
      <protection locked="0"/>
    </xf>
    <xf numFmtId="0" fontId="1" fillId="6" borderId="1" xfId="59" applyFont="1" applyFill="1" applyBorder="1" applyAlignment="1" applyProtection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80" fontId="1" fillId="6" borderId="1" xfId="59" applyNumberFormat="1" applyFont="1" applyFill="1" applyBorder="1" applyAlignment="1" applyProtection="1">
      <alignment horizontal="center" vertical="center" wrapText="1"/>
    </xf>
    <xf numFmtId="176" fontId="1" fillId="6" borderId="1" xfId="58" applyNumberFormat="1" applyFont="1" applyFill="1" applyBorder="1" applyAlignment="1" applyProtection="1">
      <alignment horizontal="center" vertical="center"/>
    </xf>
    <xf numFmtId="0" fontId="1" fillId="2" borderId="1" xfId="59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80" fontId="1" fillId="2" borderId="1" xfId="59" applyNumberFormat="1" applyFont="1" applyFill="1" applyBorder="1" applyAlignment="1" applyProtection="1">
      <alignment horizontal="center" vertical="center" wrapText="1"/>
    </xf>
    <xf numFmtId="176" fontId="1" fillId="2" borderId="1" xfId="58" applyNumberFormat="1" applyFont="1" applyFill="1" applyBorder="1" applyAlignment="1" applyProtection="1">
      <alignment horizontal="center" vertical="center"/>
    </xf>
    <xf numFmtId="0" fontId="1" fillId="6" borderId="1" xfId="59" applyFont="1" applyFill="1" applyBorder="1" applyAlignment="1">
      <alignment horizontal="center" vertical="center" wrapText="1"/>
      <protection locked="0"/>
    </xf>
    <xf numFmtId="49" fontId="1" fillId="6" borderId="1" xfId="59" applyNumberFormat="1" applyFont="1" applyFill="1" applyBorder="1" applyAlignment="1">
      <alignment horizontal="center" vertical="center" wrapText="1"/>
      <protection locked="0"/>
    </xf>
    <xf numFmtId="176" fontId="1" fillId="6" borderId="1" xfId="59" applyNumberFormat="1" applyFont="1" applyFill="1" applyBorder="1" applyAlignment="1">
      <alignment horizontal="center" vertical="center" wrapText="1"/>
      <protection locked="0"/>
    </xf>
    <xf numFmtId="49" fontId="1" fillId="6" borderId="1" xfId="59" applyNumberFormat="1" applyFont="1" applyFill="1" applyBorder="1" applyAlignment="1">
      <alignment horizontal="center" vertical="center"/>
      <protection locked="0"/>
    </xf>
    <xf numFmtId="176" fontId="1" fillId="6" borderId="1" xfId="0" applyNumberFormat="1" applyFont="1" applyFill="1" applyBorder="1" applyAlignment="1" applyProtection="1">
      <alignment horizontal="center" vertical="center"/>
      <protection locked="0"/>
    </xf>
    <xf numFmtId="177" fontId="1" fillId="2" borderId="1" xfId="47" applyNumberFormat="1" applyFont="1" applyFill="1" applyBorder="1" applyAlignment="1">
      <alignment horizontal="right" vertical="center" wrapText="1"/>
      <protection locked="0"/>
    </xf>
    <xf numFmtId="14" fontId="1" fillId="2" borderId="1" xfId="59" applyNumberFormat="1" applyFont="1" applyFill="1" applyBorder="1" applyAlignment="1" applyProtection="1">
      <alignment vertical="top" wrapText="1"/>
    </xf>
    <xf numFmtId="0" fontId="1" fillId="2" borderId="1" xfId="51" applyFont="1" applyFill="1" applyBorder="1" applyAlignment="1">
      <alignment vertical="center" wrapText="1"/>
      <protection locked="0"/>
    </xf>
    <xf numFmtId="176" fontId="1" fillId="2" borderId="1" xfId="47" applyNumberFormat="1" applyFont="1" applyFill="1" applyBorder="1" applyAlignment="1">
      <alignment horizontal="center" vertical="center" wrapText="1"/>
      <protection locked="0"/>
    </xf>
    <xf numFmtId="176" fontId="1" fillId="2" borderId="1" xfId="47" applyNumberFormat="1" applyFont="1" applyFill="1" applyBorder="1" applyAlignment="1">
      <alignment horizontal="right" vertical="center" wrapText="1"/>
      <protection locked="0"/>
    </xf>
    <xf numFmtId="177" fontId="1" fillId="6" borderId="1" xfId="47" applyNumberFormat="1" applyFont="1" applyFill="1" applyBorder="1" applyAlignment="1">
      <alignment horizontal="right" vertical="center" wrapText="1"/>
      <protection locked="0"/>
    </xf>
    <xf numFmtId="14" fontId="1" fillId="6" borderId="1" xfId="59" applyNumberFormat="1" applyFont="1" applyFill="1" applyBorder="1" applyAlignment="1" applyProtection="1">
      <alignment vertical="top" wrapText="1"/>
    </xf>
    <xf numFmtId="0" fontId="1" fillId="6" borderId="1" xfId="51" applyFont="1" applyFill="1" applyBorder="1" applyAlignment="1">
      <alignment vertical="center" wrapText="1"/>
      <protection locked="0"/>
    </xf>
    <xf numFmtId="176" fontId="1" fillId="6" borderId="1" xfId="47" applyNumberFormat="1" applyFont="1" applyFill="1" applyBorder="1" applyAlignment="1">
      <alignment horizontal="right" vertical="center" wrapText="1"/>
      <protection locked="0"/>
    </xf>
    <xf numFmtId="0" fontId="1" fillId="6" borderId="1" xfId="0" applyNumberFormat="1" applyFont="1" applyFill="1" applyBorder="1" applyAlignment="1">
      <alignment horizontal="left" vertical="top" wrapText="1"/>
    </xf>
    <xf numFmtId="43" fontId="1" fillId="6" borderId="1" xfId="58" applyFont="1" applyFill="1" applyBorder="1" applyAlignment="1" applyProtection="1">
      <alignment horizontal="center" vertical="center"/>
      <protection locked="0"/>
    </xf>
    <xf numFmtId="40" fontId="1" fillId="6" borderId="1" xfId="59" applyNumberFormat="1" applyFont="1" applyFill="1" applyBorder="1" applyAlignment="1" applyProtection="1">
      <alignment horizontal="left" vertical="top" wrapText="1"/>
    </xf>
    <xf numFmtId="179" fontId="1" fillId="6" borderId="1" xfId="47" applyNumberFormat="1" applyFont="1" applyFill="1" applyBorder="1" applyAlignment="1">
      <alignment horizontal="center" vertical="center" wrapText="1"/>
      <protection locked="0"/>
    </xf>
    <xf numFmtId="176" fontId="1" fillId="6" borderId="1" xfId="59" applyNumberFormat="1" applyFont="1" applyFill="1" applyBorder="1" applyAlignment="1">
      <alignment horizontal="center" vertical="center"/>
      <protection locked="0"/>
    </xf>
    <xf numFmtId="40" fontId="1" fillId="2" borderId="1" xfId="59" applyNumberFormat="1" applyFont="1" applyFill="1" applyBorder="1" applyAlignment="1" applyProtection="1">
      <alignment horizontal="left" vertical="top" wrapText="1"/>
    </xf>
    <xf numFmtId="179" fontId="1" fillId="2" borderId="1" xfId="47" applyNumberFormat="1" applyFont="1" applyFill="1" applyBorder="1" applyAlignment="1">
      <alignment horizontal="center" vertical="center" wrapText="1"/>
      <protection locked="0"/>
    </xf>
    <xf numFmtId="176" fontId="1" fillId="2" borderId="1" xfId="59" applyNumberFormat="1" applyFont="1" applyFill="1" applyBorder="1" applyAlignment="1">
      <alignment horizontal="center" vertical="center"/>
      <protection locked="0"/>
    </xf>
    <xf numFmtId="176" fontId="1" fillId="6" borderId="1" xfId="59" applyNumberFormat="1" applyFont="1" applyFill="1" applyBorder="1" applyAlignment="1">
      <alignment horizontal="right" vertical="center"/>
      <protection locked="0"/>
    </xf>
    <xf numFmtId="0" fontId="1" fillId="2" borderId="1" xfId="0" applyNumberFormat="1" applyFont="1" applyFill="1" applyBorder="1" applyAlignment="1">
      <alignment horizontal="left" vertical="top" wrapText="1"/>
    </xf>
    <xf numFmtId="43" fontId="1" fillId="2" borderId="1" xfId="58" applyFont="1" applyFill="1" applyBorder="1" applyAlignment="1" applyProtection="1">
      <alignment horizontal="center" vertical="center"/>
      <protection locked="0"/>
    </xf>
    <xf numFmtId="14" fontId="1" fillId="2" borderId="1" xfId="55" applyNumberFormat="1" applyFont="1" applyFill="1" applyBorder="1" applyAlignment="1">
      <alignment horizontal="center" vertical="center"/>
    </xf>
    <xf numFmtId="176" fontId="1" fillId="6" borderId="1" xfId="9" applyNumberFormat="1" applyFont="1" applyFill="1" applyBorder="1" applyAlignment="1" applyProtection="1">
      <alignment horizontal="right" vertical="center" wrapText="1"/>
      <protection locked="0"/>
    </xf>
    <xf numFmtId="0" fontId="1" fillId="6" borderId="1" xfId="59" applyFont="1" applyFill="1" applyBorder="1" applyAlignment="1">
      <alignment horizontal="left" vertical="top" wrapText="1"/>
      <protection locked="0"/>
    </xf>
    <xf numFmtId="176" fontId="1" fillId="6" borderId="1" xfId="47" applyNumberFormat="1" applyFont="1" applyFill="1" applyBorder="1" applyAlignment="1">
      <alignment horizontal="center" vertical="center" wrapText="1"/>
      <protection locked="0"/>
    </xf>
    <xf numFmtId="0" fontId="1" fillId="6" borderId="1" xfId="59" applyFont="1" applyFill="1" applyBorder="1" applyAlignment="1">
      <alignment horizontal="left" vertical="center" wrapText="1"/>
      <protection locked="0"/>
    </xf>
    <xf numFmtId="9" fontId="1" fillId="6" borderId="1" xfId="12" applyFont="1" applyFill="1" applyBorder="1" applyAlignment="1">
      <alignment horizontal="right"/>
    </xf>
    <xf numFmtId="9" fontId="1" fillId="2" borderId="1" xfId="12" applyFont="1" applyFill="1" applyBorder="1" applyAlignment="1">
      <alignment horizontal="right"/>
    </xf>
    <xf numFmtId="177" fontId="1" fillId="2" borderId="1" xfId="0" applyNumberFormat="1" applyFont="1" applyFill="1" applyBorder="1" applyAlignment="1">
      <alignment horizontal="left" vertical="center"/>
    </xf>
    <xf numFmtId="181" fontId="1" fillId="2" borderId="1" xfId="61" applyNumberFormat="1" applyFont="1" applyFill="1" applyBorder="1" applyAlignment="1" applyProtection="1">
      <alignment vertical="center"/>
      <protection locked="0"/>
    </xf>
    <xf numFmtId="177" fontId="1" fillId="6" borderId="1" xfId="52" applyNumberFormat="1" applyFont="1" applyFill="1" applyBorder="1" applyAlignment="1">
      <alignment horizontal="left" vertical="center"/>
    </xf>
    <xf numFmtId="9" fontId="1" fillId="6" borderId="1" xfId="0" applyNumberFormat="1" applyFont="1" applyFill="1" applyBorder="1" applyAlignment="1">
      <alignment horizontal="left" vertical="center"/>
    </xf>
    <xf numFmtId="177" fontId="1" fillId="6" borderId="1" xfId="0" applyNumberFormat="1" applyFont="1" applyFill="1" applyBorder="1" applyAlignment="1">
      <alignment horizontal="left" vertical="center"/>
    </xf>
    <xf numFmtId="177" fontId="1" fillId="6" borderId="1" xfId="59" applyNumberFormat="1" applyFont="1" applyFill="1" applyBorder="1" applyAlignment="1" applyProtection="1">
      <alignment horizontal="left" vertical="center" wrapText="1"/>
    </xf>
    <xf numFmtId="177" fontId="1" fillId="6" borderId="0" xfId="52" applyNumberFormat="1" applyFont="1" applyFill="1" applyAlignment="1">
      <alignment vertical="center"/>
    </xf>
    <xf numFmtId="9" fontId="1" fillId="2" borderId="1" xfId="0" applyNumberFormat="1" applyFont="1" applyFill="1" applyBorder="1" applyAlignment="1">
      <alignment horizontal="left" vertical="center"/>
    </xf>
    <xf numFmtId="177" fontId="1" fillId="2" borderId="1" xfId="59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177" fontId="1" fillId="2" borderId="1" xfId="52" applyNumberFormat="1" applyFont="1" applyFill="1" applyBorder="1" applyAlignment="1">
      <alignment horizontal="left" vertical="center"/>
    </xf>
    <xf numFmtId="14" fontId="1" fillId="6" borderId="1" xfId="59" applyNumberFormat="1" applyFont="1" applyFill="1" applyBorder="1" applyAlignment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4" fontId="1" fillId="6" borderId="1" xfId="60" applyNumberFormat="1" applyFont="1" applyFill="1" applyBorder="1" applyAlignment="1">
      <alignment horizontal="center" vertical="center" wrapText="1"/>
      <protection locked="0"/>
    </xf>
    <xf numFmtId="0" fontId="1" fillId="2" borderId="1" xfId="47" applyFont="1" applyFill="1" applyBorder="1" applyAlignment="1" applyProtection="1">
      <alignment horizontal="center" vertical="center" wrapText="1"/>
    </xf>
    <xf numFmtId="176" fontId="1" fillId="2" borderId="1" xfId="59" applyNumberFormat="1" applyFont="1" applyFill="1" applyBorder="1" applyAlignment="1" applyProtection="1">
      <alignment horizontal="center" vertical="center" wrapText="1"/>
    </xf>
    <xf numFmtId="0" fontId="1" fillId="6" borderId="1" xfId="47" applyFont="1" applyFill="1" applyBorder="1" applyAlignment="1" applyProtection="1">
      <alignment horizontal="center" vertical="center" wrapText="1"/>
    </xf>
    <xf numFmtId="176" fontId="1" fillId="6" borderId="1" xfId="59" applyNumberFormat="1" applyFont="1" applyFill="1" applyBorder="1" applyAlignment="1" applyProtection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6" borderId="1" xfId="60" applyNumberFormat="1" applyFont="1" applyFill="1" applyBorder="1" applyAlignment="1">
      <alignment horizontal="center" vertical="center"/>
      <protection locked="0"/>
    </xf>
    <xf numFmtId="14" fontId="1" fillId="6" borderId="1" xfId="59" applyNumberFormat="1" applyFont="1" applyFill="1" applyBorder="1" applyAlignment="1">
      <alignment horizontal="left" vertical="top" wrapText="1"/>
      <protection locked="0"/>
    </xf>
    <xf numFmtId="0" fontId="1" fillId="6" borderId="1" xfId="51" applyFont="1" applyFill="1" applyBorder="1" applyAlignment="1">
      <alignment vertical="top" wrapText="1"/>
      <protection locked="0"/>
    </xf>
    <xf numFmtId="176" fontId="1" fillId="2" borderId="1" xfId="9" applyNumberFormat="1" applyFont="1" applyFill="1" applyBorder="1" applyAlignment="1" applyProtection="1">
      <alignment horizontal="right" vertical="center" wrapText="1"/>
    </xf>
    <xf numFmtId="0" fontId="1" fillId="2" borderId="1" xfId="51" applyFont="1" applyFill="1" applyBorder="1" applyAlignment="1">
      <alignment vertical="top" wrapText="1"/>
      <protection locked="0"/>
    </xf>
    <xf numFmtId="14" fontId="1" fillId="2" borderId="1" xfId="47" applyNumberFormat="1" applyFont="1" applyFill="1" applyBorder="1" applyAlignment="1">
      <alignment horizontal="center" vertical="center" wrapText="1"/>
      <protection locked="0"/>
    </xf>
    <xf numFmtId="0" fontId="1" fillId="2" borderId="1" xfId="0" applyFont="1" applyFill="1" applyBorder="1" applyAlignment="1">
      <alignment horizontal="left" vertical="top" wrapText="1"/>
    </xf>
    <xf numFmtId="40" fontId="1" fillId="2" borderId="1" xfId="59" applyNumberFormat="1" applyFont="1" applyFill="1" applyBorder="1" applyAlignment="1" applyProtection="1">
      <alignment horizontal="center" vertical="top" wrapText="1"/>
    </xf>
    <xf numFmtId="40" fontId="1" fillId="2" borderId="1" xfId="59" applyNumberFormat="1" applyFont="1" applyFill="1" applyBorder="1" applyAlignment="1" applyProtection="1">
      <alignment horizontal="center" vertical="center" wrapText="1"/>
    </xf>
    <xf numFmtId="176" fontId="1" fillId="6" borderId="1" xfId="9" applyNumberFormat="1" applyFont="1" applyFill="1" applyBorder="1" applyAlignment="1" applyProtection="1">
      <alignment horizontal="right" vertical="center" wrapText="1"/>
    </xf>
    <xf numFmtId="40" fontId="1" fillId="6" borderId="1" xfId="59" applyNumberFormat="1" applyFont="1" applyFill="1" applyBorder="1" applyAlignment="1" applyProtection="1">
      <alignment horizontal="center" vertical="top" wrapText="1"/>
    </xf>
    <xf numFmtId="40" fontId="1" fillId="6" borderId="1" xfId="59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45" applyFont="1" applyFill="1" applyBorder="1" applyAlignment="1">
      <alignment horizontal="left" vertical="center"/>
      <protection locked="0"/>
    </xf>
    <xf numFmtId="14" fontId="1" fillId="2" borderId="5" xfId="59" applyNumberFormat="1" applyFont="1" applyFill="1" applyBorder="1" applyAlignment="1">
      <alignment horizontal="center" vertical="center"/>
      <protection locked="0"/>
    </xf>
    <xf numFmtId="14" fontId="1" fillId="2" borderId="1" xfId="47" applyNumberFormat="1" applyFont="1" applyFill="1" applyBorder="1" applyAlignment="1">
      <alignment horizontal="left" vertical="center" wrapText="1"/>
      <protection locked="0"/>
    </xf>
    <xf numFmtId="0" fontId="1" fillId="2" borderId="1" xfId="59" applyFont="1" applyFill="1" applyBorder="1" applyAlignment="1">
      <alignment horizontal="left" vertical="center" wrapText="1"/>
      <protection locked="0"/>
    </xf>
    <xf numFmtId="14" fontId="1" fillId="6" borderId="5" xfId="59" applyNumberFormat="1" applyFont="1" applyFill="1" applyBorder="1" applyAlignment="1">
      <alignment horizontal="center" vertical="center"/>
      <protection locked="0"/>
    </xf>
    <xf numFmtId="14" fontId="1" fillId="2" borderId="7" xfId="0" applyNumberFormat="1" applyFont="1" applyFill="1" applyBorder="1" applyAlignment="1">
      <alignment horizontal="center" vertical="center" wrapText="1"/>
    </xf>
    <xf numFmtId="14" fontId="1" fillId="6" borderId="1" xfId="59" applyNumberFormat="1" applyFont="1" applyFill="1" applyBorder="1" applyAlignment="1" applyProtection="1">
      <alignment vertical="center" wrapText="1"/>
    </xf>
    <xf numFmtId="49" fontId="4" fillId="0" borderId="0" xfId="9" applyNumberFormat="1" applyFont="1" applyFill="1" applyBorder="1" applyAlignment="1">
      <alignment horizontal="left" vertical="center"/>
    </xf>
    <xf numFmtId="14" fontId="4" fillId="0" borderId="0" xfId="60" applyNumberFormat="1" applyFont="1" applyFill="1" applyBorder="1" applyAlignment="1">
      <alignment horizontal="left" vertical="center"/>
      <protection locked="0"/>
    </xf>
    <xf numFmtId="40" fontId="4" fillId="0" borderId="0" xfId="59" applyNumberFormat="1" applyFont="1" applyFill="1" applyBorder="1" applyAlignment="1" applyProtection="1">
      <alignment horizontal="left" vertical="center"/>
    </xf>
  </cellXfs>
  <cellStyles count="62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 3 3" xfId="45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常规 2 3" xfId="52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千位分隔 2" xfId="58"/>
    <cellStyle name="常规 5" xfId="59"/>
    <cellStyle name="普通 3" xfId="60"/>
    <cellStyle name="千位分隔 2 2" xfId="61"/>
  </cellStyles>
  <dxfs count="4"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0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25400</xdr:rowOff>
    </xdr:from>
    <xdr:to>
      <xdr:col>11</xdr:col>
      <xdr:colOff>419735</xdr:colOff>
      <xdr:row>19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06400"/>
          <a:ext cx="7683500" cy="305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18</xdr:row>
      <xdr:rowOff>69850</xdr:rowOff>
    </xdr:from>
    <xdr:to>
      <xdr:col>11</xdr:col>
      <xdr:colOff>483235</xdr:colOff>
      <xdr:row>42</xdr:row>
      <xdr:rowOff>25400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295650"/>
          <a:ext cx="7747000" cy="422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IDC\&#35745;&#25552;&#34920;\&#20132;&#25509;&#36164;&#26009;\&#24037;&#20316;&#34920;\&#35745;&#25552;&#34920;\&#21326;&#21271;\&#24037;&#20316;&#34920;\&#35745;&#25552;&#34920;\&#21326;&#21271;\&#24037;&#20316;&#34920;\&#35745;&#25552;&#34920;\&#21326;&#21271;\&#24037;&#20316;&#34920;\&#35745;&#25552;&#34920;\&#21326;&#21271;\&#24037;&#20316;&#34920;\&#35745;&#25552;&#34920;\&#21326;&#21271;\&#24037;&#20316;&#34920;\&#35745;&#25552;&#34920;\&#21326;&#21271;\CDN&#26426;&#26588;&amp;&#35745;&#36153;ip-2021Q2&#30424;&#28857;-&#26032;-&#26446;&#203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机柜截图"/>
      <sheetName val="ip"/>
      <sheetName val="Sheet1"/>
      <sheetName val="IP汇总"/>
      <sheetName val="IP截图"/>
      <sheetName val="Sheet2"/>
    </sheetNames>
    <sheetDataSet>
      <sheetData sheetId="0" refreshError="1">
        <row r="1">
          <cell r="G1" t="str">
            <v>节点</v>
          </cell>
          <cell r="H1" t="str">
            <v>上联带宽</v>
          </cell>
        </row>
        <row r="2">
          <cell r="G2" t="str">
            <v>ALS3UN</v>
          </cell>
          <cell r="H2">
            <v>120</v>
          </cell>
        </row>
        <row r="3">
          <cell r="G3" t="str">
            <v>ALS3UN</v>
          </cell>
          <cell r="H3">
            <v>120</v>
          </cell>
        </row>
        <row r="4">
          <cell r="G4" t="str">
            <v>ALS3UN</v>
          </cell>
          <cell r="H4">
            <v>120</v>
          </cell>
        </row>
        <row r="5">
          <cell r="G5" t="str">
            <v>ALS4UN</v>
          </cell>
          <cell r="H5">
            <v>40</v>
          </cell>
        </row>
        <row r="6">
          <cell r="G6" t="str">
            <v>ALS4UN</v>
          </cell>
          <cell r="H6">
            <v>40</v>
          </cell>
        </row>
        <row r="7">
          <cell r="G7" t="str">
            <v>AS5CT</v>
          </cell>
          <cell r="H7">
            <v>160</v>
          </cell>
        </row>
        <row r="8">
          <cell r="G8" t="str">
            <v>AS5CT</v>
          </cell>
          <cell r="H8">
            <v>160</v>
          </cell>
        </row>
        <row r="9">
          <cell r="G9" t="str">
            <v>AS5CT</v>
          </cell>
          <cell r="H9">
            <v>160</v>
          </cell>
        </row>
        <row r="10">
          <cell r="G10" t="str">
            <v>AS5CT</v>
          </cell>
          <cell r="H10">
            <v>160</v>
          </cell>
        </row>
        <row r="11">
          <cell r="G11" t="str">
            <v>AS5CT</v>
          </cell>
          <cell r="H11">
            <v>160</v>
          </cell>
        </row>
        <row r="12">
          <cell r="G12" t="str">
            <v>AS5CT</v>
          </cell>
          <cell r="H12">
            <v>160</v>
          </cell>
        </row>
        <row r="13">
          <cell r="G13" t="str">
            <v>AS5CT</v>
          </cell>
          <cell r="H13">
            <v>160</v>
          </cell>
        </row>
        <row r="14">
          <cell r="G14" t="str">
            <v>AY2CM</v>
          </cell>
          <cell r="H14">
            <v>240</v>
          </cell>
        </row>
        <row r="15">
          <cell r="G15" t="str">
            <v>AY2CM</v>
          </cell>
          <cell r="H15">
            <v>240</v>
          </cell>
        </row>
        <row r="16">
          <cell r="G16" t="str">
            <v>AY2CM</v>
          </cell>
          <cell r="H16">
            <v>240</v>
          </cell>
        </row>
        <row r="17">
          <cell r="G17" t="str">
            <v>AY2CM</v>
          </cell>
          <cell r="H17">
            <v>240</v>
          </cell>
        </row>
        <row r="18">
          <cell r="G18" t="str">
            <v>AY2CM</v>
          </cell>
          <cell r="H18">
            <v>240</v>
          </cell>
        </row>
        <row r="19">
          <cell r="G19" t="str">
            <v>AYCM</v>
          </cell>
          <cell r="H19">
            <v>140</v>
          </cell>
        </row>
        <row r="20">
          <cell r="G20" t="str">
            <v>AYCM</v>
          </cell>
          <cell r="H20">
            <v>140</v>
          </cell>
        </row>
        <row r="21">
          <cell r="G21" t="str">
            <v>AYCM</v>
          </cell>
          <cell r="H21">
            <v>140</v>
          </cell>
        </row>
        <row r="22">
          <cell r="G22" t="str">
            <v>AYCM</v>
          </cell>
          <cell r="H22">
            <v>140</v>
          </cell>
        </row>
        <row r="23">
          <cell r="G23" t="str">
            <v>AYCM</v>
          </cell>
          <cell r="H23">
            <v>140</v>
          </cell>
        </row>
        <row r="24">
          <cell r="G24" t="str">
            <v>AYCM</v>
          </cell>
          <cell r="H24">
            <v>140</v>
          </cell>
        </row>
        <row r="25">
          <cell r="G25" t="str">
            <v>BD2CM</v>
          </cell>
          <cell r="H25">
            <v>120</v>
          </cell>
        </row>
        <row r="26">
          <cell r="G26" t="str">
            <v>BD2CM</v>
          </cell>
          <cell r="H26">
            <v>120</v>
          </cell>
        </row>
        <row r="27">
          <cell r="G27" t="str">
            <v>BD2CM</v>
          </cell>
          <cell r="H27">
            <v>120</v>
          </cell>
        </row>
        <row r="28">
          <cell r="G28" t="str">
            <v>BD2CM</v>
          </cell>
          <cell r="H28">
            <v>120</v>
          </cell>
        </row>
        <row r="29">
          <cell r="G29" t="str">
            <v>BD2CM</v>
          </cell>
          <cell r="H29">
            <v>120</v>
          </cell>
        </row>
        <row r="30">
          <cell r="G30" t="str">
            <v>BD2CM</v>
          </cell>
          <cell r="H30">
            <v>120</v>
          </cell>
        </row>
        <row r="31">
          <cell r="G31" t="str">
            <v>BD2CM</v>
          </cell>
          <cell r="H31">
            <v>120</v>
          </cell>
        </row>
        <row r="32">
          <cell r="G32" t="str">
            <v>BDCMCACHE</v>
          </cell>
          <cell r="H32">
            <v>340</v>
          </cell>
        </row>
        <row r="33">
          <cell r="G33" t="str">
            <v>BDCMCACHE</v>
          </cell>
          <cell r="H33">
            <v>340</v>
          </cell>
        </row>
        <row r="34">
          <cell r="G34" t="str">
            <v>BDCMCACHE</v>
          </cell>
          <cell r="H34">
            <v>340</v>
          </cell>
        </row>
        <row r="35">
          <cell r="G35" t="str">
            <v>BDCMCACHE</v>
          </cell>
          <cell r="H35">
            <v>340</v>
          </cell>
        </row>
        <row r="36">
          <cell r="G36" t="str">
            <v>BDCMCACHE</v>
          </cell>
          <cell r="H36">
            <v>340</v>
          </cell>
        </row>
        <row r="37">
          <cell r="G37" t="str">
            <v>BDCMCACHE</v>
          </cell>
          <cell r="H37">
            <v>340</v>
          </cell>
        </row>
        <row r="38">
          <cell r="G38" t="str">
            <v>BDCMCACHE</v>
          </cell>
          <cell r="H38">
            <v>340</v>
          </cell>
        </row>
        <row r="39">
          <cell r="G39" t="str">
            <v>BDIX</v>
          </cell>
          <cell r="H39">
            <v>780</v>
          </cell>
        </row>
        <row r="40">
          <cell r="G40" t="str">
            <v>BDIX</v>
          </cell>
          <cell r="H40">
            <v>780</v>
          </cell>
        </row>
        <row r="41">
          <cell r="G41" t="str">
            <v>BDIX</v>
          </cell>
          <cell r="H41">
            <v>780</v>
          </cell>
        </row>
        <row r="42">
          <cell r="G42" t="str">
            <v>BDIX</v>
          </cell>
          <cell r="H42">
            <v>780</v>
          </cell>
        </row>
        <row r="43">
          <cell r="G43" t="str">
            <v>BDIX</v>
          </cell>
          <cell r="H43">
            <v>780</v>
          </cell>
        </row>
        <row r="44">
          <cell r="G44" t="str">
            <v>BDIX</v>
          </cell>
          <cell r="H44">
            <v>780</v>
          </cell>
        </row>
        <row r="45">
          <cell r="G45" t="str">
            <v>BDIX</v>
          </cell>
          <cell r="H45">
            <v>780</v>
          </cell>
        </row>
        <row r="46">
          <cell r="G46" t="str">
            <v>BDIX</v>
          </cell>
          <cell r="H46">
            <v>780</v>
          </cell>
        </row>
        <row r="47">
          <cell r="G47" t="str">
            <v>BDIX</v>
          </cell>
          <cell r="H47">
            <v>780</v>
          </cell>
        </row>
        <row r="48">
          <cell r="G48" t="str">
            <v>BDIX</v>
          </cell>
          <cell r="H48">
            <v>780</v>
          </cell>
        </row>
        <row r="49">
          <cell r="G49" t="str">
            <v>BDIX</v>
          </cell>
          <cell r="H49">
            <v>780</v>
          </cell>
        </row>
        <row r="50">
          <cell r="G50" t="str">
            <v>BDIX</v>
          </cell>
          <cell r="H50">
            <v>780</v>
          </cell>
        </row>
        <row r="51">
          <cell r="G51" t="str">
            <v>BDIX</v>
          </cell>
          <cell r="H51">
            <v>780</v>
          </cell>
        </row>
        <row r="52">
          <cell r="G52" t="str">
            <v>BDIX</v>
          </cell>
          <cell r="H52">
            <v>780</v>
          </cell>
        </row>
        <row r="53">
          <cell r="G53" t="str">
            <v>BDUN</v>
          </cell>
          <cell r="H53">
            <v>160</v>
          </cell>
        </row>
        <row r="54">
          <cell r="G54" t="str">
            <v>BDUN</v>
          </cell>
          <cell r="H54">
            <v>160</v>
          </cell>
        </row>
        <row r="55">
          <cell r="G55" t="str">
            <v>BDUN</v>
          </cell>
          <cell r="H55">
            <v>160</v>
          </cell>
        </row>
        <row r="56">
          <cell r="G56" t="str">
            <v>BDUN</v>
          </cell>
          <cell r="H56">
            <v>160</v>
          </cell>
        </row>
        <row r="57">
          <cell r="G57" t="str">
            <v>BDUN</v>
          </cell>
          <cell r="H57">
            <v>160</v>
          </cell>
        </row>
        <row r="58">
          <cell r="G58" t="str">
            <v>BDUN</v>
          </cell>
          <cell r="H58">
            <v>160</v>
          </cell>
        </row>
        <row r="59">
          <cell r="G59" t="str">
            <v>BDUN</v>
          </cell>
          <cell r="H59">
            <v>160</v>
          </cell>
        </row>
        <row r="60">
          <cell r="G60" t="str">
            <v>BDUN</v>
          </cell>
          <cell r="H60">
            <v>160</v>
          </cell>
        </row>
        <row r="61">
          <cell r="G61" t="str">
            <v>BDUN</v>
          </cell>
          <cell r="H61">
            <v>160</v>
          </cell>
        </row>
        <row r="62">
          <cell r="G62" t="str">
            <v>BDUN</v>
          </cell>
          <cell r="H62">
            <v>160</v>
          </cell>
        </row>
        <row r="63">
          <cell r="G63" t="str">
            <v>BDUN</v>
          </cell>
          <cell r="H63">
            <v>160</v>
          </cell>
        </row>
        <row r="64">
          <cell r="G64" t="str">
            <v>BDUN</v>
          </cell>
          <cell r="H64">
            <v>160</v>
          </cell>
        </row>
        <row r="65">
          <cell r="G65" t="str">
            <v>BDUN</v>
          </cell>
          <cell r="H65">
            <v>160</v>
          </cell>
        </row>
        <row r="66">
          <cell r="G66" t="str">
            <v>BDUN</v>
          </cell>
          <cell r="H66">
            <v>160</v>
          </cell>
        </row>
        <row r="67">
          <cell r="G67" t="str">
            <v>BDUN</v>
          </cell>
          <cell r="H67">
            <v>160</v>
          </cell>
        </row>
        <row r="68">
          <cell r="G68" t="str">
            <v>BJ2CM</v>
          </cell>
          <cell r="H68">
            <v>100</v>
          </cell>
        </row>
        <row r="69">
          <cell r="G69" t="str">
            <v>BJ2CM</v>
          </cell>
          <cell r="H69">
            <v>100</v>
          </cell>
        </row>
        <row r="70">
          <cell r="G70" t="str">
            <v>BJ2CM</v>
          </cell>
          <cell r="H70">
            <v>100</v>
          </cell>
        </row>
        <row r="71">
          <cell r="G71" t="str">
            <v>BJ2CM</v>
          </cell>
          <cell r="H71">
            <v>100</v>
          </cell>
        </row>
        <row r="72">
          <cell r="G72" t="str">
            <v>BJ2CM</v>
          </cell>
          <cell r="H72">
            <v>100</v>
          </cell>
        </row>
        <row r="73">
          <cell r="G73" t="str">
            <v>BJ2CM</v>
          </cell>
          <cell r="H73">
            <v>100</v>
          </cell>
        </row>
        <row r="74">
          <cell r="G74" t="str">
            <v>BJ2UN</v>
          </cell>
          <cell r="H74">
            <v>200</v>
          </cell>
        </row>
        <row r="75">
          <cell r="G75" t="str">
            <v>BJ2UN</v>
          </cell>
          <cell r="H75">
            <v>200</v>
          </cell>
        </row>
        <row r="76">
          <cell r="G76" t="str">
            <v>BJ2UN</v>
          </cell>
          <cell r="H76">
            <v>200</v>
          </cell>
        </row>
        <row r="77">
          <cell r="G77" t="str">
            <v>BJ2UN</v>
          </cell>
          <cell r="H77">
            <v>200</v>
          </cell>
        </row>
        <row r="78">
          <cell r="G78" t="str">
            <v>BJ2UN</v>
          </cell>
          <cell r="H78">
            <v>200</v>
          </cell>
        </row>
        <row r="79">
          <cell r="G79" t="str">
            <v>BJ2UN</v>
          </cell>
          <cell r="H79">
            <v>200</v>
          </cell>
        </row>
        <row r="80">
          <cell r="G80" t="str">
            <v>BJ3CM</v>
          </cell>
          <cell r="H80">
            <v>160</v>
          </cell>
        </row>
        <row r="81">
          <cell r="G81" t="str">
            <v>BJ3CM</v>
          </cell>
          <cell r="H81">
            <v>160</v>
          </cell>
        </row>
        <row r="82">
          <cell r="G82" t="str">
            <v>BJ3CM</v>
          </cell>
          <cell r="H82">
            <v>160</v>
          </cell>
        </row>
        <row r="83">
          <cell r="G83" t="str">
            <v>BJ3CM</v>
          </cell>
          <cell r="H83">
            <v>160</v>
          </cell>
        </row>
        <row r="84">
          <cell r="G84" t="str">
            <v>BJ3CM</v>
          </cell>
          <cell r="H84">
            <v>160</v>
          </cell>
        </row>
        <row r="85">
          <cell r="G85" t="str">
            <v>BJ3CM</v>
          </cell>
          <cell r="H85">
            <v>160</v>
          </cell>
        </row>
        <row r="86">
          <cell r="G86" t="str">
            <v>BJ3CM</v>
          </cell>
          <cell r="H86">
            <v>160</v>
          </cell>
        </row>
        <row r="87">
          <cell r="G87" t="str">
            <v>BJ3CM</v>
          </cell>
          <cell r="H87">
            <v>160</v>
          </cell>
        </row>
        <row r="88">
          <cell r="G88" t="str">
            <v>BJ3CM</v>
          </cell>
          <cell r="H88">
            <v>160</v>
          </cell>
        </row>
        <row r="89">
          <cell r="G89" t="str">
            <v>BJ3CM</v>
          </cell>
          <cell r="H89">
            <v>160</v>
          </cell>
        </row>
        <row r="90">
          <cell r="G90" t="str">
            <v>BJCT</v>
          </cell>
          <cell r="H90">
            <v>40</v>
          </cell>
        </row>
        <row r="91">
          <cell r="G91" t="str">
            <v>BJCT</v>
          </cell>
          <cell r="H91">
            <v>40</v>
          </cell>
        </row>
        <row r="92">
          <cell r="G92" t="str">
            <v>BJCT</v>
          </cell>
          <cell r="H92">
            <v>40</v>
          </cell>
        </row>
        <row r="93">
          <cell r="G93" t="str">
            <v>BJUN</v>
          </cell>
          <cell r="H93">
            <v>100</v>
          </cell>
        </row>
        <row r="94">
          <cell r="G94" t="str">
            <v>BJUN</v>
          </cell>
          <cell r="H94">
            <v>100</v>
          </cell>
        </row>
        <row r="95">
          <cell r="G95" t="str">
            <v>BJUN</v>
          </cell>
          <cell r="H95">
            <v>100</v>
          </cell>
        </row>
        <row r="96">
          <cell r="G96" t="str">
            <v>BJUN</v>
          </cell>
          <cell r="H96">
            <v>100</v>
          </cell>
        </row>
        <row r="97">
          <cell r="G97" t="str">
            <v>BJUN</v>
          </cell>
          <cell r="H97">
            <v>100</v>
          </cell>
        </row>
        <row r="98">
          <cell r="G98" t="str">
            <v>BJUN</v>
          </cell>
          <cell r="H98">
            <v>100</v>
          </cell>
        </row>
        <row r="99">
          <cell r="G99" t="str">
            <v>BJUN</v>
          </cell>
          <cell r="H99">
            <v>100</v>
          </cell>
        </row>
        <row r="100">
          <cell r="G100" t="str">
            <v>BJUN</v>
          </cell>
          <cell r="H100">
            <v>100</v>
          </cell>
        </row>
        <row r="101">
          <cell r="G101" t="str">
            <v>CANGZUNCACHE</v>
          </cell>
          <cell r="H101">
            <v>160</v>
          </cell>
        </row>
        <row r="102">
          <cell r="G102" t="str">
            <v>CANGZUNCACHE</v>
          </cell>
          <cell r="H102">
            <v>160</v>
          </cell>
        </row>
        <row r="103">
          <cell r="G103" t="str">
            <v>CANGZUNCACHE</v>
          </cell>
          <cell r="H103">
            <v>160</v>
          </cell>
        </row>
        <row r="104">
          <cell r="G104" t="str">
            <v>CANGZUNCACHE</v>
          </cell>
          <cell r="H104">
            <v>160</v>
          </cell>
        </row>
        <row r="105">
          <cell r="G105" t="str">
            <v>CANGZUNCACHE</v>
          </cell>
          <cell r="H105">
            <v>160</v>
          </cell>
        </row>
        <row r="106">
          <cell r="G106" t="str">
            <v>CANGZUNCACHE</v>
          </cell>
          <cell r="H106">
            <v>160</v>
          </cell>
        </row>
        <row r="107">
          <cell r="G107" t="str">
            <v>CANGZUNCACHE</v>
          </cell>
          <cell r="H107">
            <v>160</v>
          </cell>
        </row>
        <row r="108">
          <cell r="G108" t="str">
            <v>CANGZUNCACHE</v>
          </cell>
          <cell r="H108">
            <v>160</v>
          </cell>
        </row>
        <row r="109">
          <cell r="G109" t="str">
            <v>CANGZUNCACHE</v>
          </cell>
          <cell r="H109">
            <v>160</v>
          </cell>
        </row>
        <row r="110">
          <cell r="G110" t="str">
            <v>CANGZUNCACHE</v>
          </cell>
          <cell r="H110">
            <v>160</v>
          </cell>
        </row>
        <row r="111">
          <cell r="G111" t="str">
            <v>CC2CM</v>
          </cell>
          <cell r="H111">
            <v>160</v>
          </cell>
        </row>
        <row r="112">
          <cell r="G112" t="str">
            <v>CC2CM</v>
          </cell>
          <cell r="H112">
            <v>160</v>
          </cell>
        </row>
        <row r="113">
          <cell r="G113" t="str">
            <v>CC2CM</v>
          </cell>
          <cell r="H113">
            <v>160</v>
          </cell>
        </row>
        <row r="114">
          <cell r="G114" t="str">
            <v>CC2CM</v>
          </cell>
          <cell r="H114">
            <v>160</v>
          </cell>
        </row>
        <row r="115">
          <cell r="G115" t="str">
            <v>CC2UN</v>
          </cell>
          <cell r="H115">
            <v>80</v>
          </cell>
        </row>
        <row r="116">
          <cell r="G116" t="str">
            <v>CC2UN</v>
          </cell>
          <cell r="H116">
            <v>80</v>
          </cell>
        </row>
        <row r="117">
          <cell r="G117" t="str">
            <v>CC2UN</v>
          </cell>
          <cell r="H117">
            <v>80</v>
          </cell>
        </row>
        <row r="118">
          <cell r="G118" t="str">
            <v>CC2UN</v>
          </cell>
          <cell r="H118">
            <v>80</v>
          </cell>
        </row>
        <row r="119">
          <cell r="G119" t="str">
            <v>CC2UN</v>
          </cell>
          <cell r="H119">
            <v>80</v>
          </cell>
        </row>
        <row r="120">
          <cell r="G120" t="str">
            <v>CC3CM</v>
          </cell>
          <cell r="H120">
            <v>40</v>
          </cell>
        </row>
        <row r="121">
          <cell r="G121" t="str">
            <v>CC3CM</v>
          </cell>
          <cell r="H121">
            <v>40</v>
          </cell>
        </row>
        <row r="122">
          <cell r="G122" t="str">
            <v>CC4CT</v>
          </cell>
          <cell r="H122">
            <v>80</v>
          </cell>
        </row>
        <row r="123">
          <cell r="G123" t="str">
            <v>CC4CT</v>
          </cell>
          <cell r="H123">
            <v>80</v>
          </cell>
        </row>
        <row r="124">
          <cell r="G124" t="str">
            <v>CC4CT</v>
          </cell>
          <cell r="H124">
            <v>80</v>
          </cell>
        </row>
        <row r="125">
          <cell r="G125" t="str">
            <v>CD2CM</v>
          </cell>
          <cell r="H125">
            <v>120</v>
          </cell>
        </row>
        <row r="126">
          <cell r="G126" t="str">
            <v>CD2CM</v>
          </cell>
          <cell r="H126">
            <v>120</v>
          </cell>
        </row>
        <row r="127">
          <cell r="G127" t="str">
            <v>CD2CM</v>
          </cell>
          <cell r="H127">
            <v>120</v>
          </cell>
        </row>
        <row r="128">
          <cell r="G128" t="str">
            <v>CD2CM</v>
          </cell>
          <cell r="H128">
            <v>120</v>
          </cell>
        </row>
        <row r="129">
          <cell r="G129" t="str">
            <v>CD2CT</v>
          </cell>
          <cell r="H129">
            <v>260</v>
          </cell>
        </row>
        <row r="130">
          <cell r="G130" t="str">
            <v>CD2CT</v>
          </cell>
          <cell r="H130">
            <v>260</v>
          </cell>
        </row>
        <row r="131">
          <cell r="G131" t="str">
            <v>CD2CT</v>
          </cell>
          <cell r="H131">
            <v>260</v>
          </cell>
        </row>
        <row r="132">
          <cell r="G132" t="str">
            <v>CD2CT</v>
          </cell>
          <cell r="H132">
            <v>260</v>
          </cell>
        </row>
        <row r="133">
          <cell r="G133" t="str">
            <v>CD2CT</v>
          </cell>
          <cell r="H133">
            <v>260</v>
          </cell>
        </row>
        <row r="134">
          <cell r="G134" t="str">
            <v>CD2CT</v>
          </cell>
          <cell r="H134">
            <v>260</v>
          </cell>
        </row>
        <row r="135">
          <cell r="G135" t="str">
            <v>CD2CT</v>
          </cell>
          <cell r="H135">
            <v>260</v>
          </cell>
        </row>
        <row r="136">
          <cell r="G136" t="str">
            <v>CD2CT</v>
          </cell>
          <cell r="H136">
            <v>260</v>
          </cell>
        </row>
        <row r="137">
          <cell r="G137" t="str">
            <v>CD2CT</v>
          </cell>
          <cell r="H137">
            <v>260</v>
          </cell>
        </row>
        <row r="138">
          <cell r="G138" t="str">
            <v>CD3CM</v>
          </cell>
          <cell r="H138">
            <v>220</v>
          </cell>
        </row>
        <row r="139">
          <cell r="G139" t="str">
            <v>CD3CM</v>
          </cell>
          <cell r="H139">
            <v>220</v>
          </cell>
        </row>
        <row r="140">
          <cell r="G140" t="str">
            <v>CD3CM</v>
          </cell>
          <cell r="H140">
            <v>220</v>
          </cell>
        </row>
        <row r="141">
          <cell r="G141" t="str">
            <v>CD3CM</v>
          </cell>
          <cell r="H141">
            <v>220</v>
          </cell>
        </row>
        <row r="142">
          <cell r="G142" t="str">
            <v>CD3CM</v>
          </cell>
          <cell r="H142">
            <v>220</v>
          </cell>
        </row>
        <row r="143">
          <cell r="G143" t="str">
            <v>CD3CM</v>
          </cell>
          <cell r="H143">
            <v>220</v>
          </cell>
        </row>
        <row r="144">
          <cell r="G144" t="str">
            <v>CD4CM</v>
          </cell>
          <cell r="H144">
            <v>240</v>
          </cell>
        </row>
        <row r="145">
          <cell r="G145" t="str">
            <v>CD4CM</v>
          </cell>
          <cell r="H145">
            <v>240</v>
          </cell>
        </row>
        <row r="146">
          <cell r="G146" t="str">
            <v>CD4CM</v>
          </cell>
          <cell r="H146">
            <v>240</v>
          </cell>
        </row>
        <row r="147">
          <cell r="G147" t="str">
            <v>CD4CM</v>
          </cell>
          <cell r="H147">
            <v>240</v>
          </cell>
        </row>
        <row r="148">
          <cell r="G148" t="str">
            <v>CD4CM</v>
          </cell>
          <cell r="H148">
            <v>240</v>
          </cell>
        </row>
        <row r="149">
          <cell r="G149" t="str">
            <v>CD4CM</v>
          </cell>
          <cell r="H149">
            <v>240</v>
          </cell>
        </row>
        <row r="150">
          <cell r="G150" t="str">
            <v>CD4CM</v>
          </cell>
          <cell r="H150">
            <v>240</v>
          </cell>
        </row>
        <row r="151">
          <cell r="G151" t="str">
            <v>CD4CM</v>
          </cell>
          <cell r="H151">
            <v>240</v>
          </cell>
        </row>
        <row r="152">
          <cell r="G152" t="str">
            <v>CD4CM</v>
          </cell>
          <cell r="H152">
            <v>240</v>
          </cell>
        </row>
        <row r="153">
          <cell r="G153" t="str">
            <v>CD4CM</v>
          </cell>
          <cell r="H153">
            <v>240</v>
          </cell>
        </row>
        <row r="154">
          <cell r="G154" t="str">
            <v>CD5CM</v>
          </cell>
          <cell r="H154">
            <v>200</v>
          </cell>
        </row>
        <row r="155">
          <cell r="G155" t="str">
            <v>CD5CM</v>
          </cell>
          <cell r="H155">
            <v>200</v>
          </cell>
        </row>
        <row r="156">
          <cell r="G156" t="str">
            <v>CD5CM</v>
          </cell>
          <cell r="H156">
            <v>200</v>
          </cell>
        </row>
        <row r="157">
          <cell r="G157" t="str">
            <v>CD5CM</v>
          </cell>
          <cell r="H157">
            <v>200</v>
          </cell>
        </row>
        <row r="158">
          <cell r="G158" t="str">
            <v>CD5CM</v>
          </cell>
          <cell r="H158">
            <v>200</v>
          </cell>
        </row>
        <row r="159">
          <cell r="G159" t="str">
            <v>CD5CT</v>
          </cell>
          <cell r="H159">
            <v>400</v>
          </cell>
        </row>
        <row r="160">
          <cell r="G160" t="str">
            <v>CD5CT</v>
          </cell>
          <cell r="H160">
            <v>400</v>
          </cell>
        </row>
        <row r="161">
          <cell r="G161" t="str">
            <v>CD5CT</v>
          </cell>
          <cell r="H161">
            <v>400</v>
          </cell>
        </row>
        <row r="162">
          <cell r="G162" t="str">
            <v>CD5CT</v>
          </cell>
          <cell r="H162">
            <v>400</v>
          </cell>
        </row>
        <row r="163">
          <cell r="G163" t="str">
            <v>CD5CT</v>
          </cell>
          <cell r="H163">
            <v>400</v>
          </cell>
        </row>
        <row r="164">
          <cell r="G164" t="str">
            <v>CD5CT</v>
          </cell>
          <cell r="H164">
            <v>400</v>
          </cell>
        </row>
        <row r="165">
          <cell r="G165" t="str">
            <v>CD5CT</v>
          </cell>
          <cell r="H165">
            <v>400</v>
          </cell>
        </row>
        <row r="166">
          <cell r="G166" t="str">
            <v>CD5CT</v>
          </cell>
          <cell r="H166">
            <v>400</v>
          </cell>
        </row>
        <row r="167">
          <cell r="G167" t="str">
            <v>CD5CT</v>
          </cell>
          <cell r="H167">
            <v>400</v>
          </cell>
        </row>
        <row r="168">
          <cell r="G168" t="str">
            <v>CD5CT</v>
          </cell>
          <cell r="H168">
            <v>400</v>
          </cell>
        </row>
        <row r="169">
          <cell r="G169" t="str">
            <v>CD5CT</v>
          </cell>
          <cell r="H169">
            <v>400</v>
          </cell>
        </row>
        <row r="170">
          <cell r="G170" t="str">
            <v>CD5CT</v>
          </cell>
          <cell r="H170">
            <v>400</v>
          </cell>
        </row>
        <row r="171">
          <cell r="G171" t="str">
            <v>CD5CT</v>
          </cell>
          <cell r="H171">
            <v>400</v>
          </cell>
        </row>
        <row r="172">
          <cell r="G172" t="str">
            <v>CD5CT</v>
          </cell>
          <cell r="H172">
            <v>400</v>
          </cell>
        </row>
        <row r="173">
          <cell r="G173" t="str">
            <v>CD6CT</v>
          </cell>
          <cell r="H173">
            <v>400</v>
          </cell>
        </row>
        <row r="174">
          <cell r="G174" t="str">
            <v>CD6CT</v>
          </cell>
          <cell r="H174">
            <v>400</v>
          </cell>
        </row>
        <row r="175">
          <cell r="G175" t="str">
            <v>CD6CT</v>
          </cell>
          <cell r="H175">
            <v>400</v>
          </cell>
        </row>
        <row r="176">
          <cell r="G176" t="str">
            <v>CD6CT</v>
          </cell>
          <cell r="H176">
            <v>400</v>
          </cell>
        </row>
        <row r="177">
          <cell r="G177" t="str">
            <v>CD6CT</v>
          </cell>
          <cell r="H177">
            <v>400</v>
          </cell>
        </row>
        <row r="178">
          <cell r="G178" t="str">
            <v>CD6CT</v>
          </cell>
          <cell r="H178">
            <v>400</v>
          </cell>
        </row>
        <row r="179">
          <cell r="G179" t="str">
            <v>CD6CT</v>
          </cell>
          <cell r="H179">
            <v>400</v>
          </cell>
        </row>
        <row r="180">
          <cell r="G180" t="str">
            <v>CD6CT</v>
          </cell>
          <cell r="H180">
            <v>400</v>
          </cell>
        </row>
        <row r="181">
          <cell r="G181" t="str">
            <v>CD6CT</v>
          </cell>
          <cell r="H181">
            <v>400</v>
          </cell>
        </row>
        <row r="182">
          <cell r="G182" t="str">
            <v>CDUN</v>
          </cell>
          <cell r="H182">
            <v>10</v>
          </cell>
        </row>
        <row r="183">
          <cell r="G183" t="str">
            <v>CDUN</v>
          </cell>
          <cell r="H183">
            <v>10</v>
          </cell>
        </row>
        <row r="184">
          <cell r="G184" t="str">
            <v>CDUN</v>
          </cell>
          <cell r="H184">
            <v>10</v>
          </cell>
        </row>
        <row r="185">
          <cell r="G185" t="str">
            <v>CHAOZCT</v>
          </cell>
          <cell r="H185">
            <v>200</v>
          </cell>
        </row>
        <row r="186">
          <cell r="G186" t="str">
            <v>CHAOZCT</v>
          </cell>
          <cell r="H186">
            <v>200</v>
          </cell>
        </row>
        <row r="187">
          <cell r="G187" t="str">
            <v>CHAOZCT</v>
          </cell>
          <cell r="H187">
            <v>200</v>
          </cell>
        </row>
        <row r="188">
          <cell r="G188" t="str">
            <v>CHAOZCT</v>
          </cell>
          <cell r="H188">
            <v>200</v>
          </cell>
        </row>
        <row r="189">
          <cell r="G189" t="str">
            <v>CHAOZCT</v>
          </cell>
          <cell r="H189">
            <v>200</v>
          </cell>
        </row>
        <row r="190">
          <cell r="G190" t="str">
            <v>CHAOZCT</v>
          </cell>
          <cell r="H190">
            <v>200</v>
          </cell>
        </row>
        <row r="191">
          <cell r="G191" t="str">
            <v>CHAOZCT</v>
          </cell>
          <cell r="H191">
            <v>200</v>
          </cell>
        </row>
        <row r="192">
          <cell r="G192" t="str">
            <v>CHAOZCT</v>
          </cell>
          <cell r="H192">
            <v>200</v>
          </cell>
        </row>
        <row r="193">
          <cell r="G193" t="str">
            <v>CHENGDCM</v>
          </cell>
          <cell r="H193">
            <v>360</v>
          </cell>
        </row>
        <row r="194">
          <cell r="G194" t="str">
            <v>CHENGDCM</v>
          </cell>
          <cell r="H194">
            <v>360</v>
          </cell>
        </row>
        <row r="195">
          <cell r="G195" t="str">
            <v>CHENGDCM</v>
          </cell>
          <cell r="H195">
            <v>360</v>
          </cell>
        </row>
        <row r="196">
          <cell r="G196" t="str">
            <v>CHENGDCM</v>
          </cell>
          <cell r="H196">
            <v>360</v>
          </cell>
        </row>
        <row r="197">
          <cell r="G197" t="str">
            <v>CHENGDCM</v>
          </cell>
          <cell r="H197">
            <v>360</v>
          </cell>
        </row>
        <row r="198">
          <cell r="G198" t="str">
            <v>CHENGDCM</v>
          </cell>
          <cell r="H198">
            <v>360</v>
          </cell>
        </row>
        <row r="199">
          <cell r="G199" t="str">
            <v>CHENGDCM</v>
          </cell>
          <cell r="H199">
            <v>360</v>
          </cell>
        </row>
        <row r="200">
          <cell r="G200" t="str">
            <v>CHENGDCM</v>
          </cell>
          <cell r="H200">
            <v>360</v>
          </cell>
        </row>
        <row r="201">
          <cell r="G201" t="str">
            <v>CHENGDCM</v>
          </cell>
          <cell r="H201">
            <v>360</v>
          </cell>
        </row>
        <row r="202">
          <cell r="G202" t="str">
            <v>CQ2CM</v>
          </cell>
          <cell r="H202">
            <v>160</v>
          </cell>
        </row>
        <row r="203">
          <cell r="G203" t="str">
            <v>CQ2CM</v>
          </cell>
          <cell r="H203">
            <v>160</v>
          </cell>
        </row>
        <row r="204">
          <cell r="G204" t="str">
            <v>CQ2CM</v>
          </cell>
          <cell r="H204">
            <v>160</v>
          </cell>
        </row>
        <row r="205">
          <cell r="G205" t="str">
            <v>CQ2CM</v>
          </cell>
          <cell r="H205">
            <v>160</v>
          </cell>
        </row>
        <row r="206">
          <cell r="G206" t="str">
            <v>CQ2CM</v>
          </cell>
          <cell r="H206">
            <v>160</v>
          </cell>
        </row>
        <row r="207">
          <cell r="G207" t="str">
            <v>CQ2CM</v>
          </cell>
          <cell r="H207">
            <v>160</v>
          </cell>
        </row>
        <row r="208">
          <cell r="G208" t="str">
            <v>CQ3CT</v>
          </cell>
          <cell r="H208">
            <v>320</v>
          </cell>
        </row>
        <row r="209">
          <cell r="G209" t="str">
            <v>CQ3CT</v>
          </cell>
          <cell r="H209">
            <v>320</v>
          </cell>
        </row>
        <row r="210">
          <cell r="G210" t="str">
            <v>CQ3CT</v>
          </cell>
          <cell r="H210">
            <v>320</v>
          </cell>
        </row>
        <row r="211">
          <cell r="G211" t="str">
            <v>CQ3CT</v>
          </cell>
          <cell r="H211">
            <v>320</v>
          </cell>
        </row>
        <row r="212">
          <cell r="G212" t="str">
            <v>CQ3CT</v>
          </cell>
          <cell r="H212">
            <v>320</v>
          </cell>
        </row>
        <row r="213">
          <cell r="G213" t="str">
            <v>CQ3CT</v>
          </cell>
          <cell r="H213">
            <v>320</v>
          </cell>
        </row>
        <row r="214">
          <cell r="G214" t="str">
            <v>CQ3CT</v>
          </cell>
          <cell r="H214">
            <v>320</v>
          </cell>
        </row>
        <row r="215">
          <cell r="G215" t="str">
            <v>CQ3CT</v>
          </cell>
          <cell r="H215">
            <v>320</v>
          </cell>
        </row>
        <row r="216">
          <cell r="G216" t="str">
            <v>CQ3CT</v>
          </cell>
          <cell r="H216">
            <v>320</v>
          </cell>
        </row>
        <row r="217">
          <cell r="G217" t="str">
            <v>CQ3UN</v>
          </cell>
          <cell r="H217">
            <v>100</v>
          </cell>
        </row>
        <row r="218">
          <cell r="G218" t="str">
            <v>CQ3UN</v>
          </cell>
          <cell r="H218">
            <v>100</v>
          </cell>
        </row>
        <row r="219">
          <cell r="G219" t="str">
            <v>CQ3UN</v>
          </cell>
          <cell r="H219">
            <v>100</v>
          </cell>
        </row>
        <row r="220">
          <cell r="G220" t="str">
            <v>CQ3UN</v>
          </cell>
          <cell r="H220">
            <v>100</v>
          </cell>
        </row>
        <row r="221">
          <cell r="G221" t="str">
            <v>CQ3UN</v>
          </cell>
          <cell r="H221">
            <v>100</v>
          </cell>
        </row>
        <row r="222">
          <cell r="G222" t="str">
            <v>CQ3UN</v>
          </cell>
          <cell r="H222">
            <v>100</v>
          </cell>
        </row>
        <row r="223">
          <cell r="G223" t="str">
            <v>CQ4CM</v>
          </cell>
          <cell r="H223">
            <v>200</v>
          </cell>
        </row>
        <row r="224">
          <cell r="G224" t="str">
            <v>CQ4CM</v>
          </cell>
          <cell r="H224">
            <v>200</v>
          </cell>
        </row>
        <row r="225">
          <cell r="G225" t="str">
            <v>CQ4CM</v>
          </cell>
          <cell r="H225">
            <v>200</v>
          </cell>
        </row>
        <row r="226">
          <cell r="G226" t="str">
            <v>CQ4CM</v>
          </cell>
          <cell r="H226">
            <v>200</v>
          </cell>
        </row>
        <row r="227">
          <cell r="G227" t="str">
            <v>CQ4CM</v>
          </cell>
          <cell r="H227">
            <v>200</v>
          </cell>
        </row>
        <row r="228">
          <cell r="G228" t="str">
            <v>CQ4CM</v>
          </cell>
          <cell r="H228">
            <v>200</v>
          </cell>
        </row>
        <row r="229">
          <cell r="G229" t="str">
            <v>CQ4CM</v>
          </cell>
          <cell r="H229">
            <v>200</v>
          </cell>
        </row>
        <row r="230">
          <cell r="G230" t="str">
            <v>CQ4CM</v>
          </cell>
          <cell r="H230">
            <v>200</v>
          </cell>
        </row>
        <row r="231">
          <cell r="G231" t="str">
            <v>CQ4CM</v>
          </cell>
          <cell r="H231">
            <v>200</v>
          </cell>
        </row>
        <row r="232">
          <cell r="G232" t="str">
            <v>CQ4CM</v>
          </cell>
          <cell r="H232">
            <v>200</v>
          </cell>
        </row>
        <row r="233">
          <cell r="G233" t="str">
            <v>CQ4CM</v>
          </cell>
          <cell r="H233">
            <v>200</v>
          </cell>
        </row>
        <row r="234">
          <cell r="G234" t="str">
            <v>CQCM</v>
          </cell>
          <cell r="H234">
            <v>260</v>
          </cell>
        </row>
        <row r="235">
          <cell r="G235" t="str">
            <v>CQCM</v>
          </cell>
          <cell r="H235">
            <v>260</v>
          </cell>
        </row>
        <row r="236">
          <cell r="G236" t="str">
            <v>CQCM</v>
          </cell>
          <cell r="H236">
            <v>260</v>
          </cell>
        </row>
        <row r="237">
          <cell r="G237" t="str">
            <v>CQCM</v>
          </cell>
          <cell r="H237">
            <v>260</v>
          </cell>
        </row>
        <row r="238">
          <cell r="G238" t="str">
            <v>CQCM</v>
          </cell>
          <cell r="H238">
            <v>260</v>
          </cell>
        </row>
        <row r="239">
          <cell r="G239" t="str">
            <v>CQCM</v>
          </cell>
          <cell r="H239">
            <v>260</v>
          </cell>
        </row>
        <row r="240">
          <cell r="G240" t="str">
            <v>CQCM</v>
          </cell>
          <cell r="H240">
            <v>260</v>
          </cell>
        </row>
        <row r="241">
          <cell r="G241" t="str">
            <v>CQCM</v>
          </cell>
          <cell r="H241">
            <v>260</v>
          </cell>
        </row>
        <row r="242">
          <cell r="G242" t="str">
            <v>CQCM</v>
          </cell>
          <cell r="H242">
            <v>260</v>
          </cell>
        </row>
        <row r="243">
          <cell r="G243" t="str">
            <v>CQCM</v>
          </cell>
          <cell r="H243">
            <v>260</v>
          </cell>
        </row>
        <row r="244">
          <cell r="G244" t="str">
            <v>CQCM</v>
          </cell>
          <cell r="H244">
            <v>260</v>
          </cell>
        </row>
        <row r="245">
          <cell r="G245" t="str">
            <v>CQCMCACHE</v>
          </cell>
          <cell r="H245">
            <v>160</v>
          </cell>
        </row>
        <row r="246">
          <cell r="G246" t="str">
            <v>CQCMCACHE</v>
          </cell>
          <cell r="H246">
            <v>160</v>
          </cell>
        </row>
        <row r="247">
          <cell r="G247" t="str">
            <v>CQCMCACHE</v>
          </cell>
          <cell r="H247">
            <v>160</v>
          </cell>
        </row>
        <row r="248">
          <cell r="G248" t="str">
            <v>CQCMCACHE</v>
          </cell>
          <cell r="H248">
            <v>160</v>
          </cell>
        </row>
        <row r="249">
          <cell r="G249" t="str">
            <v>CQCMCACHE</v>
          </cell>
          <cell r="H249">
            <v>160</v>
          </cell>
        </row>
        <row r="250">
          <cell r="G250" t="str">
            <v>CQCMCACHE</v>
          </cell>
          <cell r="H250">
            <v>160</v>
          </cell>
        </row>
        <row r="251">
          <cell r="G251" t="str">
            <v>CS2CMCACHE</v>
          </cell>
          <cell r="H251">
            <v>320</v>
          </cell>
        </row>
        <row r="252">
          <cell r="G252" t="str">
            <v>CS2CMCACHE</v>
          </cell>
          <cell r="H252">
            <v>320</v>
          </cell>
        </row>
        <row r="253">
          <cell r="G253" t="str">
            <v>CS2CMCACHE</v>
          </cell>
          <cell r="H253">
            <v>320</v>
          </cell>
        </row>
        <row r="254">
          <cell r="G254" t="str">
            <v>CS2CMCACHE</v>
          </cell>
          <cell r="H254">
            <v>320</v>
          </cell>
        </row>
        <row r="255">
          <cell r="G255" t="str">
            <v>CS2CMCACHE</v>
          </cell>
          <cell r="H255">
            <v>320</v>
          </cell>
        </row>
        <row r="256">
          <cell r="G256" t="str">
            <v>CS2CMCACHE</v>
          </cell>
          <cell r="H256">
            <v>320</v>
          </cell>
        </row>
        <row r="257">
          <cell r="G257" t="str">
            <v>CS2CMCACHE</v>
          </cell>
          <cell r="H257">
            <v>320</v>
          </cell>
        </row>
        <row r="258">
          <cell r="G258" t="str">
            <v>CS2CMCACHE</v>
          </cell>
          <cell r="H258">
            <v>320</v>
          </cell>
        </row>
        <row r="259">
          <cell r="G259" t="str">
            <v>CS2CMCACHE</v>
          </cell>
          <cell r="H259">
            <v>320</v>
          </cell>
        </row>
        <row r="260">
          <cell r="G260" t="str">
            <v>CS2CMCACHE</v>
          </cell>
          <cell r="H260">
            <v>320</v>
          </cell>
        </row>
        <row r="261">
          <cell r="G261" t="str">
            <v>CS2CMCACHE</v>
          </cell>
          <cell r="H261">
            <v>320</v>
          </cell>
        </row>
        <row r="262">
          <cell r="G262" t="str">
            <v>CS3CM</v>
          </cell>
          <cell r="H262">
            <v>80</v>
          </cell>
        </row>
        <row r="263">
          <cell r="G263" t="str">
            <v>CS3CM</v>
          </cell>
          <cell r="H263">
            <v>80</v>
          </cell>
        </row>
        <row r="264">
          <cell r="G264" t="str">
            <v>CS3CM</v>
          </cell>
          <cell r="H264">
            <v>80</v>
          </cell>
        </row>
        <row r="265">
          <cell r="G265" t="str">
            <v>CS3CM</v>
          </cell>
          <cell r="H265">
            <v>80</v>
          </cell>
        </row>
        <row r="266">
          <cell r="G266" t="str">
            <v>CS3CM</v>
          </cell>
          <cell r="H266">
            <v>80</v>
          </cell>
        </row>
        <row r="267">
          <cell r="G267" t="str">
            <v>CSHU2CT</v>
          </cell>
          <cell r="H267">
            <v>320</v>
          </cell>
        </row>
        <row r="268">
          <cell r="G268" t="str">
            <v>CSHU2CT</v>
          </cell>
          <cell r="H268">
            <v>320</v>
          </cell>
        </row>
        <row r="269">
          <cell r="G269" t="str">
            <v>CSHU2CT</v>
          </cell>
          <cell r="H269">
            <v>320</v>
          </cell>
        </row>
        <row r="270">
          <cell r="G270" t="str">
            <v>CSHU2CT</v>
          </cell>
          <cell r="H270">
            <v>320</v>
          </cell>
        </row>
        <row r="271">
          <cell r="G271" t="str">
            <v>CSHU2CT</v>
          </cell>
          <cell r="H271">
            <v>320</v>
          </cell>
        </row>
        <row r="272">
          <cell r="G272" t="str">
            <v>CSHU2CT</v>
          </cell>
          <cell r="H272">
            <v>320</v>
          </cell>
        </row>
        <row r="273">
          <cell r="G273" t="str">
            <v>CSHU2CT</v>
          </cell>
          <cell r="H273">
            <v>320</v>
          </cell>
        </row>
        <row r="274">
          <cell r="G274" t="str">
            <v>CSHU2CT</v>
          </cell>
          <cell r="H274">
            <v>320</v>
          </cell>
        </row>
        <row r="275">
          <cell r="G275" t="str">
            <v>CZIX</v>
          </cell>
          <cell r="H275">
            <v>720</v>
          </cell>
        </row>
        <row r="276">
          <cell r="G276" t="str">
            <v>CZIX</v>
          </cell>
          <cell r="H276">
            <v>720</v>
          </cell>
        </row>
        <row r="277">
          <cell r="G277" t="str">
            <v>CZIX</v>
          </cell>
          <cell r="H277">
            <v>720</v>
          </cell>
        </row>
        <row r="278">
          <cell r="G278" t="str">
            <v>CZIX</v>
          </cell>
          <cell r="H278">
            <v>720</v>
          </cell>
        </row>
        <row r="279">
          <cell r="G279" t="str">
            <v>CZIX</v>
          </cell>
          <cell r="H279">
            <v>720</v>
          </cell>
        </row>
        <row r="280">
          <cell r="G280" t="str">
            <v>CZIX</v>
          </cell>
          <cell r="H280">
            <v>720</v>
          </cell>
        </row>
        <row r="281">
          <cell r="G281" t="str">
            <v>CZIX</v>
          </cell>
          <cell r="H281">
            <v>720</v>
          </cell>
        </row>
        <row r="282">
          <cell r="G282" t="str">
            <v>CZIX</v>
          </cell>
          <cell r="H282">
            <v>720</v>
          </cell>
        </row>
        <row r="283">
          <cell r="G283" t="str">
            <v>CZIX</v>
          </cell>
          <cell r="H283">
            <v>720</v>
          </cell>
        </row>
        <row r="284">
          <cell r="G284" t="str">
            <v>CZIX</v>
          </cell>
          <cell r="H284">
            <v>720</v>
          </cell>
        </row>
        <row r="285">
          <cell r="G285" t="str">
            <v>CZIX</v>
          </cell>
          <cell r="H285">
            <v>720</v>
          </cell>
        </row>
        <row r="286">
          <cell r="G286" t="str">
            <v>CZIX</v>
          </cell>
          <cell r="H286">
            <v>720</v>
          </cell>
        </row>
        <row r="287">
          <cell r="G287" t="str">
            <v>CZIX</v>
          </cell>
          <cell r="H287">
            <v>720</v>
          </cell>
        </row>
        <row r="288">
          <cell r="G288" t="str">
            <v>CZIX</v>
          </cell>
          <cell r="H288">
            <v>720</v>
          </cell>
        </row>
        <row r="289">
          <cell r="G289" t="str">
            <v>CZIX</v>
          </cell>
          <cell r="H289">
            <v>720</v>
          </cell>
        </row>
        <row r="290">
          <cell r="G290" t="str">
            <v>CZIX</v>
          </cell>
          <cell r="H290">
            <v>720</v>
          </cell>
        </row>
        <row r="291">
          <cell r="G291" t="str">
            <v>CZIX</v>
          </cell>
          <cell r="H291">
            <v>720</v>
          </cell>
        </row>
        <row r="292">
          <cell r="G292" t="str">
            <v>CZIX</v>
          </cell>
          <cell r="H292">
            <v>720</v>
          </cell>
        </row>
        <row r="293">
          <cell r="G293" t="str">
            <v>CZIX</v>
          </cell>
          <cell r="H293">
            <v>720</v>
          </cell>
        </row>
        <row r="294">
          <cell r="G294" t="str">
            <v>CZIX</v>
          </cell>
          <cell r="H294">
            <v>720</v>
          </cell>
        </row>
        <row r="295">
          <cell r="G295" t="str">
            <v>CZIX</v>
          </cell>
          <cell r="H295">
            <v>720</v>
          </cell>
        </row>
        <row r="296">
          <cell r="G296" t="str">
            <v>CZIX</v>
          </cell>
          <cell r="H296">
            <v>720</v>
          </cell>
        </row>
        <row r="297">
          <cell r="G297" t="str">
            <v>CZIX</v>
          </cell>
          <cell r="H297">
            <v>720</v>
          </cell>
        </row>
        <row r="298">
          <cell r="G298" t="str">
            <v>CZIX</v>
          </cell>
          <cell r="H298">
            <v>720</v>
          </cell>
        </row>
        <row r="299">
          <cell r="G299" t="str">
            <v>CZIX</v>
          </cell>
          <cell r="H299">
            <v>720</v>
          </cell>
        </row>
        <row r="300">
          <cell r="G300" t="str">
            <v>DG2CT</v>
          </cell>
          <cell r="H300">
            <v>200</v>
          </cell>
        </row>
        <row r="301">
          <cell r="G301" t="str">
            <v>DG2CT</v>
          </cell>
          <cell r="H301">
            <v>200</v>
          </cell>
        </row>
        <row r="302">
          <cell r="G302" t="str">
            <v>DG2CT</v>
          </cell>
          <cell r="H302">
            <v>200</v>
          </cell>
        </row>
        <row r="303">
          <cell r="G303" t="str">
            <v>DG2CT</v>
          </cell>
          <cell r="H303">
            <v>200</v>
          </cell>
        </row>
        <row r="304">
          <cell r="G304" t="str">
            <v>DG2CT</v>
          </cell>
          <cell r="H304">
            <v>200</v>
          </cell>
        </row>
        <row r="305">
          <cell r="G305" t="str">
            <v>DG2CT</v>
          </cell>
          <cell r="H305">
            <v>200</v>
          </cell>
        </row>
        <row r="306">
          <cell r="G306" t="str">
            <v>DG2CT</v>
          </cell>
          <cell r="H306">
            <v>200</v>
          </cell>
        </row>
        <row r="307">
          <cell r="G307" t="str">
            <v>DG2CT</v>
          </cell>
          <cell r="H307">
            <v>200</v>
          </cell>
        </row>
        <row r="308">
          <cell r="G308" t="str">
            <v>DG2CT</v>
          </cell>
          <cell r="H308">
            <v>200</v>
          </cell>
        </row>
        <row r="309">
          <cell r="G309" t="str">
            <v>DG2CT</v>
          </cell>
          <cell r="H309">
            <v>200</v>
          </cell>
        </row>
        <row r="310">
          <cell r="G310" t="str">
            <v>DG2CT</v>
          </cell>
          <cell r="H310">
            <v>200</v>
          </cell>
        </row>
        <row r="311">
          <cell r="G311" t="str">
            <v>DG3CT</v>
          </cell>
          <cell r="H311">
            <v>200</v>
          </cell>
        </row>
        <row r="312">
          <cell r="G312" t="str">
            <v>DG3CT</v>
          </cell>
          <cell r="H312">
            <v>200</v>
          </cell>
        </row>
        <row r="313">
          <cell r="G313" t="str">
            <v>DG3CT</v>
          </cell>
          <cell r="H313">
            <v>200</v>
          </cell>
        </row>
        <row r="314">
          <cell r="G314" t="str">
            <v>DG3CT</v>
          </cell>
          <cell r="H314">
            <v>200</v>
          </cell>
        </row>
        <row r="315">
          <cell r="G315" t="str">
            <v>DG5CM</v>
          </cell>
          <cell r="H315">
            <v>360</v>
          </cell>
        </row>
        <row r="316">
          <cell r="G316" t="str">
            <v>DG5CM</v>
          </cell>
          <cell r="H316">
            <v>360</v>
          </cell>
        </row>
        <row r="317">
          <cell r="G317" t="str">
            <v>DG5CM</v>
          </cell>
          <cell r="H317">
            <v>360</v>
          </cell>
        </row>
        <row r="318">
          <cell r="G318" t="str">
            <v>DG5CM</v>
          </cell>
          <cell r="H318">
            <v>360</v>
          </cell>
        </row>
        <row r="319">
          <cell r="G319" t="str">
            <v>DG5CM</v>
          </cell>
          <cell r="H319">
            <v>360</v>
          </cell>
        </row>
        <row r="320">
          <cell r="G320" t="str">
            <v>DG5CM</v>
          </cell>
          <cell r="H320">
            <v>360</v>
          </cell>
        </row>
        <row r="321">
          <cell r="G321" t="str">
            <v>DG5CM</v>
          </cell>
          <cell r="H321">
            <v>360</v>
          </cell>
        </row>
        <row r="322">
          <cell r="G322" t="str">
            <v>DG5CM</v>
          </cell>
          <cell r="H322">
            <v>360</v>
          </cell>
        </row>
        <row r="323">
          <cell r="G323" t="str">
            <v>DG5CM</v>
          </cell>
          <cell r="H323">
            <v>360</v>
          </cell>
        </row>
        <row r="324">
          <cell r="G324" t="str">
            <v>DG5CM</v>
          </cell>
          <cell r="H324">
            <v>360</v>
          </cell>
        </row>
        <row r="325">
          <cell r="G325" t="str">
            <v>DG5CM</v>
          </cell>
          <cell r="H325">
            <v>360</v>
          </cell>
        </row>
        <row r="326">
          <cell r="G326" t="str">
            <v>DL2CT</v>
          </cell>
          <cell r="H326">
            <v>40</v>
          </cell>
        </row>
        <row r="327">
          <cell r="G327" t="str">
            <v>DL2CT</v>
          </cell>
          <cell r="H327">
            <v>40</v>
          </cell>
        </row>
        <row r="328">
          <cell r="G328" t="str">
            <v>DTUN</v>
          </cell>
          <cell r="H328">
            <v>160</v>
          </cell>
        </row>
        <row r="329">
          <cell r="G329" t="str">
            <v>DTUN</v>
          </cell>
          <cell r="H329">
            <v>160</v>
          </cell>
        </row>
        <row r="330">
          <cell r="G330" t="str">
            <v>DTUN</v>
          </cell>
          <cell r="H330">
            <v>160</v>
          </cell>
        </row>
        <row r="331">
          <cell r="G331" t="str">
            <v>DTUN</v>
          </cell>
          <cell r="H331">
            <v>160</v>
          </cell>
        </row>
        <row r="332">
          <cell r="G332" t="str">
            <v>DTUN</v>
          </cell>
          <cell r="H332">
            <v>160</v>
          </cell>
        </row>
        <row r="333">
          <cell r="G333" t="str">
            <v>DTUN</v>
          </cell>
          <cell r="H333">
            <v>160</v>
          </cell>
        </row>
        <row r="334">
          <cell r="G334" t="str">
            <v>DY2CT</v>
          </cell>
          <cell r="H334">
            <v>400</v>
          </cell>
        </row>
        <row r="335">
          <cell r="G335" t="str">
            <v>DY2CT</v>
          </cell>
          <cell r="H335">
            <v>400</v>
          </cell>
        </row>
        <row r="336">
          <cell r="G336" t="str">
            <v>DY2CT</v>
          </cell>
          <cell r="H336">
            <v>400</v>
          </cell>
        </row>
        <row r="337">
          <cell r="G337" t="str">
            <v>DY2CT</v>
          </cell>
          <cell r="H337">
            <v>400</v>
          </cell>
        </row>
        <row r="338">
          <cell r="G338" t="str">
            <v>DY2CT</v>
          </cell>
          <cell r="H338">
            <v>400</v>
          </cell>
        </row>
        <row r="339">
          <cell r="G339" t="str">
            <v>DY2CT</v>
          </cell>
          <cell r="H339">
            <v>400</v>
          </cell>
        </row>
        <row r="340">
          <cell r="G340" t="str">
            <v>DY2CT</v>
          </cell>
          <cell r="H340">
            <v>400</v>
          </cell>
        </row>
        <row r="341">
          <cell r="G341" t="str">
            <v>DY2CT</v>
          </cell>
          <cell r="H341">
            <v>400</v>
          </cell>
        </row>
        <row r="342">
          <cell r="G342" t="str">
            <v>FZ2CM</v>
          </cell>
          <cell r="H342">
            <v>130</v>
          </cell>
        </row>
        <row r="343">
          <cell r="G343" t="str">
            <v>FZ2CM</v>
          </cell>
          <cell r="H343">
            <v>130</v>
          </cell>
        </row>
        <row r="344">
          <cell r="G344" t="str">
            <v>FZ2CM</v>
          </cell>
          <cell r="H344">
            <v>130</v>
          </cell>
        </row>
        <row r="345">
          <cell r="G345" t="str">
            <v>FZ2CM</v>
          </cell>
          <cell r="H345">
            <v>130</v>
          </cell>
        </row>
        <row r="346">
          <cell r="G346" t="str">
            <v>FZ2CM</v>
          </cell>
          <cell r="H346">
            <v>130</v>
          </cell>
        </row>
        <row r="347">
          <cell r="G347" t="str">
            <v>FZ3CM</v>
          </cell>
          <cell r="H347">
            <v>170</v>
          </cell>
        </row>
        <row r="348">
          <cell r="G348" t="str">
            <v>FZ3CM</v>
          </cell>
          <cell r="H348">
            <v>170</v>
          </cell>
        </row>
        <row r="349">
          <cell r="G349" t="str">
            <v>FZ3CM</v>
          </cell>
          <cell r="H349">
            <v>170</v>
          </cell>
        </row>
        <row r="350">
          <cell r="G350" t="str">
            <v>FZ3CM</v>
          </cell>
          <cell r="H350">
            <v>170</v>
          </cell>
        </row>
        <row r="351">
          <cell r="G351" t="str">
            <v>FZ3UN</v>
          </cell>
          <cell r="H351">
            <v>20</v>
          </cell>
        </row>
        <row r="352">
          <cell r="G352" t="str">
            <v>FZ3UN</v>
          </cell>
          <cell r="H352">
            <v>20</v>
          </cell>
        </row>
        <row r="353">
          <cell r="G353" t="str">
            <v>FZ3UN</v>
          </cell>
          <cell r="H353">
            <v>20</v>
          </cell>
        </row>
        <row r="354">
          <cell r="G354" t="str">
            <v>FZ3UN</v>
          </cell>
          <cell r="H354">
            <v>20</v>
          </cell>
        </row>
        <row r="355">
          <cell r="G355" t="str">
            <v>FZCM</v>
          </cell>
          <cell r="H355">
            <v>60</v>
          </cell>
        </row>
        <row r="356">
          <cell r="G356" t="str">
            <v>FZCM</v>
          </cell>
          <cell r="H356">
            <v>60</v>
          </cell>
        </row>
        <row r="357">
          <cell r="G357" t="str">
            <v>FZCTCACHE</v>
          </cell>
          <cell r="H357">
            <v>200</v>
          </cell>
        </row>
        <row r="358">
          <cell r="G358" t="str">
            <v>FZCTCACHE</v>
          </cell>
          <cell r="H358">
            <v>200</v>
          </cell>
        </row>
        <row r="359">
          <cell r="G359" t="str">
            <v>FZCTCACHE</v>
          </cell>
          <cell r="H359">
            <v>200</v>
          </cell>
        </row>
        <row r="360">
          <cell r="G360" t="str">
            <v>FZCTCACHE</v>
          </cell>
          <cell r="H360">
            <v>200</v>
          </cell>
        </row>
        <row r="361">
          <cell r="G361" t="str">
            <v>FZCTCACHE</v>
          </cell>
          <cell r="H361">
            <v>200</v>
          </cell>
        </row>
        <row r="362">
          <cell r="G362" t="str">
            <v>FZCTCACHE</v>
          </cell>
          <cell r="H362">
            <v>200</v>
          </cell>
        </row>
        <row r="363">
          <cell r="G363" t="str">
            <v>FZCTCACHE</v>
          </cell>
          <cell r="H363">
            <v>200</v>
          </cell>
        </row>
        <row r="364">
          <cell r="G364" t="str">
            <v>FZCTCACHE</v>
          </cell>
          <cell r="H364">
            <v>200</v>
          </cell>
        </row>
        <row r="365">
          <cell r="G365" t="str">
            <v>FZCTCACHE</v>
          </cell>
          <cell r="H365">
            <v>200</v>
          </cell>
        </row>
        <row r="366">
          <cell r="G366" t="str">
            <v>GA2UN</v>
          </cell>
          <cell r="H366">
            <v>40</v>
          </cell>
        </row>
        <row r="367">
          <cell r="G367" t="str">
            <v>GA2UN</v>
          </cell>
          <cell r="H367">
            <v>40</v>
          </cell>
        </row>
        <row r="368">
          <cell r="G368" t="str">
            <v>GYCM</v>
          </cell>
          <cell r="H368">
            <v>280</v>
          </cell>
        </row>
        <row r="369">
          <cell r="G369" t="str">
            <v>GYCM</v>
          </cell>
          <cell r="H369">
            <v>280</v>
          </cell>
        </row>
        <row r="370">
          <cell r="G370" t="str">
            <v>GYCM</v>
          </cell>
          <cell r="H370">
            <v>280</v>
          </cell>
        </row>
        <row r="371">
          <cell r="G371" t="str">
            <v>GYCM</v>
          </cell>
          <cell r="H371">
            <v>280</v>
          </cell>
        </row>
        <row r="372">
          <cell r="G372" t="str">
            <v>GYCM</v>
          </cell>
          <cell r="H372">
            <v>280</v>
          </cell>
        </row>
        <row r="373">
          <cell r="G373" t="str">
            <v>GYCM</v>
          </cell>
          <cell r="H373">
            <v>280</v>
          </cell>
        </row>
        <row r="374">
          <cell r="G374" t="str">
            <v>GYCM</v>
          </cell>
          <cell r="H374">
            <v>280</v>
          </cell>
        </row>
        <row r="375">
          <cell r="G375" t="str">
            <v>GYCM</v>
          </cell>
          <cell r="H375">
            <v>280</v>
          </cell>
        </row>
        <row r="376">
          <cell r="G376" t="str">
            <v>GYCM</v>
          </cell>
          <cell r="H376">
            <v>280</v>
          </cell>
        </row>
        <row r="377">
          <cell r="G377" t="str">
            <v>GYUN</v>
          </cell>
          <cell r="H377">
            <v>20</v>
          </cell>
        </row>
        <row r="378">
          <cell r="G378" t="str">
            <v>GYUN</v>
          </cell>
          <cell r="H378">
            <v>20</v>
          </cell>
        </row>
        <row r="379">
          <cell r="G379" t="str">
            <v>GYUN</v>
          </cell>
          <cell r="H379">
            <v>20</v>
          </cell>
        </row>
        <row r="380">
          <cell r="G380" t="str">
            <v>GYUN</v>
          </cell>
          <cell r="H380">
            <v>20</v>
          </cell>
        </row>
        <row r="381">
          <cell r="G381" t="str">
            <v>GZ3UN</v>
          </cell>
          <cell r="H381">
            <v>160</v>
          </cell>
        </row>
        <row r="382">
          <cell r="G382" t="str">
            <v>GZ3UN</v>
          </cell>
          <cell r="H382">
            <v>160</v>
          </cell>
        </row>
        <row r="383">
          <cell r="G383" t="str">
            <v>GZ3UN</v>
          </cell>
          <cell r="H383">
            <v>160</v>
          </cell>
        </row>
        <row r="384">
          <cell r="G384" t="str">
            <v>GZ3UN</v>
          </cell>
          <cell r="H384">
            <v>160</v>
          </cell>
        </row>
        <row r="385">
          <cell r="G385" t="str">
            <v>GZ3UN</v>
          </cell>
          <cell r="H385">
            <v>160</v>
          </cell>
        </row>
        <row r="386">
          <cell r="G386" t="str">
            <v>GZ3UN</v>
          </cell>
          <cell r="H386">
            <v>160</v>
          </cell>
        </row>
        <row r="387">
          <cell r="G387" t="str">
            <v>GZ3UN</v>
          </cell>
          <cell r="H387">
            <v>160</v>
          </cell>
        </row>
        <row r="388">
          <cell r="G388" t="str">
            <v>GZ5CM</v>
          </cell>
          <cell r="H388">
            <v>320</v>
          </cell>
        </row>
        <row r="389">
          <cell r="G389" t="str">
            <v>GZ5CM</v>
          </cell>
          <cell r="H389">
            <v>320</v>
          </cell>
        </row>
        <row r="390">
          <cell r="G390" t="str">
            <v>GZ5CM</v>
          </cell>
          <cell r="H390">
            <v>320</v>
          </cell>
        </row>
        <row r="391">
          <cell r="G391" t="str">
            <v>GZ5CM</v>
          </cell>
          <cell r="H391">
            <v>320</v>
          </cell>
        </row>
        <row r="392">
          <cell r="G392" t="str">
            <v>GZ5CM</v>
          </cell>
          <cell r="H392">
            <v>320</v>
          </cell>
        </row>
        <row r="393">
          <cell r="G393" t="str">
            <v>GZ5CM</v>
          </cell>
          <cell r="H393">
            <v>320</v>
          </cell>
        </row>
        <row r="394">
          <cell r="G394" t="str">
            <v>GZ5CM</v>
          </cell>
          <cell r="H394">
            <v>320</v>
          </cell>
        </row>
        <row r="395">
          <cell r="G395" t="str">
            <v>GZ5CM</v>
          </cell>
          <cell r="H395">
            <v>320</v>
          </cell>
        </row>
        <row r="396">
          <cell r="G396" t="str">
            <v>GZ5CM</v>
          </cell>
          <cell r="H396">
            <v>320</v>
          </cell>
        </row>
        <row r="397">
          <cell r="G397" t="str">
            <v>GZ5CM</v>
          </cell>
          <cell r="H397">
            <v>320</v>
          </cell>
        </row>
        <row r="398">
          <cell r="G398" t="str">
            <v>GZ5CM</v>
          </cell>
          <cell r="H398">
            <v>320</v>
          </cell>
        </row>
        <row r="399">
          <cell r="G399" t="str">
            <v>GZ5CM</v>
          </cell>
          <cell r="H399">
            <v>320</v>
          </cell>
        </row>
        <row r="400">
          <cell r="G400" t="str">
            <v>GZ5CM</v>
          </cell>
          <cell r="H400">
            <v>320</v>
          </cell>
        </row>
        <row r="401">
          <cell r="G401" t="str">
            <v>GZ5CM</v>
          </cell>
          <cell r="H401">
            <v>320</v>
          </cell>
        </row>
        <row r="402">
          <cell r="G402" t="str">
            <v>GZ5CM</v>
          </cell>
          <cell r="H402">
            <v>320</v>
          </cell>
        </row>
        <row r="403">
          <cell r="G403" t="str">
            <v>GZ5CM</v>
          </cell>
          <cell r="H403">
            <v>320</v>
          </cell>
        </row>
        <row r="404">
          <cell r="G404" t="str">
            <v>HDUN</v>
          </cell>
          <cell r="H404">
            <v>80</v>
          </cell>
        </row>
        <row r="405">
          <cell r="G405" t="str">
            <v>HDUN</v>
          </cell>
          <cell r="H405">
            <v>80</v>
          </cell>
        </row>
        <row r="406">
          <cell r="G406" t="str">
            <v>HDUN</v>
          </cell>
          <cell r="H406">
            <v>80</v>
          </cell>
        </row>
        <row r="407">
          <cell r="G407" t="str">
            <v>HDUN</v>
          </cell>
          <cell r="H407">
            <v>80</v>
          </cell>
        </row>
        <row r="408">
          <cell r="G408" t="str">
            <v>HF2CM</v>
          </cell>
          <cell r="H408">
            <v>120</v>
          </cell>
        </row>
        <row r="409">
          <cell r="G409" t="str">
            <v>HF2CM</v>
          </cell>
          <cell r="H409">
            <v>120</v>
          </cell>
        </row>
        <row r="410">
          <cell r="G410" t="str">
            <v>HF2CM</v>
          </cell>
          <cell r="H410">
            <v>120</v>
          </cell>
        </row>
        <row r="411">
          <cell r="G411" t="str">
            <v>HF2CM</v>
          </cell>
          <cell r="H411">
            <v>120</v>
          </cell>
        </row>
        <row r="412">
          <cell r="G412" t="str">
            <v>HF2CM</v>
          </cell>
          <cell r="H412">
            <v>120</v>
          </cell>
        </row>
        <row r="413">
          <cell r="G413" t="str">
            <v>HF2CM</v>
          </cell>
          <cell r="H413">
            <v>120</v>
          </cell>
        </row>
        <row r="414">
          <cell r="G414" t="str">
            <v>HF2UN</v>
          </cell>
          <cell r="H414">
            <v>80</v>
          </cell>
        </row>
        <row r="415">
          <cell r="G415" t="str">
            <v>HF2UN</v>
          </cell>
          <cell r="H415">
            <v>80</v>
          </cell>
        </row>
        <row r="416">
          <cell r="G416" t="str">
            <v>HF2UN</v>
          </cell>
          <cell r="H416">
            <v>80</v>
          </cell>
        </row>
        <row r="417">
          <cell r="G417" t="str">
            <v>HF2UN</v>
          </cell>
          <cell r="H417">
            <v>80</v>
          </cell>
        </row>
        <row r="418">
          <cell r="G418" t="str">
            <v>HF2UN</v>
          </cell>
          <cell r="H418">
            <v>80</v>
          </cell>
        </row>
        <row r="419">
          <cell r="G419" t="str">
            <v>HFCM</v>
          </cell>
          <cell r="H419">
            <v>180</v>
          </cell>
        </row>
        <row r="420">
          <cell r="G420" t="str">
            <v>HFCM</v>
          </cell>
          <cell r="H420">
            <v>180</v>
          </cell>
        </row>
        <row r="421">
          <cell r="G421" t="str">
            <v>HFCM</v>
          </cell>
          <cell r="H421">
            <v>180</v>
          </cell>
        </row>
        <row r="422">
          <cell r="G422" t="str">
            <v>HFCM</v>
          </cell>
          <cell r="H422">
            <v>180</v>
          </cell>
        </row>
        <row r="423">
          <cell r="G423" t="str">
            <v>HFCM</v>
          </cell>
          <cell r="H423">
            <v>180</v>
          </cell>
        </row>
        <row r="424">
          <cell r="G424" t="str">
            <v>HFCM</v>
          </cell>
          <cell r="H424">
            <v>180</v>
          </cell>
        </row>
        <row r="425">
          <cell r="G425" t="str">
            <v>HFCM</v>
          </cell>
          <cell r="H425">
            <v>180</v>
          </cell>
        </row>
        <row r="426">
          <cell r="G426" t="str">
            <v>HFCM</v>
          </cell>
          <cell r="H426">
            <v>180</v>
          </cell>
        </row>
        <row r="427">
          <cell r="G427" t="str">
            <v>HFCM</v>
          </cell>
          <cell r="H427">
            <v>180</v>
          </cell>
        </row>
        <row r="428">
          <cell r="G428" t="str">
            <v>HFCM</v>
          </cell>
          <cell r="H428">
            <v>180</v>
          </cell>
        </row>
        <row r="429">
          <cell r="G429" t="str">
            <v>HG2UN</v>
          </cell>
          <cell r="H429">
            <v>120</v>
          </cell>
        </row>
        <row r="430">
          <cell r="G430" t="str">
            <v>HG2UN</v>
          </cell>
          <cell r="H430">
            <v>120</v>
          </cell>
        </row>
        <row r="431">
          <cell r="G431" t="str">
            <v>HG2UN</v>
          </cell>
          <cell r="H431">
            <v>120</v>
          </cell>
        </row>
        <row r="432">
          <cell r="G432" t="str">
            <v>HG2UN</v>
          </cell>
          <cell r="H432">
            <v>120</v>
          </cell>
        </row>
        <row r="433">
          <cell r="G433" t="str">
            <v>HG3UN</v>
          </cell>
          <cell r="H433">
            <v>100</v>
          </cell>
        </row>
        <row r="434">
          <cell r="G434" t="str">
            <v>HG3UN</v>
          </cell>
          <cell r="H434">
            <v>100</v>
          </cell>
        </row>
        <row r="435">
          <cell r="G435" t="str">
            <v>HG3UN</v>
          </cell>
          <cell r="H435">
            <v>100</v>
          </cell>
        </row>
        <row r="436">
          <cell r="G436" t="str">
            <v>HHHT2CM</v>
          </cell>
          <cell r="H436">
            <v>40</v>
          </cell>
        </row>
        <row r="437">
          <cell r="G437" t="str">
            <v>HHHT2CM</v>
          </cell>
          <cell r="H437">
            <v>40</v>
          </cell>
        </row>
        <row r="438">
          <cell r="G438" t="str">
            <v>HHHT2CM</v>
          </cell>
          <cell r="H438">
            <v>40</v>
          </cell>
        </row>
        <row r="439">
          <cell r="G439" t="str">
            <v>HHHT2CM</v>
          </cell>
          <cell r="H439">
            <v>40</v>
          </cell>
        </row>
        <row r="440">
          <cell r="G440" t="str">
            <v>HHHT2UN</v>
          </cell>
          <cell r="H440">
            <v>40</v>
          </cell>
        </row>
        <row r="441">
          <cell r="G441" t="str">
            <v>HHHT2UN</v>
          </cell>
          <cell r="H441">
            <v>40</v>
          </cell>
        </row>
        <row r="442">
          <cell r="G442" t="str">
            <v>HHHT3CM</v>
          </cell>
          <cell r="H442">
            <v>120</v>
          </cell>
        </row>
        <row r="443">
          <cell r="G443" t="str">
            <v>HHHT3CM</v>
          </cell>
          <cell r="H443">
            <v>120</v>
          </cell>
        </row>
        <row r="444">
          <cell r="G444" t="str">
            <v>HHHT3CM</v>
          </cell>
          <cell r="H444">
            <v>120</v>
          </cell>
        </row>
        <row r="445">
          <cell r="G445" t="str">
            <v>HHHT3CM</v>
          </cell>
          <cell r="H445">
            <v>120</v>
          </cell>
        </row>
        <row r="446">
          <cell r="G446" t="str">
            <v>HHHT3UN</v>
          </cell>
          <cell r="H446">
            <v>120</v>
          </cell>
        </row>
        <row r="447">
          <cell r="G447" t="str">
            <v>HHHT3UN</v>
          </cell>
          <cell r="H447">
            <v>120</v>
          </cell>
        </row>
        <row r="448">
          <cell r="G448" t="str">
            <v>HHHT3UN</v>
          </cell>
          <cell r="H448">
            <v>120</v>
          </cell>
        </row>
        <row r="449">
          <cell r="G449" t="str">
            <v>HHHT3UN</v>
          </cell>
          <cell r="H449">
            <v>120</v>
          </cell>
        </row>
        <row r="450">
          <cell r="G450" t="str">
            <v>HHHT3UN</v>
          </cell>
          <cell r="H450">
            <v>120</v>
          </cell>
        </row>
        <row r="451">
          <cell r="G451" t="str">
            <v>HHHT3UN</v>
          </cell>
          <cell r="H451">
            <v>120</v>
          </cell>
        </row>
        <row r="452">
          <cell r="G452" t="str">
            <v>HK2CM</v>
          </cell>
          <cell r="H452">
            <v>40</v>
          </cell>
        </row>
        <row r="453">
          <cell r="G453" t="str">
            <v>HK2CM</v>
          </cell>
          <cell r="H453">
            <v>40</v>
          </cell>
        </row>
        <row r="454">
          <cell r="G454" t="str">
            <v>HK2UN</v>
          </cell>
          <cell r="H454">
            <v>60</v>
          </cell>
        </row>
        <row r="455">
          <cell r="G455" t="str">
            <v>HK2UN</v>
          </cell>
          <cell r="H455">
            <v>60</v>
          </cell>
        </row>
        <row r="456">
          <cell r="G456" t="str">
            <v>HK2UN</v>
          </cell>
          <cell r="H456">
            <v>60</v>
          </cell>
        </row>
        <row r="457">
          <cell r="G457" t="str">
            <v>HK3CM</v>
          </cell>
          <cell r="H457">
            <v>80</v>
          </cell>
        </row>
        <row r="458">
          <cell r="G458" t="str">
            <v>HK3CM</v>
          </cell>
          <cell r="H458">
            <v>80</v>
          </cell>
        </row>
        <row r="459">
          <cell r="G459" t="str">
            <v>HK3CM</v>
          </cell>
          <cell r="H459">
            <v>80</v>
          </cell>
        </row>
        <row r="460">
          <cell r="G460" t="str">
            <v>HK3CT</v>
          </cell>
          <cell r="H460">
            <v>160</v>
          </cell>
        </row>
        <row r="461">
          <cell r="G461" t="str">
            <v>HK3CT</v>
          </cell>
          <cell r="H461">
            <v>160</v>
          </cell>
        </row>
        <row r="462">
          <cell r="G462" t="str">
            <v>HK3CT</v>
          </cell>
          <cell r="H462">
            <v>160</v>
          </cell>
        </row>
        <row r="463">
          <cell r="G463" t="str">
            <v>HK3CT</v>
          </cell>
          <cell r="H463">
            <v>160</v>
          </cell>
        </row>
        <row r="464">
          <cell r="G464" t="str">
            <v>HK3CT</v>
          </cell>
          <cell r="H464">
            <v>160</v>
          </cell>
        </row>
        <row r="465">
          <cell r="G465" t="str">
            <v>HK3CT</v>
          </cell>
          <cell r="H465">
            <v>160</v>
          </cell>
        </row>
        <row r="466">
          <cell r="G466" t="str">
            <v>HK3CT</v>
          </cell>
          <cell r="H466">
            <v>160</v>
          </cell>
        </row>
        <row r="467">
          <cell r="G467" t="str">
            <v>HK3CT</v>
          </cell>
          <cell r="H467">
            <v>160</v>
          </cell>
        </row>
        <row r="468">
          <cell r="G468" t="str">
            <v>HN4CM</v>
          </cell>
          <cell r="H468">
            <v>100</v>
          </cell>
        </row>
        <row r="469">
          <cell r="G469" t="str">
            <v>HN4CM</v>
          </cell>
          <cell r="H469">
            <v>100</v>
          </cell>
        </row>
        <row r="470">
          <cell r="G470" t="str">
            <v>HN4CM</v>
          </cell>
          <cell r="H470">
            <v>100</v>
          </cell>
        </row>
        <row r="471">
          <cell r="G471" t="str">
            <v>HN6CM</v>
          </cell>
          <cell r="H471">
            <v>240</v>
          </cell>
        </row>
        <row r="472">
          <cell r="G472" t="str">
            <v>HN6CM</v>
          </cell>
          <cell r="H472">
            <v>240</v>
          </cell>
        </row>
        <row r="473">
          <cell r="G473" t="str">
            <v>HN6CM</v>
          </cell>
          <cell r="H473">
            <v>240</v>
          </cell>
        </row>
        <row r="474">
          <cell r="G474" t="str">
            <v>HN6CM</v>
          </cell>
          <cell r="H474">
            <v>240</v>
          </cell>
        </row>
        <row r="475">
          <cell r="G475" t="str">
            <v>HN6CM</v>
          </cell>
          <cell r="H475">
            <v>240</v>
          </cell>
        </row>
        <row r="476">
          <cell r="G476" t="str">
            <v>HN6CM</v>
          </cell>
          <cell r="H476">
            <v>240</v>
          </cell>
        </row>
        <row r="477">
          <cell r="G477" t="str">
            <v>HN6CM</v>
          </cell>
          <cell r="H477">
            <v>240</v>
          </cell>
        </row>
        <row r="478">
          <cell r="G478" t="str">
            <v>HRB2CM</v>
          </cell>
          <cell r="H478">
            <v>220</v>
          </cell>
        </row>
        <row r="479">
          <cell r="G479" t="str">
            <v>HRB2CM</v>
          </cell>
          <cell r="H479">
            <v>220</v>
          </cell>
        </row>
        <row r="480">
          <cell r="G480" t="str">
            <v>HRB2CM</v>
          </cell>
          <cell r="H480">
            <v>220</v>
          </cell>
        </row>
        <row r="481">
          <cell r="G481" t="str">
            <v>HRB2CM</v>
          </cell>
          <cell r="H481">
            <v>220</v>
          </cell>
        </row>
        <row r="482">
          <cell r="G482" t="str">
            <v>HRB2CM</v>
          </cell>
          <cell r="H482">
            <v>220</v>
          </cell>
        </row>
        <row r="483">
          <cell r="G483" t="str">
            <v>HRB2CM</v>
          </cell>
          <cell r="H483">
            <v>220</v>
          </cell>
        </row>
        <row r="484">
          <cell r="G484" t="str">
            <v>HRB2CM</v>
          </cell>
          <cell r="H484">
            <v>220</v>
          </cell>
        </row>
        <row r="485">
          <cell r="G485" t="str">
            <v>HRB2CM</v>
          </cell>
          <cell r="H485">
            <v>220</v>
          </cell>
        </row>
        <row r="486">
          <cell r="G486" t="str">
            <v>HRB2CM</v>
          </cell>
          <cell r="H486">
            <v>220</v>
          </cell>
        </row>
        <row r="487">
          <cell r="G487" t="str">
            <v>HS2CT</v>
          </cell>
          <cell r="H487">
            <v>80</v>
          </cell>
        </row>
        <row r="488">
          <cell r="G488" t="str">
            <v>HS2CT</v>
          </cell>
          <cell r="H488">
            <v>80</v>
          </cell>
        </row>
        <row r="489">
          <cell r="G489" t="str">
            <v>HS2CT</v>
          </cell>
          <cell r="H489">
            <v>80</v>
          </cell>
        </row>
        <row r="490">
          <cell r="G490" t="str">
            <v>HS2CT</v>
          </cell>
          <cell r="H490">
            <v>80</v>
          </cell>
        </row>
        <row r="491">
          <cell r="G491" t="str">
            <v>HS3CT</v>
          </cell>
          <cell r="H491">
            <v>100</v>
          </cell>
        </row>
        <row r="492">
          <cell r="G492" t="str">
            <v>HS3CT</v>
          </cell>
          <cell r="H492">
            <v>100</v>
          </cell>
        </row>
        <row r="493">
          <cell r="G493" t="str">
            <v>HS3CT</v>
          </cell>
          <cell r="H493">
            <v>100</v>
          </cell>
        </row>
        <row r="494">
          <cell r="G494" t="str">
            <v>HS3CT</v>
          </cell>
          <cell r="H494">
            <v>100</v>
          </cell>
        </row>
        <row r="495">
          <cell r="G495" t="str">
            <v>HS3CT</v>
          </cell>
          <cell r="H495">
            <v>100</v>
          </cell>
        </row>
        <row r="496">
          <cell r="G496" t="str">
            <v>HS3CT</v>
          </cell>
          <cell r="H496">
            <v>100</v>
          </cell>
        </row>
        <row r="497">
          <cell r="G497" t="str">
            <v>HS3CT</v>
          </cell>
          <cell r="H497">
            <v>100</v>
          </cell>
        </row>
        <row r="498">
          <cell r="G498" t="str">
            <v>HSCTCACHE</v>
          </cell>
          <cell r="H498">
            <v>130</v>
          </cell>
        </row>
        <row r="499">
          <cell r="G499" t="str">
            <v>HSCTCACHE</v>
          </cell>
          <cell r="H499">
            <v>130</v>
          </cell>
        </row>
        <row r="500">
          <cell r="G500" t="str">
            <v>HSCTCACHE</v>
          </cell>
          <cell r="H500">
            <v>130</v>
          </cell>
        </row>
        <row r="501">
          <cell r="G501" t="str">
            <v>HSCTCACHE</v>
          </cell>
          <cell r="H501">
            <v>130</v>
          </cell>
        </row>
        <row r="502">
          <cell r="G502" t="str">
            <v>HSCTCACHE</v>
          </cell>
          <cell r="H502">
            <v>130</v>
          </cell>
        </row>
        <row r="503">
          <cell r="G503" t="str">
            <v>HSCTCACHE</v>
          </cell>
          <cell r="H503">
            <v>130</v>
          </cell>
        </row>
        <row r="504">
          <cell r="G504" t="str">
            <v>HSCTCACHE</v>
          </cell>
          <cell r="H504">
            <v>130</v>
          </cell>
        </row>
        <row r="505">
          <cell r="G505" t="str">
            <v>HSCTCACHE</v>
          </cell>
          <cell r="H505">
            <v>130</v>
          </cell>
        </row>
        <row r="506">
          <cell r="G506" t="str">
            <v>HSCTCACHE</v>
          </cell>
          <cell r="H506">
            <v>130</v>
          </cell>
        </row>
        <row r="507">
          <cell r="G507" t="str">
            <v>HSCTCACHE</v>
          </cell>
          <cell r="H507">
            <v>130</v>
          </cell>
        </row>
        <row r="508">
          <cell r="G508" t="str">
            <v>HSCTCACHE</v>
          </cell>
          <cell r="H508">
            <v>130</v>
          </cell>
        </row>
        <row r="509">
          <cell r="G509" t="str">
            <v>HSCTCACHE</v>
          </cell>
          <cell r="H509">
            <v>130</v>
          </cell>
        </row>
        <row r="510">
          <cell r="G510" t="str">
            <v>HSCTCACHE</v>
          </cell>
          <cell r="H510">
            <v>130</v>
          </cell>
        </row>
        <row r="511">
          <cell r="G511" t="str">
            <v>HSCTCACHE</v>
          </cell>
          <cell r="H511">
            <v>130</v>
          </cell>
        </row>
        <row r="512">
          <cell r="G512" t="str">
            <v>HUZ2UN</v>
          </cell>
          <cell r="H512">
            <v>40</v>
          </cell>
        </row>
        <row r="513">
          <cell r="G513" t="str">
            <v>HUZ2UN</v>
          </cell>
          <cell r="H513">
            <v>40</v>
          </cell>
        </row>
        <row r="514">
          <cell r="G514" t="str">
            <v>HUZ2UN</v>
          </cell>
          <cell r="H514">
            <v>40</v>
          </cell>
        </row>
        <row r="515">
          <cell r="G515" t="str">
            <v>HYCT</v>
          </cell>
          <cell r="H515">
            <v>300</v>
          </cell>
        </row>
        <row r="516">
          <cell r="G516" t="str">
            <v>HYCT</v>
          </cell>
          <cell r="H516">
            <v>300</v>
          </cell>
        </row>
        <row r="517">
          <cell r="G517" t="str">
            <v>HYCT</v>
          </cell>
          <cell r="H517">
            <v>300</v>
          </cell>
        </row>
        <row r="518">
          <cell r="G518" t="str">
            <v>HYCT</v>
          </cell>
          <cell r="H518">
            <v>300</v>
          </cell>
        </row>
        <row r="519">
          <cell r="G519" t="str">
            <v>HYCT</v>
          </cell>
          <cell r="H519">
            <v>300</v>
          </cell>
        </row>
        <row r="520">
          <cell r="G520" t="str">
            <v>HYCT</v>
          </cell>
          <cell r="H520">
            <v>300</v>
          </cell>
        </row>
        <row r="521">
          <cell r="G521" t="str">
            <v>HYCT</v>
          </cell>
          <cell r="H521">
            <v>300</v>
          </cell>
        </row>
        <row r="522">
          <cell r="G522" t="str">
            <v>HYCT</v>
          </cell>
          <cell r="H522">
            <v>300</v>
          </cell>
        </row>
        <row r="523">
          <cell r="G523" t="str">
            <v>HYCT</v>
          </cell>
          <cell r="H523">
            <v>300</v>
          </cell>
        </row>
        <row r="524">
          <cell r="G524" t="str">
            <v>HYCT</v>
          </cell>
          <cell r="H524">
            <v>300</v>
          </cell>
        </row>
        <row r="525">
          <cell r="G525" t="str">
            <v>HYCT</v>
          </cell>
          <cell r="H525">
            <v>300</v>
          </cell>
        </row>
        <row r="526">
          <cell r="G526" t="str">
            <v>HZCM</v>
          </cell>
          <cell r="H526">
            <v>110</v>
          </cell>
        </row>
        <row r="527">
          <cell r="G527" t="str">
            <v>HZCM</v>
          </cell>
          <cell r="H527">
            <v>110</v>
          </cell>
        </row>
        <row r="528">
          <cell r="G528" t="str">
            <v>HZCM</v>
          </cell>
          <cell r="H528">
            <v>110</v>
          </cell>
        </row>
        <row r="529">
          <cell r="G529" t="str">
            <v>HZCM</v>
          </cell>
          <cell r="H529">
            <v>110</v>
          </cell>
        </row>
        <row r="530">
          <cell r="G530" t="str">
            <v>HZCM</v>
          </cell>
          <cell r="H530">
            <v>110</v>
          </cell>
        </row>
        <row r="531">
          <cell r="G531" t="str">
            <v>HZCM</v>
          </cell>
          <cell r="H531">
            <v>110</v>
          </cell>
        </row>
        <row r="532">
          <cell r="G532" t="str">
            <v>HZCM</v>
          </cell>
          <cell r="H532">
            <v>110</v>
          </cell>
        </row>
        <row r="533">
          <cell r="G533" t="str">
            <v>JH2CM</v>
          </cell>
          <cell r="H533">
            <v>180</v>
          </cell>
        </row>
        <row r="534">
          <cell r="G534" t="str">
            <v>JH2CM</v>
          </cell>
          <cell r="H534">
            <v>180</v>
          </cell>
        </row>
        <row r="535">
          <cell r="G535" t="str">
            <v>JH2CM</v>
          </cell>
          <cell r="H535">
            <v>180</v>
          </cell>
        </row>
        <row r="536">
          <cell r="G536" t="str">
            <v>JH2CM</v>
          </cell>
          <cell r="H536">
            <v>180</v>
          </cell>
        </row>
        <row r="537">
          <cell r="G537" t="str">
            <v>JH2CM</v>
          </cell>
          <cell r="H537">
            <v>180</v>
          </cell>
        </row>
        <row r="538">
          <cell r="G538" t="str">
            <v>JH2CM</v>
          </cell>
          <cell r="H538">
            <v>180</v>
          </cell>
        </row>
        <row r="539">
          <cell r="G539" t="str">
            <v>JHCM</v>
          </cell>
          <cell r="H539">
            <v>190</v>
          </cell>
        </row>
        <row r="540">
          <cell r="G540" t="str">
            <v>JHCM</v>
          </cell>
          <cell r="H540">
            <v>190</v>
          </cell>
        </row>
        <row r="541">
          <cell r="G541" t="str">
            <v>JHCM</v>
          </cell>
          <cell r="H541">
            <v>190</v>
          </cell>
        </row>
        <row r="542">
          <cell r="G542" t="str">
            <v>JHCM</v>
          </cell>
          <cell r="H542">
            <v>190</v>
          </cell>
        </row>
        <row r="543">
          <cell r="G543" t="str">
            <v>JHCM</v>
          </cell>
          <cell r="H543">
            <v>190</v>
          </cell>
        </row>
        <row r="544">
          <cell r="G544" t="str">
            <v>JHCM</v>
          </cell>
          <cell r="H544">
            <v>190</v>
          </cell>
        </row>
        <row r="545">
          <cell r="G545" t="str">
            <v>JHCM</v>
          </cell>
          <cell r="H545">
            <v>190</v>
          </cell>
        </row>
        <row r="546">
          <cell r="G546" t="str">
            <v>JIAXCM</v>
          </cell>
          <cell r="H546">
            <v>120</v>
          </cell>
        </row>
        <row r="547">
          <cell r="G547" t="str">
            <v>JIAXCM</v>
          </cell>
          <cell r="H547">
            <v>120</v>
          </cell>
        </row>
        <row r="548">
          <cell r="G548" t="str">
            <v>JIAXCM</v>
          </cell>
          <cell r="H548">
            <v>120</v>
          </cell>
        </row>
        <row r="549">
          <cell r="G549" t="str">
            <v>JIAXCM</v>
          </cell>
          <cell r="H549">
            <v>120</v>
          </cell>
        </row>
        <row r="550">
          <cell r="G550" t="str">
            <v>JM3CT</v>
          </cell>
          <cell r="H550">
            <v>40</v>
          </cell>
        </row>
        <row r="551">
          <cell r="G551" t="str">
            <v>JM3CT</v>
          </cell>
          <cell r="H551">
            <v>40</v>
          </cell>
        </row>
        <row r="552">
          <cell r="G552" t="str">
            <v>JM3CT</v>
          </cell>
          <cell r="H552">
            <v>40</v>
          </cell>
        </row>
        <row r="553">
          <cell r="G553" t="str">
            <v>JM3CT</v>
          </cell>
          <cell r="H553">
            <v>40</v>
          </cell>
        </row>
        <row r="554">
          <cell r="G554" t="str">
            <v>JM3CT</v>
          </cell>
          <cell r="H554">
            <v>40</v>
          </cell>
        </row>
        <row r="555">
          <cell r="G555" t="str">
            <v>JM3CT</v>
          </cell>
          <cell r="H555">
            <v>40</v>
          </cell>
        </row>
        <row r="556">
          <cell r="G556" t="str">
            <v>JM3CT</v>
          </cell>
          <cell r="H556">
            <v>40</v>
          </cell>
        </row>
        <row r="557">
          <cell r="G557" t="str">
            <v>JM3CT</v>
          </cell>
          <cell r="H557">
            <v>40</v>
          </cell>
        </row>
        <row r="558">
          <cell r="G558" t="str">
            <v>JM3CT</v>
          </cell>
          <cell r="H558">
            <v>40</v>
          </cell>
        </row>
        <row r="559">
          <cell r="G559" t="str">
            <v>JN2UN</v>
          </cell>
          <cell r="H559">
            <v>380</v>
          </cell>
        </row>
        <row r="560">
          <cell r="G560" t="str">
            <v>JN2UN</v>
          </cell>
          <cell r="H560">
            <v>380</v>
          </cell>
        </row>
        <row r="561">
          <cell r="G561" t="str">
            <v>JN2UN</v>
          </cell>
          <cell r="H561">
            <v>380</v>
          </cell>
        </row>
        <row r="562">
          <cell r="G562" t="str">
            <v>JN2UN</v>
          </cell>
          <cell r="H562">
            <v>380</v>
          </cell>
        </row>
        <row r="563">
          <cell r="G563" t="str">
            <v>JN2UN</v>
          </cell>
          <cell r="H563">
            <v>380</v>
          </cell>
        </row>
        <row r="564">
          <cell r="G564" t="str">
            <v>JN2UN</v>
          </cell>
          <cell r="H564">
            <v>380</v>
          </cell>
        </row>
        <row r="565">
          <cell r="G565" t="str">
            <v>JN2UN</v>
          </cell>
          <cell r="H565">
            <v>380</v>
          </cell>
        </row>
        <row r="566">
          <cell r="G566" t="str">
            <v>JN2UN</v>
          </cell>
          <cell r="H566">
            <v>380</v>
          </cell>
        </row>
        <row r="567">
          <cell r="G567" t="str">
            <v>JN2UN</v>
          </cell>
          <cell r="H567">
            <v>380</v>
          </cell>
        </row>
        <row r="568">
          <cell r="G568" t="str">
            <v>JN2UN</v>
          </cell>
          <cell r="H568">
            <v>380</v>
          </cell>
        </row>
        <row r="569">
          <cell r="G569" t="str">
            <v>JN2UN</v>
          </cell>
          <cell r="H569">
            <v>380</v>
          </cell>
        </row>
        <row r="570">
          <cell r="G570" t="str">
            <v>JN2UN</v>
          </cell>
          <cell r="H570">
            <v>380</v>
          </cell>
        </row>
        <row r="571">
          <cell r="G571" t="str">
            <v>JN2UN</v>
          </cell>
          <cell r="H571">
            <v>380</v>
          </cell>
        </row>
        <row r="572">
          <cell r="G572" t="str">
            <v>JN2UN</v>
          </cell>
          <cell r="H572">
            <v>380</v>
          </cell>
        </row>
        <row r="573">
          <cell r="G573" t="str">
            <v>JN2UN</v>
          </cell>
          <cell r="H573">
            <v>380</v>
          </cell>
        </row>
        <row r="574">
          <cell r="G574" t="str">
            <v>JN2UN</v>
          </cell>
          <cell r="H574">
            <v>380</v>
          </cell>
        </row>
        <row r="575">
          <cell r="G575" t="str">
            <v>JN2UN</v>
          </cell>
          <cell r="H575">
            <v>380</v>
          </cell>
        </row>
        <row r="576">
          <cell r="G576" t="str">
            <v>JN2UN</v>
          </cell>
          <cell r="H576">
            <v>380</v>
          </cell>
        </row>
        <row r="577">
          <cell r="G577" t="str">
            <v>JN4CM</v>
          </cell>
          <cell r="H577">
            <v>180</v>
          </cell>
        </row>
        <row r="578">
          <cell r="G578" t="str">
            <v>JN4CM</v>
          </cell>
          <cell r="H578">
            <v>180</v>
          </cell>
        </row>
        <row r="579">
          <cell r="G579" t="str">
            <v>JN4CM</v>
          </cell>
          <cell r="H579">
            <v>180</v>
          </cell>
        </row>
        <row r="580">
          <cell r="G580" t="str">
            <v>JN4CM</v>
          </cell>
          <cell r="H580">
            <v>180</v>
          </cell>
        </row>
        <row r="581">
          <cell r="G581" t="str">
            <v>JN4CM</v>
          </cell>
          <cell r="H581">
            <v>180</v>
          </cell>
        </row>
        <row r="582">
          <cell r="G582" t="str">
            <v>JN4CM</v>
          </cell>
          <cell r="H582">
            <v>180</v>
          </cell>
        </row>
        <row r="583">
          <cell r="G583" t="str">
            <v>JN4CM</v>
          </cell>
          <cell r="H583">
            <v>180</v>
          </cell>
        </row>
        <row r="584">
          <cell r="G584" t="str">
            <v>JN4CM</v>
          </cell>
          <cell r="H584">
            <v>180</v>
          </cell>
        </row>
        <row r="585">
          <cell r="G585" t="str">
            <v>JN4UN</v>
          </cell>
          <cell r="H585">
            <v>80</v>
          </cell>
        </row>
        <row r="586">
          <cell r="G586" t="str">
            <v>JN4UN</v>
          </cell>
          <cell r="H586">
            <v>80</v>
          </cell>
        </row>
        <row r="587">
          <cell r="G587" t="str">
            <v>JN4UN</v>
          </cell>
          <cell r="H587">
            <v>80</v>
          </cell>
        </row>
        <row r="588">
          <cell r="G588" t="str">
            <v>JN4UN</v>
          </cell>
          <cell r="H588">
            <v>80</v>
          </cell>
        </row>
        <row r="589">
          <cell r="G589" t="str">
            <v>JNCM</v>
          </cell>
          <cell r="H589">
            <v>120</v>
          </cell>
        </row>
        <row r="590">
          <cell r="G590" t="str">
            <v>JNCM</v>
          </cell>
          <cell r="H590">
            <v>120</v>
          </cell>
        </row>
        <row r="591">
          <cell r="G591" t="str">
            <v>JNCM</v>
          </cell>
          <cell r="H591">
            <v>120</v>
          </cell>
        </row>
        <row r="592">
          <cell r="G592" t="str">
            <v>JNCM</v>
          </cell>
          <cell r="H592">
            <v>120</v>
          </cell>
        </row>
        <row r="593">
          <cell r="G593" t="str">
            <v>JNCM</v>
          </cell>
          <cell r="H593">
            <v>120</v>
          </cell>
        </row>
        <row r="594">
          <cell r="G594" t="str">
            <v>JNCM</v>
          </cell>
          <cell r="H594">
            <v>120</v>
          </cell>
        </row>
        <row r="595">
          <cell r="G595" t="str">
            <v>JNCM</v>
          </cell>
          <cell r="H595">
            <v>120</v>
          </cell>
        </row>
        <row r="596">
          <cell r="G596" t="str">
            <v>JNCM</v>
          </cell>
          <cell r="H596">
            <v>120</v>
          </cell>
        </row>
        <row r="597">
          <cell r="G597" t="str">
            <v>JNCM</v>
          </cell>
          <cell r="H597">
            <v>120</v>
          </cell>
        </row>
        <row r="598">
          <cell r="G598" t="str">
            <v>JNCMCACHE</v>
          </cell>
          <cell r="H598">
            <v>320</v>
          </cell>
        </row>
        <row r="599">
          <cell r="G599" t="str">
            <v>JNCMCACHE</v>
          </cell>
          <cell r="H599">
            <v>320</v>
          </cell>
        </row>
        <row r="600">
          <cell r="G600" t="str">
            <v>JNCMCACHE</v>
          </cell>
          <cell r="H600">
            <v>320</v>
          </cell>
        </row>
        <row r="601">
          <cell r="G601" t="str">
            <v>JNCMCACHE</v>
          </cell>
          <cell r="H601">
            <v>320</v>
          </cell>
        </row>
        <row r="602">
          <cell r="G602" t="str">
            <v>JNCMCACHE</v>
          </cell>
          <cell r="H602">
            <v>320</v>
          </cell>
        </row>
        <row r="603">
          <cell r="G603" t="str">
            <v>JNCMCACHE</v>
          </cell>
          <cell r="H603">
            <v>320</v>
          </cell>
        </row>
        <row r="604">
          <cell r="G604" t="str">
            <v>JNCMCACHE</v>
          </cell>
          <cell r="H604">
            <v>320</v>
          </cell>
        </row>
        <row r="605">
          <cell r="G605" t="str">
            <v>JNCMCACHE</v>
          </cell>
          <cell r="H605">
            <v>320</v>
          </cell>
        </row>
        <row r="606">
          <cell r="G606" t="str">
            <v>JNCMCACHE</v>
          </cell>
          <cell r="H606">
            <v>320</v>
          </cell>
        </row>
        <row r="607">
          <cell r="G607" t="str">
            <v>JNCMCACHE</v>
          </cell>
          <cell r="H607">
            <v>320</v>
          </cell>
        </row>
        <row r="608">
          <cell r="G608" t="str">
            <v>JNCMCACHE</v>
          </cell>
          <cell r="H608">
            <v>320</v>
          </cell>
        </row>
        <row r="609">
          <cell r="G609" t="str">
            <v>JNCTCACHE</v>
          </cell>
          <cell r="H609">
            <v>400</v>
          </cell>
        </row>
        <row r="610">
          <cell r="G610" t="str">
            <v>JNCTCACHE</v>
          </cell>
          <cell r="H610">
            <v>400</v>
          </cell>
        </row>
        <row r="611">
          <cell r="G611" t="str">
            <v>JNCTCACHE</v>
          </cell>
          <cell r="H611">
            <v>400</v>
          </cell>
        </row>
        <row r="612">
          <cell r="G612" t="str">
            <v>JNCTCACHE</v>
          </cell>
          <cell r="H612">
            <v>400</v>
          </cell>
        </row>
        <row r="613">
          <cell r="G613" t="str">
            <v>JNCTCACHE</v>
          </cell>
          <cell r="H613">
            <v>400</v>
          </cell>
        </row>
        <row r="614">
          <cell r="G614" t="str">
            <v>JNCTCACHE</v>
          </cell>
          <cell r="H614">
            <v>400</v>
          </cell>
        </row>
        <row r="615">
          <cell r="G615" t="str">
            <v>JNUNCACHE</v>
          </cell>
          <cell r="H615">
            <v>240</v>
          </cell>
        </row>
        <row r="616">
          <cell r="G616" t="str">
            <v>JNUNCACHE</v>
          </cell>
          <cell r="H616">
            <v>240</v>
          </cell>
        </row>
        <row r="617">
          <cell r="G617" t="str">
            <v>JNUNCACHE</v>
          </cell>
          <cell r="H617">
            <v>240</v>
          </cell>
        </row>
        <row r="618">
          <cell r="G618" t="str">
            <v>JNUNCACHE</v>
          </cell>
          <cell r="H618">
            <v>240</v>
          </cell>
        </row>
        <row r="619">
          <cell r="G619" t="str">
            <v>JNUNCACHE</v>
          </cell>
          <cell r="H619">
            <v>240</v>
          </cell>
        </row>
        <row r="620">
          <cell r="G620" t="str">
            <v>JNUNCACHE</v>
          </cell>
          <cell r="H620">
            <v>240</v>
          </cell>
        </row>
        <row r="621">
          <cell r="G621" t="str">
            <v>JNUNCACHE</v>
          </cell>
          <cell r="H621">
            <v>240</v>
          </cell>
        </row>
        <row r="622">
          <cell r="G622" t="str">
            <v>JNUNCACHE</v>
          </cell>
          <cell r="H622">
            <v>240</v>
          </cell>
        </row>
        <row r="623">
          <cell r="G623" t="str">
            <v>JX2UN</v>
          </cell>
          <cell r="H623">
            <v>60</v>
          </cell>
        </row>
        <row r="624">
          <cell r="G624" t="str">
            <v>JX2UN</v>
          </cell>
          <cell r="H624">
            <v>60</v>
          </cell>
        </row>
        <row r="625">
          <cell r="G625" t="str">
            <v>JXUN</v>
          </cell>
          <cell r="H625">
            <v>40</v>
          </cell>
        </row>
        <row r="626">
          <cell r="G626" t="str">
            <v>JXUN</v>
          </cell>
          <cell r="H626">
            <v>40</v>
          </cell>
        </row>
        <row r="627">
          <cell r="G627" t="str">
            <v>JXUN</v>
          </cell>
          <cell r="H627">
            <v>40</v>
          </cell>
        </row>
        <row r="628">
          <cell r="G628" t="str">
            <v>JXUN</v>
          </cell>
          <cell r="H628">
            <v>40</v>
          </cell>
        </row>
        <row r="629">
          <cell r="G629" t="str">
            <v>JZCT</v>
          </cell>
          <cell r="H629">
            <v>80</v>
          </cell>
        </row>
        <row r="630">
          <cell r="G630" t="str">
            <v>JZCT</v>
          </cell>
          <cell r="H630">
            <v>80</v>
          </cell>
        </row>
        <row r="631">
          <cell r="G631" t="str">
            <v>JZCT</v>
          </cell>
          <cell r="H631">
            <v>80</v>
          </cell>
        </row>
        <row r="632">
          <cell r="G632" t="str">
            <v>JZCT</v>
          </cell>
          <cell r="H632">
            <v>80</v>
          </cell>
        </row>
        <row r="633">
          <cell r="G633" t="str">
            <v>JZCT</v>
          </cell>
          <cell r="H633">
            <v>80</v>
          </cell>
        </row>
        <row r="634">
          <cell r="G634" t="str">
            <v>JZCT</v>
          </cell>
          <cell r="H634">
            <v>80</v>
          </cell>
        </row>
        <row r="635">
          <cell r="G635" t="str">
            <v>KFCM</v>
          </cell>
          <cell r="H635">
            <v>140</v>
          </cell>
        </row>
        <row r="636">
          <cell r="G636" t="str">
            <v>KFCM</v>
          </cell>
          <cell r="H636">
            <v>140</v>
          </cell>
        </row>
        <row r="637">
          <cell r="G637" t="str">
            <v>KFCM</v>
          </cell>
          <cell r="H637">
            <v>140</v>
          </cell>
        </row>
        <row r="638">
          <cell r="G638" t="str">
            <v>KFCM</v>
          </cell>
          <cell r="H638">
            <v>140</v>
          </cell>
        </row>
        <row r="639">
          <cell r="G639" t="str">
            <v>KLMY4CM</v>
          </cell>
          <cell r="H639">
            <v>80</v>
          </cell>
        </row>
        <row r="640">
          <cell r="G640" t="str">
            <v>KLMY4CM</v>
          </cell>
          <cell r="H640">
            <v>80</v>
          </cell>
        </row>
        <row r="641">
          <cell r="G641" t="str">
            <v>KM3CM</v>
          </cell>
          <cell r="H641">
            <v>200</v>
          </cell>
        </row>
        <row r="642">
          <cell r="G642" t="str">
            <v>KM3CM</v>
          </cell>
          <cell r="H642">
            <v>200</v>
          </cell>
        </row>
        <row r="643">
          <cell r="G643" t="str">
            <v>KM3CM</v>
          </cell>
          <cell r="H643">
            <v>200</v>
          </cell>
        </row>
        <row r="644">
          <cell r="G644" t="str">
            <v>KM3CM</v>
          </cell>
          <cell r="H644">
            <v>200</v>
          </cell>
        </row>
        <row r="645">
          <cell r="G645" t="str">
            <v>KM3CM</v>
          </cell>
          <cell r="H645">
            <v>200</v>
          </cell>
        </row>
        <row r="646">
          <cell r="G646" t="str">
            <v>KM3CM</v>
          </cell>
          <cell r="H646">
            <v>200</v>
          </cell>
        </row>
        <row r="647">
          <cell r="G647" t="str">
            <v>KM3CM</v>
          </cell>
          <cell r="H647">
            <v>200</v>
          </cell>
        </row>
        <row r="648">
          <cell r="G648" t="str">
            <v>KM4CM</v>
          </cell>
          <cell r="H648">
            <v>320</v>
          </cell>
        </row>
        <row r="649">
          <cell r="G649" t="str">
            <v>KM4CM</v>
          </cell>
          <cell r="H649">
            <v>320</v>
          </cell>
        </row>
        <row r="650">
          <cell r="G650" t="str">
            <v>KM4CM</v>
          </cell>
          <cell r="H650">
            <v>320</v>
          </cell>
        </row>
        <row r="651">
          <cell r="G651" t="str">
            <v>KM4CM</v>
          </cell>
          <cell r="H651">
            <v>320</v>
          </cell>
        </row>
        <row r="652">
          <cell r="G652" t="str">
            <v>KM4CM</v>
          </cell>
          <cell r="H652">
            <v>320</v>
          </cell>
        </row>
        <row r="653">
          <cell r="G653" t="str">
            <v>KM4CM</v>
          </cell>
          <cell r="H653">
            <v>320</v>
          </cell>
        </row>
        <row r="654">
          <cell r="G654" t="str">
            <v>KM4CM</v>
          </cell>
          <cell r="H654">
            <v>320</v>
          </cell>
        </row>
        <row r="655">
          <cell r="G655" t="str">
            <v>KM4CM</v>
          </cell>
          <cell r="H655">
            <v>320</v>
          </cell>
        </row>
        <row r="656">
          <cell r="G656" t="str">
            <v>KM4CM</v>
          </cell>
          <cell r="H656">
            <v>320</v>
          </cell>
        </row>
        <row r="657">
          <cell r="G657" t="str">
            <v>KM4CM</v>
          </cell>
          <cell r="H657">
            <v>320</v>
          </cell>
        </row>
        <row r="658">
          <cell r="G658" t="str">
            <v>KM4CM</v>
          </cell>
          <cell r="H658">
            <v>320</v>
          </cell>
        </row>
        <row r="659">
          <cell r="G659" t="str">
            <v>KM4CT</v>
          </cell>
          <cell r="H659">
            <v>80</v>
          </cell>
        </row>
        <row r="660">
          <cell r="G660" t="str">
            <v>KM4CT</v>
          </cell>
          <cell r="H660">
            <v>80</v>
          </cell>
        </row>
        <row r="661">
          <cell r="G661" t="str">
            <v>KM4CT</v>
          </cell>
          <cell r="H661">
            <v>80</v>
          </cell>
        </row>
        <row r="662">
          <cell r="G662" t="str">
            <v>KM4CT</v>
          </cell>
          <cell r="H662">
            <v>80</v>
          </cell>
        </row>
        <row r="663">
          <cell r="G663" t="str">
            <v>KM4UN</v>
          </cell>
          <cell r="H663">
            <v>80</v>
          </cell>
        </row>
        <row r="664">
          <cell r="G664" t="str">
            <v>KM4UN</v>
          </cell>
          <cell r="H664">
            <v>80</v>
          </cell>
        </row>
        <row r="665">
          <cell r="G665" t="str">
            <v>KM4UN</v>
          </cell>
          <cell r="H665">
            <v>80</v>
          </cell>
        </row>
        <row r="666">
          <cell r="G666" t="str">
            <v>KM4UN</v>
          </cell>
          <cell r="H666">
            <v>80</v>
          </cell>
        </row>
        <row r="667">
          <cell r="G667" t="str">
            <v>KM4UN</v>
          </cell>
          <cell r="H667">
            <v>80</v>
          </cell>
        </row>
        <row r="668">
          <cell r="G668" t="str">
            <v>KM5CT</v>
          </cell>
          <cell r="H668">
            <v>80</v>
          </cell>
        </row>
        <row r="669">
          <cell r="G669" t="str">
            <v>KM5CT</v>
          </cell>
          <cell r="H669">
            <v>80</v>
          </cell>
        </row>
        <row r="670">
          <cell r="G670" t="str">
            <v>KM5CT</v>
          </cell>
          <cell r="H670">
            <v>80</v>
          </cell>
        </row>
        <row r="671">
          <cell r="G671" t="str">
            <v>KM5CT</v>
          </cell>
          <cell r="H671">
            <v>80</v>
          </cell>
        </row>
        <row r="672">
          <cell r="G672" t="str">
            <v>KM5CT</v>
          </cell>
          <cell r="H672">
            <v>80</v>
          </cell>
        </row>
        <row r="673">
          <cell r="G673" t="str">
            <v>KM5CT</v>
          </cell>
          <cell r="H673">
            <v>80</v>
          </cell>
        </row>
        <row r="674">
          <cell r="G674" t="str">
            <v>KM5CT</v>
          </cell>
          <cell r="H674">
            <v>80</v>
          </cell>
        </row>
        <row r="675">
          <cell r="G675" t="str">
            <v>KM6CT</v>
          </cell>
          <cell r="H675">
            <v>240</v>
          </cell>
        </row>
        <row r="676">
          <cell r="G676" t="str">
            <v>KM6CT</v>
          </cell>
          <cell r="H676">
            <v>240</v>
          </cell>
        </row>
        <row r="677">
          <cell r="G677" t="str">
            <v>KM6CT</v>
          </cell>
          <cell r="H677">
            <v>240</v>
          </cell>
        </row>
        <row r="678">
          <cell r="G678" t="str">
            <v>KM6CT</v>
          </cell>
          <cell r="H678">
            <v>240</v>
          </cell>
        </row>
        <row r="679">
          <cell r="G679" t="str">
            <v>KM6CT</v>
          </cell>
          <cell r="H679">
            <v>240</v>
          </cell>
        </row>
        <row r="680">
          <cell r="G680" t="str">
            <v>KM6CT</v>
          </cell>
          <cell r="H680">
            <v>240</v>
          </cell>
        </row>
        <row r="681">
          <cell r="G681" t="str">
            <v>KM6CT</v>
          </cell>
          <cell r="H681">
            <v>240</v>
          </cell>
        </row>
        <row r="682">
          <cell r="G682" t="str">
            <v>KM6CT</v>
          </cell>
          <cell r="H682">
            <v>240</v>
          </cell>
        </row>
        <row r="683">
          <cell r="G683" t="str">
            <v>KMUN</v>
          </cell>
          <cell r="H683">
            <v>40</v>
          </cell>
        </row>
        <row r="684">
          <cell r="G684" t="str">
            <v>KMUN</v>
          </cell>
          <cell r="H684">
            <v>40</v>
          </cell>
        </row>
        <row r="685">
          <cell r="G685" t="str">
            <v>KMUN</v>
          </cell>
          <cell r="H685">
            <v>40</v>
          </cell>
        </row>
        <row r="686">
          <cell r="G686" t="str">
            <v>LASCM</v>
          </cell>
          <cell r="H686">
            <v>20</v>
          </cell>
        </row>
        <row r="687">
          <cell r="G687" t="str">
            <v>LASCT</v>
          </cell>
          <cell r="H687">
            <v>40</v>
          </cell>
        </row>
        <row r="688">
          <cell r="G688" t="str">
            <v>LASCT</v>
          </cell>
          <cell r="H688">
            <v>40</v>
          </cell>
        </row>
        <row r="689">
          <cell r="G689" t="str">
            <v>LASUN</v>
          </cell>
          <cell r="H689">
            <v>3</v>
          </cell>
        </row>
        <row r="690">
          <cell r="G690" t="str">
            <v>LF3CT</v>
          </cell>
          <cell r="H690">
            <v>300</v>
          </cell>
        </row>
        <row r="691">
          <cell r="G691" t="str">
            <v>LF3CT</v>
          </cell>
          <cell r="H691">
            <v>300</v>
          </cell>
        </row>
        <row r="692">
          <cell r="G692" t="str">
            <v>LF3CT</v>
          </cell>
          <cell r="H692">
            <v>300</v>
          </cell>
        </row>
        <row r="693">
          <cell r="G693" t="str">
            <v>LF3CT</v>
          </cell>
          <cell r="H693">
            <v>300</v>
          </cell>
        </row>
        <row r="694">
          <cell r="G694" t="str">
            <v>LF3CT</v>
          </cell>
          <cell r="H694">
            <v>300</v>
          </cell>
        </row>
        <row r="695">
          <cell r="G695" t="str">
            <v>LF3CT</v>
          </cell>
          <cell r="H695">
            <v>300</v>
          </cell>
        </row>
        <row r="696">
          <cell r="G696" t="str">
            <v>LF3CT</v>
          </cell>
          <cell r="H696">
            <v>300</v>
          </cell>
        </row>
        <row r="697">
          <cell r="G697" t="str">
            <v>LF3CT</v>
          </cell>
          <cell r="H697">
            <v>300</v>
          </cell>
        </row>
        <row r="698">
          <cell r="G698" t="str">
            <v>LF3CT</v>
          </cell>
          <cell r="H698">
            <v>300</v>
          </cell>
        </row>
        <row r="699">
          <cell r="G699" t="str">
            <v>LF3CT</v>
          </cell>
          <cell r="H699">
            <v>300</v>
          </cell>
        </row>
        <row r="700">
          <cell r="G700" t="str">
            <v>LF3CT</v>
          </cell>
          <cell r="H700">
            <v>300</v>
          </cell>
        </row>
        <row r="701">
          <cell r="G701" t="str">
            <v>LF3CT</v>
          </cell>
          <cell r="H701">
            <v>300</v>
          </cell>
        </row>
        <row r="702">
          <cell r="G702" t="str">
            <v>LF3CT</v>
          </cell>
          <cell r="H702">
            <v>300</v>
          </cell>
        </row>
        <row r="703">
          <cell r="G703" t="str">
            <v>LFUN</v>
          </cell>
          <cell r="H703">
            <v>200</v>
          </cell>
        </row>
        <row r="704">
          <cell r="G704" t="str">
            <v>LFUN</v>
          </cell>
          <cell r="H704">
            <v>200</v>
          </cell>
        </row>
        <row r="705">
          <cell r="G705" t="str">
            <v>LFUN</v>
          </cell>
          <cell r="H705">
            <v>200</v>
          </cell>
        </row>
        <row r="706">
          <cell r="G706" t="str">
            <v>LFUN</v>
          </cell>
          <cell r="H706">
            <v>200</v>
          </cell>
        </row>
        <row r="707">
          <cell r="G707" t="str">
            <v>LFUN</v>
          </cell>
          <cell r="H707">
            <v>200</v>
          </cell>
        </row>
        <row r="708">
          <cell r="G708" t="str">
            <v>LFUN</v>
          </cell>
          <cell r="H708">
            <v>200</v>
          </cell>
        </row>
        <row r="709">
          <cell r="G709" t="str">
            <v>LFUN</v>
          </cell>
          <cell r="H709">
            <v>200</v>
          </cell>
        </row>
        <row r="710">
          <cell r="G710" t="str">
            <v>LFUN</v>
          </cell>
          <cell r="H710">
            <v>200</v>
          </cell>
        </row>
        <row r="711">
          <cell r="G711" t="str">
            <v>LFUN</v>
          </cell>
          <cell r="H711">
            <v>200</v>
          </cell>
        </row>
        <row r="712">
          <cell r="G712" t="str">
            <v>LHCM</v>
          </cell>
          <cell r="H712">
            <v>240</v>
          </cell>
        </row>
        <row r="713">
          <cell r="G713" t="str">
            <v>LHCM</v>
          </cell>
          <cell r="H713">
            <v>240</v>
          </cell>
        </row>
        <row r="714">
          <cell r="G714" t="str">
            <v>LHCM</v>
          </cell>
          <cell r="H714">
            <v>240</v>
          </cell>
        </row>
        <row r="715">
          <cell r="G715" t="str">
            <v>LHCM</v>
          </cell>
          <cell r="H715">
            <v>240</v>
          </cell>
        </row>
        <row r="716">
          <cell r="G716" t="str">
            <v>LHCM</v>
          </cell>
          <cell r="H716">
            <v>240</v>
          </cell>
        </row>
        <row r="720">
          <cell r="G720" t="str">
            <v>LINF2UN</v>
          </cell>
          <cell r="H720">
            <v>160</v>
          </cell>
        </row>
        <row r="721">
          <cell r="G721" t="str">
            <v>LINFUN</v>
          </cell>
          <cell r="H721">
            <v>160</v>
          </cell>
        </row>
        <row r="722">
          <cell r="G722" t="str">
            <v>LINFUN</v>
          </cell>
          <cell r="H722">
            <v>160</v>
          </cell>
        </row>
        <row r="723">
          <cell r="G723" t="str">
            <v>LINFUN</v>
          </cell>
          <cell r="H723">
            <v>160</v>
          </cell>
        </row>
        <row r="724">
          <cell r="G724" t="str">
            <v>LINFUN</v>
          </cell>
          <cell r="H724">
            <v>160</v>
          </cell>
        </row>
        <row r="725">
          <cell r="G725" t="str">
            <v>LINFUN</v>
          </cell>
          <cell r="H725">
            <v>160</v>
          </cell>
        </row>
        <row r="726">
          <cell r="G726" t="str">
            <v>LINFUN</v>
          </cell>
          <cell r="H726">
            <v>160</v>
          </cell>
        </row>
        <row r="727">
          <cell r="G727" t="str">
            <v>LS2CM</v>
          </cell>
          <cell r="H727">
            <v>200</v>
          </cell>
        </row>
        <row r="728">
          <cell r="G728" t="str">
            <v>LS2CM</v>
          </cell>
          <cell r="H728">
            <v>200</v>
          </cell>
        </row>
        <row r="729">
          <cell r="G729" t="str">
            <v>LS2CM</v>
          </cell>
          <cell r="H729">
            <v>200</v>
          </cell>
        </row>
        <row r="730">
          <cell r="G730" t="str">
            <v>LS2CM</v>
          </cell>
          <cell r="H730">
            <v>200</v>
          </cell>
        </row>
        <row r="731">
          <cell r="G731" t="str">
            <v>LS2CM</v>
          </cell>
          <cell r="H731">
            <v>200</v>
          </cell>
        </row>
        <row r="732">
          <cell r="G732" t="str">
            <v>LY3CT</v>
          </cell>
          <cell r="H732">
            <v>100</v>
          </cell>
        </row>
        <row r="733">
          <cell r="G733" t="str">
            <v>LY3CT</v>
          </cell>
          <cell r="H733">
            <v>100</v>
          </cell>
        </row>
        <row r="734">
          <cell r="G734" t="str">
            <v>LY3CT</v>
          </cell>
          <cell r="H734">
            <v>100</v>
          </cell>
        </row>
        <row r="735">
          <cell r="G735" t="str">
            <v>LY3CT</v>
          </cell>
          <cell r="H735">
            <v>100</v>
          </cell>
        </row>
        <row r="736">
          <cell r="G736" t="str">
            <v>LYCT</v>
          </cell>
          <cell r="H736">
            <v>200</v>
          </cell>
        </row>
        <row r="737">
          <cell r="G737" t="str">
            <v>LYCT</v>
          </cell>
          <cell r="H737">
            <v>200</v>
          </cell>
        </row>
        <row r="738">
          <cell r="G738" t="str">
            <v>LYCT</v>
          </cell>
          <cell r="H738">
            <v>200</v>
          </cell>
        </row>
        <row r="739">
          <cell r="G739" t="str">
            <v>LYCT</v>
          </cell>
          <cell r="H739">
            <v>200</v>
          </cell>
        </row>
        <row r="740">
          <cell r="G740" t="str">
            <v>LYCT</v>
          </cell>
          <cell r="H740">
            <v>200</v>
          </cell>
        </row>
        <row r="741">
          <cell r="G741" t="str">
            <v>LYCT</v>
          </cell>
          <cell r="H741">
            <v>200</v>
          </cell>
        </row>
        <row r="742">
          <cell r="G742" t="str">
            <v>LYCT</v>
          </cell>
          <cell r="H742">
            <v>200</v>
          </cell>
        </row>
        <row r="743">
          <cell r="G743" t="str">
            <v>LYCT</v>
          </cell>
          <cell r="H743">
            <v>200</v>
          </cell>
        </row>
        <row r="744">
          <cell r="G744" t="str">
            <v>LYCT</v>
          </cell>
          <cell r="H744">
            <v>200</v>
          </cell>
        </row>
        <row r="745">
          <cell r="G745" t="str">
            <v>LYCT</v>
          </cell>
          <cell r="H745">
            <v>200</v>
          </cell>
        </row>
        <row r="746">
          <cell r="G746" t="str">
            <v>LYCT</v>
          </cell>
          <cell r="H746">
            <v>200</v>
          </cell>
        </row>
        <row r="747">
          <cell r="G747" t="str">
            <v>LYCT</v>
          </cell>
          <cell r="H747">
            <v>200</v>
          </cell>
        </row>
        <row r="748">
          <cell r="G748" t="str">
            <v>LYUN</v>
          </cell>
          <cell r="H748">
            <v>160</v>
          </cell>
        </row>
        <row r="749">
          <cell r="G749" t="str">
            <v>LYUN</v>
          </cell>
          <cell r="H749">
            <v>160</v>
          </cell>
        </row>
        <row r="750">
          <cell r="G750" t="str">
            <v>LYUN</v>
          </cell>
          <cell r="H750">
            <v>160</v>
          </cell>
        </row>
        <row r="751">
          <cell r="G751" t="str">
            <v>LYUN</v>
          </cell>
          <cell r="H751">
            <v>160</v>
          </cell>
        </row>
        <row r="752">
          <cell r="G752" t="str">
            <v>LYUN</v>
          </cell>
          <cell r="H752">
            <v>160</v>
          </cell>
        </row>
        <row r="753">
          <cell r="G753" t="str">
            <v>LYUN</v>
          </cell>
          <cell r="H753">
            <v>160</v>
          </cell>
        </row>
        <row r="754">
          <cell r="G754" t="str">
            <v>LYUN</v>
          </cell>
          <cell r="H754">
            <v>160</v>
          </cell>
        </row>
        <row r="755">
          <cell r="G755" t="str">
            <v>LZ2CM</v>
          </cell>
          <cell r="H755">
            <v>80</v>
          </cell>
        </row>
        <row r="756">
          <cell r="G756" t="str">
            <v>LZ2CM</v>
          </cell>
          <cell r="H756">
            <v>80</v>
          </cell>
        </row>
        <row r="757">
          <cell r="G757" t="str">
            <v>LZ2CM</v>
          </cell>
          <cell r="H757">
            <v>80</v>
          </cell>
        </row>
        <row r="758">
          <cell r="G758" t="str">
            <v>LZ2CM</v>
          </cell>
          <cell r="H758">
            <v>80</v>
          </cell>
        </row>
        <row r="759">
          <cell r="G759" t="str">
            <v>LZ2UN</v>
          </cell>
          <cell r="H759">
            <v>20</v>
          </cell>
        </row>
        <row r="760">
          <cell r="G760" t="str">
            <v>LZ3CM</v>
          </cell>
          <cell r="H760">
            <v>100</v>
          </cell>
        </row>
        <row r="761">
          <cell r="G761" t="str">
            <v>LZ3CM</v>
          </cell>
          <cell r="H761">
            <v>100</v>
          </cell>
        </row>
        <row r="762">
          <cell r="G762" t="str">
            <v>LZ3CM</v>
          </cell>
          <cell r="H762">
            <v>100</v>
          </cell>
        </row>
        <row r="763">
          <cell r="G763" t="str">
            <v>LZ3CT</v>
          </cell>
          <cell r="H763">
            <v>200</v>
          </cell>
        </row>
        <row r="764">
          <cell r="G764" t="str">
            <v>LZ3CT</v>
          </cell>
          <cell r="H764">
            <v>200</v>
          </cell>
        </row>
        <row r="765">
          <cell r="G765" t="str">
            <v>LZ3CT</v>
          </cell>
          <cell r="H765">
            <v>200</v>
          </cell>
        </row>
        <row r="766">
          <cell r="G766" t="str">
            <v>LZ3CT</v>
          </cell>
          <cell r="H766">
            <v>200</v>
          </cell>
        </row>
        <row r="767">
          <cell r="G767" t="str">
            <v>LZ3CT</v>
          </cell>
          <cell r="H767">
            <v>200</v>
          </cell>
        </row>
        <row r="768">
          <cell r="G768" t="str">
            <v>LZ3CT</v>
          </cell>
          <cell r="H768">
            <v>200</v>
          </cell>
        </row>
        <row r="769">
          <cell r="G769" t="str">
            <v>LZ4CT</v>
          </cell>
          <cell r="H769">
            <v>160</v>
          </cell>
        </row>
        <row r="770">
          <cell r="G770" t="str">
            <v>LZ4CT</v>
          </cell>
          <cell r="H770">
            <v>160</v>
          </cell>
        </row>
        <row r="771">
          <cell r="G771" t="str">
            <v>LZ4CT</v>
          </cell>
          <cell r="H771">
            <v>160</v>
          </cell>
        </row>
        <row r="772">
          <cell r="G772" t="str">
            <v>LZ4CT</v>
          </cell>
          <cell r="H772">
            <v>160</v>
          </cell>
        </row>
        <row r="773">
          <cell r="G773" t="str">
            <v>LZ5CT</v>
          </cell>
          <cell r="H773">
            <v>160</v>
          </cell>
        </row>
        <row r="774">
          <cell r="G774" t="str">
            <v>LZ5CT</v>
          </cell>
          <cell r="H774">
            <v>160</v>
          </cell>
        </row>
        <row r="775">
          <cell r="G775" t="str">
            <v>LZ5CT</v>
          </cell>
          <cell r="H775">
            <v>160</v>
          </cell>
        </row>
        <row r="776">
          <cell r="G776" t="str">
            <v>LZ5CT</v>
          </cell>
          <cell r="H776">
            <v>160</v>
          </cell>
        </row>
        <row r="777">
          <cell r="G777" t="str">
            <v>LZCT</v>
          </cell>
          <cell r="H777">
            <v>40</v>
          </cell>
        </row>
        <row r="778">
          <cell r="G778" t="str">
            <v>LZCT</v>
          </cell>
          <cell r="H778">
            <v>40</v>
          </cell>
        </row>
        <row r="779">
          <cell r="G779" t="str">
            <v>LZCT</v>
          </cell>
          <cell r="H779">
            <v>40</v>
          </cell>
        </row>
        <row r="780">
          <cell r="G780" t="str">
            <v>MASCT</v>
          </cell>
          <cell r="H780">
            <v>20</v>
          </cell>
        </row>
        <row r="781">
          <cell r="G781" t="str">
            <v>MASCT</v>
          </cell>
          <cell r="H781">
            <v>20</v>
          </cell>
        </row>
        <row r="782">
          <cell r="G782" t="str">
            <v>MASCT</v>
          </cell>
          <cell r="H782">
            <v>20</v>
          </cell>
        </row>
        <row r="783">
          <cell r="G783" t="str">
            <v>NB2CM</v>
          </cell>
          <cell r="H783">
            <v>80</v>
          </cell>
        </row>
        <row r="784">
          <cell r="G784" t="str">
            <v>NB2CM</v>
          </cell>
          <cell r="H784">
            <v>80</v>
          </cell>
        </row>
        <row r="785">
          <cell r="G785" t="str">
            <v>NB2CM</v>
          </cell>
          <cell r="H785">
            <v>80</v>
          </cell>
        </row>
        <row r="786">
          <cell r="G786" t="str">
            <v>NB2CM</v>
          </cell>
          <cell r="H786">
            <v>80</v>
          </cell>
        </row>
        <row r="787">
          <cell r="G787" t="str">
            <v>NB2CTCACHE</v>
          </cell>
          <cell r="H787">
            <v>160</v>
          </cell>
        </row>
        <row r="788">
          <cell r="G788" t="str">
            <v>NB2CTCACHE</v>
          </cell>
          <cell r="H788">
            <v>160</v>
          </cell>
        </row>
        <row r="789">
          <cell r="G789" t="str">
            <v>NB2CTCACHE</v>
          </cell>
          <cell r="H789">
            <v>160</v>
          </cell>
        </row>
        <row r="790">
          <cell r="G790" t="str">
            <v>NB2CTCACHE</v>
          </cell>
          <cell r="H790">
            <v>160</v>
          </cell>
        </row>
        <row r="791">
          <cell r="G791" t="str">
            <v>NB2CTCACHE</v>
          </cell>
          <cell r="H791">
            <v>160</v>
          </cell>
        </row>
        <row r="792">
          <cell r="G792" t="str">
            <v>NB2CTCACHE</v>
          </cell>
          <cell r="H792">
            <v>160</v>
          </cell>
        </row>
        <row r="793">
          <cell r="G793" t="str">
            <v>NB2CTCACHE</v>
          </cell>
          <cell r="H793">
            <v>160</v>
          </cell>
        </row>
        <row r="794">
          <cell r="G794" t="str">
            <v>NB2CTCACHE</v>
          </cell>
          <cell r="H794">
            <v>160</v>
          </cell>
        </row>
        <row r="795">
          <cell r="G795" t="str">
            <v>NB2CTCACHE</v>
          </cell>
          <cell r="H795">
            <v>160</v>
          </cell>
        </row>
        <row r="796">
          <cell r="G796" t="str">
            <v>NB2CTCACHE</v>
          </cell>
          <cell r="H796">
            <v>160</v>
          </cell>
        </row>
        <row r="797">
          <cell r="G797" t="str">
            <v>NB2CTCACHE</v>
          </cell>
          <cell r="H797">
            <v>160</v>
          </cell>
        </row>
        <row r="798">
          <cell r="G798" t="str">
            <v>NB4CT</v>
          </cell>
          <cell r="H798">
            <v>80</v>
          </cell>
        </row>
        <row r="799">
          <cell r="G799" t="str">
            <v>NB4CT</v>
          </cell>
          <cell r="H799">
            <v>80</v>
          </cell>
        </row>
        <row r="800">
          <cell r="G800" t="str">
            <v>NB4CT</v>
          </cell>
          <cell r="H800">
            <v>80</v>
          </cell>
        </row>
        <row r="801">
          <cell r="G801" t="str">
            <v>NB4CT</v>
          </cell>
          <cell r="H801">
            <v>80</v>
          </cell>
        </row>
        <row r="802">
          <cell r="G802" t="str">
            <v>NB5CT</v>
          </cell>
          <cell r="H802">
            <v>200</v>
          </cell>
        </row>
        <row r="803">
          <cell r="G803" t="str">
            <v>NB5CT</v>
          </cell>
          <cell r="H803">
            <v>200</v>
          </cell>
        </row>
        <row r="804">
          <cell r="G804" t="str">
            <v>NB5CT</v>
          </cell>
          <cell r="H804">
            <v>200</v>
          </cell>
        </row>
        <row r="805">
          <cell r="G805" t="str">
            <v>NB5CT</v>
          </cell>
          <cell r="H805">
            <v>200</v>
          </cell>
        </row>
        <row r="806">
          <cell r="G806" t="str">
            <v>NB5CT</v>
          </cell>
          <cell r="H806">
            <v>200</v>
          </cell>
        </row>
        <row r="807">
          <cell r="G807" t="str">
            <v>NB5CT</v>
          </cell>
          <cell r="H807">
            <v>200</v>
          </cell>
        </row>
        <row r="808">
          <cell r="G808" t="str">
            <v>NB5CT</v>
          </cell>
          <cell r="H808">
            <v>200</v>
          </cell>
        </row>
        <row r="809">
          <cell r="G809" t="str">
            <v>NB5CT</v>
          </cell>
          <cell r="H809">
            <v>200</v>
          </cell>
        </row>
        <row r="810">
          <cell r="G810" t="str">
            <v>NBCMCACHE</v>
          </cell>
          <cell r="H810">
            <v>160</v>
          </cell>
        </row>
        <row r="811">
          <cell r="G811" t="str">
            <v>NBCMCACHE</v>
          </cell>
          <cell r="H811">
            <v>160</v>
          </cell>
        </row>
        <row r="812">
          <cell r="G812" t="str">
            <v>NBCMCACHE</v>
          </cell>
          <cell r="H812">
            <v>160</v>
          </cell>
        </row>
        <row r="813">
          <cell r="G813" t="str">
            <v>NBCMCACHE</v>
          </cell>
          <cell r="H813">
            <v>160</v>
          </cell>
        </row>
        <row r="814">
          <cell r="G814" t="str">
            <v>NBCMCACHE</v>
          </cell>
          <cell r="H814">
            <v>160</v>
          </cell>
        </row>
        <row r="815">
          <cell r="G815" t="str">
            <v>NBCMCACHE</v>
          </cell>
          <cell r="H815">
            <v>160</v>
          </cell>
        </row>
        <row r="816">
          <cell r="G816" t="str">
            <v>NBCMCACHE</v>
          </cell>
          <cell r="H816">
            <v>160</v>
          </cell>
        </row>
        <row r="817">
          <cell r="G817" t="str">
            <v>NBCMCACHE</v>
          </cell>
          <cell r="H817">
            <v>160</v>
          </cell>
        </row>
        <row r="818">
          <cell r="G818" t="str">
            <v>NC2CM</v>
          </cell>
          <cell r="H818">
            <v>40</v>
          </cell>
        </row>
        <row r="819">
          <cell r="G819" t="str">
            <v>NC2CM</v>
          </cell>
          <cell r="H819">
            <v>40</v>
          </cell>
        </row>
        <row r="820">
          <cell r="G820" t="str">
            <v>NC2UN</v>
          </cell>
          <cell r="H820">
            <v>100</v>
          </cell>
        </row>
        <row r="821">
          <cell r="G821" t="str">
            <v>NC2UN</v>
          </cell>
          <cell r="H821">
            <v>100</v>
          </cell>
        </row>
        <row r="822">
          <cell r="G822" t="str">
            <v>NC2UN</v>
          </cell>
          <cell r="H822">
            <v>100</v>
          </cell>
        </row>
        <row r="823">
          <cell r="G823" t="str">
            <v>NC2UN</v>
          </cell>
          <cell r="H823">
            <v>100</v>
          </cell>
        </row>
        <row r="824">
          <cell r="G824" t="str">
            <v>NC3CM</v>
          </cell>
          <cell r="H824">
            <v>180</v>
          </cell>
        </row>
        <row r="825">
          <cell r="G825" t="str">
            <v>NC3CM</v>
          </cell>
          <cell r="H825">
            <v>180</v>
          </cell>
        </row>
        <row r="826">
          <cell r="G826" t="str">
            <v>NC3CM</v>
          </cell>
          <cell r="H826">
            <v>180</v>
          </cell>
        </row>
        <row r="827">
          <cell r="G827" t="str">
            <v>NC3CM</v>
          </cell>
          <cell r="H827">
            <v>180</v>
          </cell>
        </row>
        <row r="828">
          <cell r="G828" t="str">
            <v>NC3CM</v>
          </cell>
          <cell r="H828">
            <v>180</v>
          </cell>
        </row>
        <row r="829">
          <cell r="G829" t="str">
            <v>NC3CM</v>
          </cell>
          <cell r="H829">
            <v>180</v>
          </cell>
        </row>
        <row r="830">
          <cell r="G830" t="str">
            <v>NC3CT</v>
          </cell>
          <cell r="H830">
            <v>220</v>
          </cell>
        </row>
        <row r="831">
          <cell r="G831" t="str">
            <v>NC3CT</v>
          </cell>
          <cell r="H831">
            <v>220</v>
          </cell>
        </row>
        <row r="832">
          <cell r="G832" t="str">
            <v>NC3CT</v>
          </cell>
          <cell r="H832">
            <v>220</v>
          </cell>
        </row>
        <row r="833">
          <cell r="G833" t="str">
            <v>NC3CT</v>
          </cell>
          <cell r="H833">
            <v>220</v>
          </cell>
        </row>
        <row r="834">
          <cell r="G834" t="str">
            <v>NC3CT</v>
          </cell>
          <cell r="H834">
            <v>220</v>
          </cell>
        </row>
        <row r="835">
          <cell r="G835" t="str">
            <v>NC3CT</v>
          </cell>
          <cell r="H835">
            <v>220</v>
          </cell>
        </row>
        <row r="836">
          <cell r="G836" t="str">
            <v>NC3CT</v>
          </cell>
          <cell r="H836">
            <v>220</v>
          </cell>
        </row>
        <row r="837">
          <cell r="G837" t="str">
            <v>NC3CT</v>
          </cell>
          <cell r="H837">
            <v>220</v>
          </cell>
        </row>
        <row r="838">
          <cell r="G838" t="str">
            <v>NC3CT</v>
          </cell>
          <cell r="H838">
            <v>220</v>
          </cell>
        </row>
        <row r="839">
          <cell r="G839" t="str">
            <v>NC3CT</v>
          </cell>
          <cell r="H839">
            <v>220</v>
          </cell>
        </row>
        <row r="840">
          <cell r="G840" t="str">
            <v>NC3CT</v>
          </cell>
          <cell r="H840">
            <v>220</v>
          </cell>
        </row>
        <row r="841">
          <cell r="G841" t="str">
            <v>NC3CT</v>
          </cell>
          <cell r="H841">
            <v>220</v>
          </cell>
        </row>
        <row r="842">
          <cell r="G842" t="str">
            <v>NC5CM</v>
          </cell>
          <cell r="H842">
            <v>200</v>
          </cell>
        </row>
        <row r="843">
          <cell r="G843" t="str">
            <v>NC5CM</v>
          </cell>
          <cell r="H843">
            <v>200</v>
          </cell>
        </row>
        <row r="844">
          <cell r="G844" t="str">
            <v>NC5CM</v>
          </cell>
          <cell r="H844">
            <v>200</v>
          </cell>
        </row>
        <row r="845">
          <cell r="G845" t="str">
            <v>NC5CM</v>
          </cell>
          <cell r="H845">
            <v>200</v>
          </cell>
        </row>
        <row r="846">
          <cell r="G846" t="str">
            <v>NC5CM</v>
          </cell>
          <cell r="H846">
            <v>200</v>
          </cell>
        </row>
        <row r="847">
          <cell r="G847" t="str">
            <v>NC5CM</v>
          </cell>
          <cell r="H847">
            <v>200</v>
          </cell>
        </row>
        <row r="848">
          <cell r="G848" t="str">
            <v>NJ2CT</v>
          </cell>
          <cell r="H848">
            <v>140</v>
          </cell>
        </row>
        <row r="849">
          <cell r="G849" t="str">
            <v>NJ2CT</v>
          </cell>
          <cell r="H849">
            <v>140</v>
          </cell>
        </row>
        <row r="850">
          <cell r="G850" t="str">
            <v>NJ2CT</v>
          </cell>
          <cell r="H850">
            <v>140</v>
          </cell>
        </row>
        <row r="851">
          <cell r="G851" t="str">
            <v>NJ2CT</v>
          </cell>
          <cell r="H851">
            <v>140</v>
          </cell>
        </row>
        <row r="852">
          <cell r="G852" t="str">
            <v>NJCM</v>
          </cell>
          <cell r="H852">
            <v>100</v>
          </cell>
        </row>
        <row r="853">
          <cell r="G853" t="str">
            <v>NJCM</v>
          </cell>
          <cell r="H853">
            <v>100</v>
          </cell>
        </row>
        <row r="854">
          <cell r="G854" t="str">
            <v>NJCM</v>
          </cell>
          <cell r="H854">
            <v>100</v>
          </cell>
        </row>
        <row r="855">
          <cell r="G855" t="str">
            <v>NJCM</v>
          </cell>
          <cell r="H855">
            <v>100</v>
          </cell>
        </row>
        <row r="856">
          <cell r="G856" t="str">
            <v>NJCTCACHE</v>
          </cell>
          <cell r="H856">
            <v>400</v>
          </cell>
        </row>
        <row r="857">
          <cell r="G857" t="str">
            <v>NJCTCACHE</v>
          </cell>
          <cell r="H857">
            <v>400</v>
          </cell>
        </row>
        <row r="858">
          <cell r="G858" t="str">
            <v>NJCTCACHE</v>
          </cell>
          <cell r="H858">
            <v>400</v>
          </cell>
        </row>
        <row r="859">
          <cell r="G859" t="str">
            <v>NJCTCACHE</v>
          </cell>
          <cell r="H859">
            <v>400</v>
          </cell>
        </row>
        <row r="860">
          <cell r="G860" t="str">
            <v>NJCTCACHE</v>
          </cell>
          <cell r="H860">
            <v>400</v>
          </cell>
        </row>
        <row r="861">
          <cell r="G861" t="str">
            <v>NJCTCACHE</v>
          </cell>
          <cell r="H861">
            <v>400</v>
          </cell>
        </row>
        <row r="862">
          <cell r="G862" t="str">
            <v>NJCTCACHE</v>
          </cell>
          <cell r="H862">
            <v>400</v>
          </cell>
        </row>
        <row r="863">
          <cell r="G863" t="str">
            <v>NJCTCACHE</v>
          </cell>
          <cell r="H863">
            <v>400</v>
          </cell>
        </row>
        <row r="864">
          <cell r="G864" t="str">
            <v>NJCTCACHE</v>
          </cell>
          <cell r="H864">
            <v>400</v>
          </cell>
        </row>
        <row r="865">
          <cell r="G865" t="str">
            <v>NN2UN</v>
          </cell>
          <cell r="H865">
            <v>40</v>
          </cell>
        </row>
        <row r="866">
          <cell r="G866" t="str">
            <v>NN2UN</v>
          </cell>
          <cell r="H866">
            <v>40</v>
          </cell>
        </row>
        <row r="867">
          <cell r="G867" t="str">
            <v>NN3CM</v>
          </cell>
          <cell r="H867">
            <v>160</v>
          </cell>
        </row>
        <row r="868">
          <cell r="G868" t="str">
            <v>NN3CM</v>
          </cell>
          <cell r="H868">
            <v>160</v>
          </cell>
        </row>
        <row r="869">
          <cell r="G869" t="str">
            <v>NN3CM</v>
          </cell>
          <cell r="H869">
            <v>160</v>
          </cell>
        </row>
        <row r="870">
          <cell r="G870" t="str">
            <v>NN3CM</v>
          </cell>
          <cell r="H870">
            <v>160</v>
          </cell>
        </row>
        <row r="871">
          <cell r="G871" t="str">
            <v>NN3CM</v>
          </cell>
          <cell r="H871">
            <v>160</v>
          </cell>
        </row>
        <row r="872">
          <cell r="G872" t="str">
            <v>NN3CM</v>
          </cell>
          <cell r="H872">
            <v>160</v>
          </cell>
        </row>
        <row r="873">
          <cell r="G873" t="str">
            <v>NN3CM</v>
          </cell>
          <cell r="H873">
            <v>160</v>
          </cell>
        </row>
        <row r="874">
          <cell r="G874" t="str">
            <v>NN3CM</v>
          </cell>
          <cell r="H874">
            <v>160</v>
          </cell>
        </row>
        <row r="875">
          <cell r="G875" t="str">
            <v>NN3CT</v>
          </cell>
          <cell r="H875">
            <v>160</v>
          </cell>
        </row>
        <row r="876">
          <cell r="G876" t="str">
            <v>NN3CT</v>
          </cell>
          <cell r="H876">
            <v>160</v>
          </cell>
        </row>
        <row r="877">
          <cell r="G877" t="str">
            <v>NN3CT</v>
          </cell>
          <cell r="H877">
            <v>160</v>
          </cell>
        </row>
        <row r="878">
          <cell r="G878" t="str">
            <v>NN3CT</v>
          </cell>
          <cell r="H878">
            <v>160</v>
          </cell>
        </row>
        <row r="879">
          <cell r="G879" t="str">
            <v>NN3CT</v>
          </cell>
          <cell r="H879">
            <v>160</v>
          </cell>
        </row>
        <row r="880">
          <cell r="G880" t="str">
            <v>NN3CT</v>
          </cell>
          <cell r="H880">
            <v>160</v>
          </cell>
        </row>
        <row r="881">
          <cell r="G881" t="str">
            <v>NN3UN</v>
          </cell>
          <cell r="H881">
            <v>60</v>
          </cell>
        </row>
        <row r="882">
          <cell r="G882" t="str">
            <v>NN3UN</v>
          </cell>
          <cell r="H882">
            <v>60</v>
          </cell>
        </row>
        <row r="883">
          <cell r="G883" t="str">
            <v>NN3UN</v>
          </cell>
          <cell r="H883">
            <v>60</v>
          </cell>
        </row>
        <row r="884">
          <cell r="G884" t="str">
            <v>NN3UN</v>
          </cell>
          <cell r="H884">
            <v>60</v>
          </cell>
        </row>
        <row r="885">
          <cell r="G885" t="str">
            <v>NN3UN</v>
          </cell>
          <cell r="H885">
            <v>60</v>
          </cell>
        </row>
        <row r="886">
          <cell r="G886" t="str">
            <v>NN4CT</v>
          </cell>
          <cell r="H886">
            <v>260</v>
          </cell>
        </row>
        <row r="887">
          <cell r="G887" t="str">
            <v>NN4CT</v>
          </cell>
          <cell r="H887">
            <v>260</v>
          </cell>
        </row>
        <row r="888">
          <cell r="G888" t="str">
            <v>NN4CT</v>
          </cell>
          <cell r="H888">
            <v>260</v>
          </cell>
        </row>
        <row r="889">
          <cell r="G889" t="str">
            <v>NN4CT</v>
          </cell>
          <cell r="H889">
            <v>260</v>
          </cell>
        </row>
        <row r="890">
          <cell r="G890" t="str">
            <v>NN4CT</v>
          </cell>
          <cell r="H890">
            <v>260</v>
          </cell>
        </row>
        <row r="891">
          <cell r="G891" t="str">
            <v>NN4CT</v>
          </cell>
          <cell r="H891">
            <v>260</v>
          </cell>
        </row>
        <row r="892">
          <cell r="G892" t="str">
            <v>NN4CT</v>
          </cell>
          <cell r="H892">
            <v>260</v>
          </cell>
        </row>
        <row r="893">
          <cell r="G893" t="str">
            <v>NN4CT</v>
          </cell>
          <cell r="H893">
            <v>260</v>
          </cell>
        </row>
        <row r="894">
          <cell r="G894" t="str">
            <v>NN4CT</v>
          </cell>
          <cell r="H894">
            <v>260</v>
          </cell>
        </row>
        <row r="895">
          <cell r="G895" t="str">
            <v>NN4CT</v>
          </cell>
          <cell r="H895">
            <v>260</v>
          </cell>
        </row>
        <row r="896">
          <cell r="G896" t="str">
            <v>NN5CT</v>
          </cell>
          <cell r="H896">
            <v>80</v>
          </cell>
        </row>
        <row r="897">
          <cell r="G897" t="str">
            <v>NN5CT</v>
          </cell>
          <cell r="H897">
            <v>80</v>
          </cell>
        </row>
        <row r="898">
          <cell r="G898" t="str">
            <v>NN5CT</v>
          </cell>
          <cell r="H898">
            <v>80</v>
          </cell>
        </row>
        <row r="899">
          <cell r="G899" t="str">
            <v>NNCM</v>
          </cell>
          <cell r="H899">
            <v>240</v>
          </cell>
        </row>
        <row r="900">
          <cell r="G900" t="str">
            <v>NNCM</v>
          </cell>
          <cell r="H900">
            <v>240</v>
          </cell>
        </row>
        <row r="901">
          <cell r="G901" t="str">
            <v>NNCM</v>
          </cell>
          <cell r="H901">
            <v>240</v>
          </cell>
        </row>
        <row r="902">
          <cell r="G902" t="str">
            <v>NNCM</v>
          </cell>
          <cell r="H902">
            <v>240</v>
          </cell>
        </row>
        <row r="903">
          <cell r="G903" t="str">
            <v>NNCM</v>
          </cell>
          <cell r="H903">
            <v>240</v>
          </cell>
        </row>
        <row r="904">
          <cell r="G904" t="str">
            <v>NNCM</v>
          </cell>
          <cell r="H904">
            <v>240</v>
          </cell>
        </row>
        <row r="905">
          <cell r="G905" t="str">
            <v>PLCT</v>
          </cell>
          <cell r="H905">
            <v>160</v>
          </cell>
        </row>
        <row r="906">
          <cell r="G906" t="str">
            <v>PLCT</v>
          </cell>
          <cell r="H906">
            <v>160</v>
          </cell>
        </row>
        <row r="907">
          <cell r="G907" t="str">
            <v>PLCT</v>
          </cell>
          <cell r="H907">
            <v>160</v>
          </cell>
        </row>
        <row r="908">
          <cell r="G908" t="str">
            <v>PLCT</v>
          </cell>
          <cell r="H908">
            <v>160</v>
          </cell>
        </row>
        <row r="909">
          <cell r="G909" t="str">
            <v>PLCT</v>
          </cell>
          <cell r="H909">
            <v>160</v>
          </cell>
        </row>
        <row r="910">
          <cell r="G910" t="str">
            <v>PLCT</v>
          </cell>
          <cell r="H910">
            <v>160</v>
          </cell>
        </row>
        <row r="911">
          <cell r="G911" t="str">
            <v>QD2CMCACHE</v>
          </cell>
          <cell r="H911">
            <v>200</v>
          </cell>
        </row>
        <row r="912">
          <cell r="G912" t="str">
            <v>QD2CMCACHE</v>
          </cell>
          <cell r="H912">
            <v>200</v>
          </cell>
        </row>
        <row r="913">
          <cell r="G913" t="str">
            <v>QD2CMCACHE</v>
          </cell>
          <cell r="H913">
            <v>200</v>
          </cell>
        </row>
        <row r="914">
          <cell r="G914" t="str">
            <v>QD2CMCACHE</v>
          </cell>
          <cell r="H914">
            <v>200</v>
          </cell>
        </row>
        <row r="915">
          <cell r="G915" t="str">
            <v>QD2UN</v>
          </cell>
          <cell r="H915">
            <v>240</v>
          </cell>
        </row>
        <row r="916">
          <cell r="G916" t="str">
            <v>QD2UN</v>
          </cell>
          <cell r="H916">
            <v>240</v>
          </cell>
        </row>
        <row r="917">
          <cell r="G917" t="str">
            <v>QD2UN</v>
          </cell>
          <cell r="H917">
            <v>240</v>
          </cell>
        </row>
        <row r="918">
          <cell r="G918" t="str">
            <v>QD2UN</v>
          </cell>
          <cell r="H918">
            <v>240</v>
          </cell>
        </row>
        <row r="919">
          <cell r="G919" t="str">
            <v>QD2UN</v>
          </cell>
          <cell r="H919">
            <v>240</v>
          </cell>
        </row>
        <row r="920">
          <cell r="G920" t="str">
            <v>QD3UN</v>
          </cell>
          <cell r="H920">
            <v>80</v>
          </cell>
        </row>
        <row r="921">
          <cell r="G921" t="str">
            <v>QD3UN</v>
          </cell>
          <cell r="H921">
            <v>80</v>
          </cell>
        </row>
        <row r="922">
          <cell r="G922" t="str">
            <v>QD3UN</v>
          </cell>
          <cell r="H922">
            <v>80</v>
          </cell>
        </row>
        <row r="923">
          <cell r="G923" t="str">
            <v>QD3UN</v>
          </cell>
          <cell r="H923">
            <v>80</v>
          </cell>
        </row>
        <row r="924">
          <cell r="G924" t="str">
            <v>QD3UN</v>
          </cell>
          <cell r="H924">
            <v>80</v>
          </cell>
        </row>
        <row r="925">
          <cell r="G925" t="str">
            <v>QD3UN</v>
          </cell>
          <cell r="H925">
            <v>80</v>
          </cell>
        </row>
        <row r="926">
          <cell r="G926" t="str">
            <v>QD3UN</v>
          </cell>
          <cell r="H926">
            <v>80</v>
          </cell>
        </row>
        <row r="927">
          <cell r="G927" t="str">
            <v>QD4CM</v>
          </cell>
          <cell r="H927">
            <v>400</v>
          </cell>
        </row>
        <row r="928">
          <cell r="G928" t="str">
            <v>QD4CM</v>
          </cell>
          <cell r="H928">
            <v>400</v>
          </cell>
        </row>
        <row r="929">
          <cell r="G929" t="str">
            <v>QD4CM</v>
          </cell>
          <cell r="H929">
            <v>400</v>
          </cell>
        </row>
        <row r="930">
          <cell r="G930" t="str">
            <v>QD4CM</v>
          </cell>
          <cell r="H930">
            <v>400</v>
          </cell>
        </row>
        <row r="931">
          <cell r="G931" t="str">
            <v>QD4CM</v>
          </cell>
          <cell r="H931">
            <v>400</v>
          </cell>
        </row>
        <row r="932">
          <cell r="G932" t="str">
            <v>QD4CM</v>
          </cell>
          <cell r="H932">
            <v>400</v>
          </cell>
        </row>
        <row r="933">
          <cell r="G933" t="str">
            <v>QD4CM</v>
          </cell>
          <cell r="H933">
            <v>400</v>
          </cell>
        </row>
        <row r="934">
          <cell r="G934" t="str">
            <v>QD4CM</v>
          </cell>
          <cell r="H934">
            <v>400</v>
          </cell>
        </row>
        <row r="935">
          <cell r="G935" t="str">
            <v>QD4CT</v>
          </cell>
          <cell r="H935">
            <v>180</v>
          </cell>
        </row>
        <row r="936">
          <cell r="G936" t="str">
            <v>QD4CT</v>
          </cell>
          <cell r="H936">
            <v>180</v>
          </cell>
        </row>
        <row r="937">
          <cell r="G937" t="str">
            <v>QD4CT</v>
          </cell>
          <cell r="H937">
            <v>180</v>
          </cell>
        </row>
        <row r="938">
          <cell r="G938" t="str">
            <v>QD4CT</v>
          </cell>
          <cell r="H938">
            <v>180</v>
          </cell>
        </row>
        <row r="939">
          <cell r="G939" t="str">
            <v>QD4CT</v>
          </cell>
          <cell r="H939">
            <v>180</v>
          </cell>
        </row>
        <row r="940">
          <cell r="G940" t="str">
            <v>QD4CT</v>
          </cell>
          <cell r="H940">
            <v>180</v>
          </cell>
        </row>
        <row r="941">
          <cell r="G941" t="str">
            <v>QD4CT</v>
          </cell>
          <cell r="H941">
            <v>180</v>
          </cell>
        </row>
        <row r="942">
          <cell r="G942" t="str">
            <v>QD4CT</v>
          </cell>
          <cell r="H942">
            <v>180</v>
          </cell>
        </row>
        <row r="943">
          <cell r="G943" t="str">
            <v>QD4CT</v>
          </cell>
          <cell r="H943">
            <v>180</v>
          </cell>
        </row>
        <row r="944">
          <cell r="G944" t="str">
            <v>QD4CT</v>
          </cell>
          <cell r="H944">
            <v>180</v>
          </cell>
        </row>
        <row r="945">
          <cell r="G945" t="str">
            <v>QD5UN</v>
          </cell>
          <cell r="H945">
            <v>200</v>
          </cell>
        </row>
        <row r="946">
          <cell r="G946" t="str">
            <v>QD5UN</v>
          </cell>
          <cell r="H946">
            <v>200</v>
          </cell>
        </row>
        <row r="947">
          <cell r="G947" t="str">
            <v>QD5UN</v>
          </cell>
          <cell r="H947">
            <v>200</v>
          </cell>
        </row>
        <row r="948">
          <cell r="G948" t="str">
            <v>QD5UN</v>
          </cell>
          <cell r="H948">
            <v>200</v>
          </cell>
        </row>
        <row r="949">
          <cell r="G949" t="str">
            <v>QD5UN</v>
          </cell>
          <cell r="H949">
            <v>200</v>
          </cell>
        </row>
        <row r="950">
          <cell r="G950" t="str">
            <v>QD5UN</v>
          </cell>
          <cell r="H950">
            <v>200</v>
          </cell>
        </row>
        <row r="951">
          <cell r="G951" t="str">
            <v>QD5UN</v>
          </cell>
          <cell r="H951">
            <v>200</v>
          </cell>
        </row>
        <row r="952">
          <cell r="G952" t="str">
            <v>QD6UN</v>
          </cell>
          <cell r="H952">
            <v>100</v>
          </cell>
        </row>
        <row r="953">
          <cell r="G953" t="str">
            <v>QD6UN</v>
          </cell>
          <cell r="H953">
            <v>100</v>
          </cell>
        </row>
        <row r="954">
          <cell r="G954" t="str">
            <v>QD7UN</v>
          </cell>
          <cell r="H954">
            <v>100</v>
          </cell>
        </row>
        <row r="955">
          <cell r="G955" t="str">
            <v>QD7UN</v>
          </cell>
          <cell r="H955">
            <v>100</v>
          </cell>
        </row>
        <row r="956">
          <cell r="G956" t="str">
            <v>QD7UN</v>
          </cell>
          <cell r="H956">
            <v>100</v>
          </cell>
        </row>
        <row r="957">
          <cell r="G957" t="str">
            <v>QD7UN</v>
          </cell>
          <cell r="H957">
            <v>100</v>
          </cell>
        </row>
        <row r="958">
          <cell r="G958" t="str">
            <v>QDIX</v>
          </cell>
          <cell r="H958">
            <v>720</v>
          </cell>
        </row>
        <row r="959">
          <cell r="G959" t="str">
            <v>QDIX</v>
          </cell>
          <cell r="H959">
            <v>720</v>
          </cell>
        </row>
        <row r="960">
          <cell r="G960" t="str">
            <v>QDIX</v>
          </cell>
          <cell r="H960">
            <v>720</v>
          </cell>
        </row>
        <row r="961">
          <cell r="G961" t="str">
            <v>QDIX</v>
          </cell>
          <cell r="H961">
            <v>720</v>
          </cell>
        </row>
        <row r="962">
          <cell r="G962" t="str">
            <v>QDIX</v>
          </cell>
          <cell r="H962">
            <v>720</v>
          </cell>
        </row>
        <row r="963">
          <cell r="G963" t="str">
            <v>QDIX</v>
          </cell>
          <cell r="H963">
            <v>720</v>
          </cell>
        </row>
        <row r="964">
          <cell r="G964" t="str">
            <v>QDIX</v>
          </cell>
          <cell r="H964">
            <v>720</v>
          </cell>
        </row>
        <row r="965">
          <cell r="G965" t="str">
            <v>QDIX</v>
          </cell>
          <cell r="H965">
            <v>720</v>
          </cell>
        </row>
        <row r="966">
          <cell r="G966" t="str">
            <v>QDIX</v>
          </cell>
          <cell r="H966">
            <v>720</v>
          </cell>
        </row>
        <row r="967">
          <cell r="G967" t="str">
            <v>QDIX</v>
          </cell>
          <cell r="H967">
            <v>720</v>
          </cell>
        </row>
        <row r="968">
          <cell r="G968" t="str">
            <v>QDIX</v>
          </cell>
          <cell r="H968">
            <v>720</v>
          </cell>
        </row>
        <row r="969">
          <cell r="G969" t="str">
            <v>QDIX</v>
          </cell>
          <cell r="H969">
            <v>720</v>
          </cell>
        </row>
        <row r="970">
          <cell r="G970" t="str">
            <v>QDIX</v>
          </cell>
          <cell r="H970">
            <v>720</v>
          </cell>
        </row>
        <row r="971">
          <cell r="G971" t="str">
            <v>QDIX</v>
          </cell>
          <cell r="H971">
            <v>720</v>
          </cell>
        </row>
        <row r="972">
          <cell r="G972" t="str">
            <v>QDIX</v>
          </cell>
          <cell r="H972">
            <v>720</v>
          </cell>
        </row>
        <row r="973">
          <cell r="G973" t="str">
            <v>QDIX</v>
          </cell>
          <cell r="H973">
            <v>720</v>
          </cell>
        </row>
        <row r="974">
          <cell r="G974" t="str">
            <v>QDIX</v>
          </cell>
          <cell r="H974">
            <v>720</v>
          </cell>
        </row>
        <row r="976">
          <cell r="G976" t="str">
            <v>青岛三级</v>
          </cell>
          <cell r="H976" t="str">
            <v>QDIX</v>
          </cell>
        </row>
        <row r="977">
          <cell r="G977" t="str">
            <v>QDIX</v>
          </cell>
          <cell r="H977">
            <v>720</v>
          </cell>
        </row>
        <row r="978">
          <cell r="G978" t="str">
            <v>SH4CM</v>
          </cell>
          <cell r="H978">
            <v>100</v>
          </cell>
        </row>
        <row r="979">
          <cell r="G979" t="str">
            <v>SH4CM</v>
          </cell>
          <cell r="H979">
            <v>100</v>
          </cell>
        </row>
        <row r="980">
          <cell r="G980" t="str">
            <v>SH4CM</v>
          </cell>
          <cell r="H980">
            <v>100</v>
          </cell>
        </row>
        <row r="981">
          <cell r="G981" t="str">
            <v>SH4CT</v>
          </cell>
          <cell r="H981">
            <v>200</v>
          </cell>
        </row>
        <row r="982">
          <cell r="G982" t="str">
            <v>SH4CT</v>
          </cell>
          <cell r="H982">
            <v>200</v>
          </cell>
        </row>
        <row r="983">
          <cell r="G983" t="str">
            <v>SH4CT</v>
          </cell>
          <cell r="H983">
            <v>200</v>
          </cell>
        </row>
        <row r="984">
          <cell r="G984" t="str">
            <v>SH4CT</v>
          </cell>
          <cell r="H984">
            <v>200</v>
          </cell>
        </row>
        <row r="985">
          <cell r="G985" t="str">
            <v>SH4CT</v>
          </cell>
          <cell r="H985">
            <v>200</v>
          </cell>
        </row>
        <row r="986">
          <cell r="G986" t="str">
            <v>SH4CT</v>
          </cell>
          <cell r="H986">
            <v>200</v>
          </cell>
        </row>
        <row r="987">
          <cell r="G987" t="str">
            <v>SH4CT</v>
          </cell>
          <cell r="H987">
            <v>200</v>
          </cell>
        </row>
        <row r="988">
          <cell r="G988" t="str">
            <v>SH4CT</v>
          </cell>
          <cell r="H988">
            <v>200</v>
          </cell>
        </row>
        <row r="989">
          <cell r="G989" t="str">
            <v>SHAOX2UN</v>
          </cell>
          <cell r="H989">
            <v>40</v>
          </cell>
        </row>
        <row r="990">
          <cell r="G990" t="str">
            <v>SHAOX2UN</v>
          </cell>
          <cell r="H990">
            <v>40</v>
          </cell>
        </row>
        <row r="991">
          <cell r="G991" t="str">
            <v>SHAOX2UN</v>
          </cell>
          <cell r="H991">
            <v>40</v>
          </cell>
        </row>
        <row r="992">
          <cell r="G992" t="str">
            <v>SHAOX2UN</v>
          </cell>
          <cell r="H992">
            <v>40</v>
          </cell>
        </row>
        <row r="993">
          <cell r="G993" t="str">
            <v>SHAOX2UN</v>
          </cell>
          <cell r="H993">
            <v>40</v>
          </cell>
        </row>
        <row r="994">
          <cell r="G994" t="str">
            <v>SHCT</v>
          </cell>
          <cell r="H994">
            <v>300</v>
          </cell>
        </row>
        <row r="995">
          <cell r="G995" t="str">
            <v>SHCT</v>
          </cell>
          <cell r="H995">
            <v>300</v>
          </cell>
        </row>
        <row r="996">
          <cell r="G996" t="str">
            <v>SHCT</v>
          </cell>
          <cell r="H996">
            <v>300</v>
          </cell>
        </row>
        <row r="997">
          <cell r="G997" t="str">
            <v>SHCT</v>
          </cell>
          <cell r="H997">
            <v>300</v>
          </cell>
        </row>
        <row r="998">
          <cell r="G998" t="str">
            <v>SHCT</v>
          </cell>
          <cell r="H998">
            <v>300</v>
          </cell>
        </row>
        <row r="999">
          <cell r="G999" t="str">
            <v>SHCT</v>
          </cell>
          <cell r="H999">
            <v>300</v>
          </cell>
        </row>
        <row r="1000">
          <cell r="G1000" t="str">
            <v>SHCT</v>
          </cell>
          <cell r="H1000">
            <v>300</v>
          </cell>
        </row>
        <row r="1001">
          <cell r="G1001" t="str">
            <v>SHCT</v>
          </cell>
          <cell r="H1001">
            <v>300</v>
          </cell>
        </row>
        <row r="1002">
          <cell r="G1002" t="str">
            <v>SHCT</v>
          </cell>
          <cell r="H1002">
            <v>300</v>
          </cell>
        </row>
        <row r="1003">
          <cell r="G1003" t="str">
            <v>SHCT</v>
          </cell>
          <cell r="H1003">
            <v>300</v>
          </cell>
        </row>
        <row r="1004">
          <cell r="G1004" t="str">
            <v>SHCT</v>
          </cell>
          <cell r="H1004">
            <v>300</v>
          </cell>
        </row>
        <row r="1005">
          <cell r="G1005" t="str">
            <v>SHCT</v>
          </cell>
          <cell r="H1005">
            <v>300</v>
          </cell>
        </row>
        <row r="1006">
          <cell r="G1006" t="str">
            <v>SHCT</v>
          </cell>
          <cell r="H1006">
            <v>300</v>
          </cell>
        </row>
        <row r="1007">
          <cell r="G1007" t="str">
            <v>SHUN</v>
          </cell>
          <cell r="H1007">
            <v>160</v>
          </cell>
        </row>
        <row r="1008">
          <cell r="G1008" t="str">
            <v>SHUN</v>
          </cell>
          <cell r="H1008">
            <v>160</v>
          </cell>
        </row>
        <row r="1009">
          <cell r="G1009" t="str">
            <v>SHUN</v>
          </cell>
          <cell r="H1009">
            <v>160</v>
          </cell>
        </row>
        <row r="1010">
          <cell r="G1010" t="str">
            <v>SHUN</v>
          </cell>
          <cell r="H1010">
            <v>160</v>
          </cell>
        </row>
        <row r="1011">
          <cell r="G1011" t="str">
            <v>SHUN</v>
          </cell>
          <cell r="H1011">
            <v>160</v>
          </cell>
        </row>
        <row r="1012">
          <cell r="G1012" t="str">
            <v>SHUN</v>
          </cell>
          <cell r="H1012">
            <v>160</v>
          </cell>
        </row>
        <row r="1013">
          <cell r="G1013" t="str">
            <v>SHUN</v>
          </cell>
          <cell r="H1013">
            <v>160</v>
          </cell>
        </row>
        <row r="1014">
          <cell r="G1014" t="str">
            <v>SHUN</v>
          </cell>
          <cell r="H1014">
            <v>160</v>
          </cell>
        </row>
        <row r="1015">
          <cell r="G1015" t="str">
            <v>SHUN</v>
          </cell>
          <cell r="H1015">
            <v>160</v>
          </cell>
        </row>
        <row r="1016">
          <cell r="G1016" t="str">
            <v>SHUN</v>
          </cell>
          <cell r="H1016">
            <v>160</v>
          </cell>
        </row>
        <row r="1017">
          <cell r="G1017" t="str">
            <v>SHUN</v>
          </cell>
          <cell r="H1017">
            <v>160</v>
          </cell>
        </row>
        <row r="1018">
          <cell r="G1018" t="str">
            <v>SJZ3CT</v>
          </cell>
          <cell r="H1018">
            <v>160</v>
          </cell>
        </row>
        <row r="1019">
          <cell r="G1019" t="str">
            <v>SJZ3CT</v>
          </cell>
          <cell r="H1019">
            <v>160</v>
          </cell>
        </row>
        <row r="1020">
          <cell r="G1020" t="str">
            <v>SJZ3CT</v>
          </cell>
          <cell r="H1020">
            <v>160</v>
          </cell>
        </row>
        <row r="1021">
          <cell r="G1021" t="str">
            <v>SJZ3CT</v>
          </cell>
          <cell r="H1021">
            <v>160</v>
          </cell>
        </row>
        <row r="1022">
          <cell r="G1022" t="str">
            <v>SJZ3CT</v>
          </cell>
          <cell r="H1022">
            <v>160</v>
          </cell>
        </row>
        <row r="1023">
          <cell r="G1023" t="str">
            <v>SJZ3CT</v>
          </cell>
          <cell r="H1023">
            <v>160</v>
          </cell>
        </row>
        <row r="1024">
          <cell r="G1024" t="str">
            <v>SJZ4CT</v>
          </cell>
          <cell r="H1024">
            <v>160</v>
          </cell>
        </row>
        <row r="1025">
          <cell r="G1025" t="str">
            <v>SJZ4CT</v>
          </cell>
          <cell r="H1025">
            <v>160</v>
          </cell>
        </row>
        <row r="1026">
          <cell r="G1026" t="str">
            <v>SJZ4CT</v>
          </cell>
          <cell r="H1026">
            <v>160</v>
          </cell>
        </row>
        <row r="1027">
          <cell r="G1027" t="str">
            <v>SJZ4CT</v>
          </cell>
          <cell r="H1027">
            <v>160</v>
          </cell>
        </row>
        <row r="1028">
          <cell r="G1028" t="str">
            <v>SJZ4CT</v>
          </cell>
          <cell r="H1028">
            <v>160</v>
          </cell>
        </row>
        <row r="1029">
          <cell r="G1029" t="str">
            <v>SJZ4CT</v>
          </cell>
          <cell r="H1029">
            <v>160</v>
          </cell>
        </row>
        <row r="1030">
          <cell r="G1030" t="str">
            <v>SQ2CT</v>
          </cell>
          <cell r="H1030">
            <v>200</v>
          </cell>
        </row>
        <row r="1031">
          <cell r="G1031" t="str">
            <v>SQ2CT</v>
          </cell>
          <cell r="H1031">
            <v>200</v>
          </cell>
        </row>
        <row r="1032">
          <cell r="G1032" t="str">
            <v>SQ2CT</v>
          </cell>
          <cell r="H1032">
            <v>200</v>
          </cell>
        </row>
        <row r="1033">
          <cell r="G1033" t="str">
            <v>SQ2CT</v>
          </cell>
          <cell r="H1033">
            <v>200</v>
          </cell>
        </row>
        <row r="1034">
          <cell r="G1034" t="str">
            <v>SQ2CT</v>
          </cell>
          <cell r="H1034">
            <v>200</v>
          </cell>
        </row>
        <row r="1035">
          <cell r="G1035" t="str">
            <v>SQ2CT</v>
          </cell>
          <cell r="H1035">
            <v>200</v>
          </cell>
        </row>
        <row r="1036">
          <cell r="G1036" t="str">
            <v>SQ2CT</v>
          </cell>
          <cell r="H1036">
            <v>200</v>
          </cell>
        </row>
        <row r="1037">
          <cell r="G1037" t="str">
            <v>SQ2CT</v>
          </cell>
          <cell r="H1037">
            <v>200</v>
          </cell>
        </row>
        <row r="1038">
          <cell r="G1038" t="str">
            <v>SQ2CT</v>
          </cell>
          <cell r="H1038">
            <v>200</v>
          </cell>
        </row>
        <row r="1039">
          <cell r="G1039" t="str">
            <v>SQCT</v>
          </cell>
          <cell r="H1039">
            <v>200</v>
          </cell>
        </row>
        <row r="1040">
          <cell r="G1040" t="str">
            <v>SQCT</v>
          </cell>
          <cell r="H1040">
            <v>200</v>
          </cell>
        </row>
        <row r="1041">
          <cell r="G1041" t="str">
            <v>SQCT</v>
          </cell>
          <cell r="H1041">
            <v>200</v>
          </cell>
        </row>
        <row r="1042">
          <cell r="G1042" t="str">
            <v>SQCT</v>
          </cell>
          <cell r="H1042">
            <v>200</v>
          </cell>
        </row>
        <row r="1043">
          <cell r="G1043" t="str">
            <v>SQCT</v>
          </cell>
          <cell r="H1043">
            <v>200</v>
          </cell>
        </row>
        <row r="1044">
          <cell r="G1044" t="str">
            <v>SQCT</v>
          </cell>
          <cell r="H1044">
            <v>200</v>
          </cell>
        </row>
        <row r="1045">
          <cell r="G1045" t="str">
            <v>SQCT</v>
          </cell>
          <cell r="H1045">
            <v>200</v>
          </cell>
        </row>
        <row r="1046">
          <cell r="G1046" t="str">
            <v>SQCT</v>
          </cell>
          <cell r="H1046">
            <v>200</v>
          </cell>
        </row>
        <row r="1047">
          <cell r="G1047" t="str">
            <v>SQCT</v>
          </cell>
          <cell r="H1047">
            <v>200</v>
          </cell>
        </row>
        <row r="1048">
          <cell r="G1048" t="str">
            <v>SUZ2CT</v>
          </cell>
          <cell r="H1048">
            <v>160</v>
          </cell>
        </row>
        <row r="1049">
          <cell r="G1049" t="str">
            <v>SUZ2CT</v>
          </cell>
          <cell r="H1049">
            <v>160</v>
          </cell>
        </row>
        <row r="1050">
          <cell r="G1050" t="str">
            <v>SUZ2CT</v>
          </cell>
          <cell r="H1050">
            <v>160</v>
          </cell>
        </row>
        <row r="1051">
          <cell r="G1051" t="str">
            <v>SUZ2CT</v>
          </cell>
          <cell r="H1051">
            <v>160</v>
          </cell>
        </row>
        <row r="1052">
          <cell r="G1052" t="str">
            <v>SUZ2CT</v>
          </cell>
          <cell r="H1052">
            <v>160</v>
          </cell>
        </row>
        <row r="1053">
          <cell r="G1053" t="str">
            <v>SUZ2CT</v>
          </cell>
          <cell r="H1053">
            <v>160</v>
          </cell>
        </row>
        <row r="1054">
          <cell r="G1054" t="str">
            <v>SUZ2CT</v>
          </cell>
          <cell r="H1054">
            <v>160</v>
          </cell>
        </row>
        <row r="1055">
          <cell r="G1055" t="str">
            <v>SUZ2CT</v>
          </cell>
          <cell r="H1055">
            <v>160</v>
          </cell>
        </row>
        <row r="1056">
          <cell r="G1056" t="str">
            <v>SUZ2CT</v>
          </cell>
          <cell r="H1056">
            <v>160</v>
          </cell>
        </row>
        <row r="1057">
          <cell r="G1057" t="str">
            <v>SUZ4CT</v>
          </cell>
          <cell r="H1057">
            <v>100</v>
          </cell>
        </row>
        <row r="1058">
          <cell r="G1058" t="str">
            <v>SUZ4CT</v>
          </cell>
          <cell r="H1058">
            <v>100</v>
          </cell>
        </row>
        <row r="1059">
          <cell r="G1059" t="str">
            <v>SUZ4CT</v>
          </cell>
          <cell r="H1059">
            <v>100</v>
          </cell>
        </row>
        <row r="1060">
          <cell r="G1060" t="str">
            <v>SUZCT</v>
          </cell>
          <cell r="H1060">
            <v>160</v>
          </cell>
        </row>
        <row r="1061">
          <cell r="G1061" t="str">
            <v>SUZCT</v>
          </cell>
          <cell r="H1061">
            <v>160</v>
          </cell>
        </row>
        <row r="1062">
          <cell r="G1062" t="str">
            <v>SUZCT</v>
          </cell>
          <cell r="H1062">
            <v>160</v>
          </cell>
        </row>
        <row r="1063">
          <cell r="G1063" t="str">
            <v>SUZCT</v>
          </cell>
          <cell r="H1063">
            <v>160</v>
          </cell>
        </row>
        <row r="1064">
          <cell r="G1064" t="str">
            <v>SUZCT</v>
          </cell>
          <cell r="H1064">
            <v>160</v>
          </cell>
        </row>
        <row r="1065">
          <cell r="G1065" t="str">
            <v>SUZCT</v>
          </cell>
          <cell r="H1065">
            <v>160</v>
          </cell>
        </row>
        <row r="1066">
          <cell r="G1066" t="str">
            <v>SUZCT</v>
          </cell>
          <cell r="H1066">
            <v>160</v>
          </cell>
        </row>
        <row r="1067">
          <cell r="G1067" t="str">
            <v>SUZCT</v>
          </cell>
          <cell r="H1067">
            <v>160</v>
          </cell>
        </row>
        <row r="1068">
          <cell r="G1068" t="str">
            <v>SUZCT</v>
          </cell>
          <cell r="H1068">
            <v>160</v>
          </cell>
        </row>
        <row r="1069">
          <cell r="G1069" t="str">
            <v>SUZCT</v>
          </cell>
          <cell r="H1069">
            <v>160</v>
          </cell>
        </row>
        <row r="1070">
          <cell r="G1070" t="str">
            <v>SY2CM</v>
          </cell>
          <cell r="H1070">
            <v>180</v>
          </cell>
        </row>
        <row r="1071">
          <cell r="G1071" t="str">
            <v>SY2CM</v>
          </cell>
          <cell r="H1071">
            <v>180</v>
          </cell>
        </row>
        <row r="1072">
          <cell r="G1072" t="str">
            <v>SY2CM</v>
          </cell>
          <cell r="H1072">
            <v>180</v>
          </cell>
        </row>
        <row r="1073">
          <cell r="G1073" t="str">
            <v>SY2CM</v>
          </cell>
          <cell r="H1073">
            <v>180</v>
          </cell>
        </row>
        <row r="1074">
          <cell r="G1074" t="str">
            <v>SY2CM</v>
          </cell>
          <cell r="H1074">
            <v>180</v>
          </cell>
        </row>
        <row r="1075">
          <cell r="G1075" t="str">
            <v>SY2CM</v>
          </cell>
          <cell r="H1075">
            <v>180</v>
          </cell>
        </row>
        <row r="1076">
          <cell r="G1076" t="str">
            <v>SY2CM</v>
          </cell>
          <cell r="H1076">
            <v>180</v>
          </cell>
        </row>
        <row r="1077">
          <cell r="G1077" t="str">
            <v>SY2CM</v>
          </cell>
          <cell r="H1077">
            <v>180</v>
          </cell>
        </row>
        <row r="1078">
          <cell r="G1078" t="str">
            <v>SY2CM</v>
          </cell>
          <cell r="H1078">
            <v>180</v>
          </cell>
        </row>
        <row r="1079">
          <cell r="G1079" t="str">
            <v>SY2CM</v>
          </cell>
          <cell r="H1079">
            <v>180</v>
          </cell>
        </row>
        <row r="1080">
          <cell r="G1080" t="str">
            <v>SY2CM</v>
          </cell>
          <cell r="H1080">
            <v>180</v>
          </cell>
        </row>
        <row r="1081">
          <cell r="G1081" t="str">
            <v>SY2CT</v>
          </cell>
          <cell r="H1081">
            <v>40</v>
          </cell>
        </row>
        <row r="1082">
          <cell r="G1082" t="str">
            <v>SY2CT</v>
          </cell>
          <cell r="H1082">
            <v>40</v>
          </cell>
        </row>
        <row r="1083">
          <cell r="G1083" t="str">
            <v>SY2UN</v>
          </cell>
          <cell r="H1083">
            <v>60</v>
          </cell>
        </row>
        <row r="1084">
          <cell r="G1084" t="str">
            <v>SY2UN</v>
          </cell>
          <cell r="H1084">
            <v>60</v>
          </cell>
        </row>
        <row r="1085">
          <cell r="G1085" t="str">
            <v>SY2UN</v>
          </cell>
          <cell r="H1085">
            <v>60</v>
          </cell>
        </row>
        <row r="1086">
          <cell r="G1086" t="str">
            <v>SY3CM</v>
          </cell>
          <cell r="H1086">
            <v>320</v>
          </cell>
        </row>
        <row r="1087">
          <cell r="G1087" t="str">
            <v>SY3CM</v>
          </cell>
          <cell r="H1087">
            <v>320</v>
          </cell>
        </row>
        <row r="1088">
          <cell r="G1088" t="str">
            <v>SY3CM</v>
          </cell>
          <cell r="H1088">
            <v>320</v>
          </cell>
        </row>
        <row r="1089">
          <cell r="G1089" t="str">
            <v>SY3CM</v>
          </cell>
          <cell r="H1089">
            <v>320</v>
          </cell>
        </row>
        <row r="1090">
          <cell r="G1090" t="str">
            <v>SY3CM</v>
          </cell>
          <cell r="H1090">
            <v>320</v>
          </cell>
        </row>
        <row r="1091">
          <cell r="G1091" t="str">
            <v>SY3CM</v>
          </cell>
          <cell r="H1091">
            <v>320</v>
          </cell>
        </row>
        <row r="1092">
          <cell r="G1092" t="str">
            <v>SY3CM</v>
          </cell>
          <cell r="H1092">
            <v>320</v>
          </cell>
        </row>
        <row r="1093">
          <cell r="G1093" t="str">
            <v>SY3CM</v>
          </cell>
          <cell r="H1093">
            <v>320</v>
          </cell>
        </row>
        <row r="1094">
          <cell r="G1094" t="str">
            <v>SY3CM</v>
          </cell>
          <cell r="H1094">
            <v>320</v>
          </cell>
        </row>
        <row r="1095">
          <cell r="G1095" t="str">
            <v>SY3UN</v>
          </cell>
          <cell r="H1095">
            <v>160</v>
          </cell>
        </row>
        <row r="1096">
          <cell r="G1096" t="str">
            <v>SY3UN</v>
          </cell>
          <cell r="H1096">
            <v>160</v>
          </cell>
        </row>
        <row r="1097">
          <cell r="G1097" t="str">
            <v>SY3UN</v>
          </cell>
          <cell r="H1097">
            <v>160</v>
          </cell>
        </row>
        <row r="1098">
          <cell r="G1098" t="str">
            <v>SY3UN</v>
          </cell>
          <cell r="H1098">
            <v>160</v>
          </cell>
        </row>
        <row r="1099">
          <cell r="G1099" t="str">
            <v>SY3UN</v>
          </cell>
          <cell r="H1099">
            <v>160</v>
          </cell>
        </row>
        <row r="1100">
          <cell r="G1100" t="str">
            <v>SY3UN</v>
          </cell>
          <cell r="H1100">
            <v>160</v>
          </cell>
        </row>
        <row r="1101">
          <cell r="G1101" t="str">
            <v>SY3UN</v>
          </cell>
          <cell r="H1101">
            <v>160</v>
          </cell>
        </row>
        <row r="1102">
          <cell r="G1102" t="str">
            <v>SY4UN</v>
          </cell>
          <cell r="H1102">
            <v>200</v>
          </cell>
        </row>
        <row r="1103">
          <cell r="G1103" t="str">
            <v>SY4UN</v>
          </cell>
          <cell r="H1103">
            <v>200</v>
          </cell>
        </row>
        <row r="1104">
          <cell r="G1104" t="str">
            <v>SY4UN</v>
          </cell>
          <cell r="H1104">
            <v>200</v>
          </cell>
        </row>
        <row r="1105">
          <cell r="G1105" t="str">
            <v>SY4UN</v>
          </cell>
          <cell r="H1105">
            <v>200</v>
          </cell>
        </row>
        <row r="1106">
          <cell r="G1106" t="str">
            <v>SY4UN</v>
          </cell>
          <cell r="H1106">
            <v>200</v>
          </cell>
        </row>
        <row r="1107">
          <cell r="G1107" t="str">
            <v>SY4UN</v>
          </cell>
          <cell r="H1107">
            <v>200</v>
          </cell>
        </row>
        <row r="1108">
          <cell r="G1108" t="str">
            <v>SYCM</v>
          </cell>
          <cell r="H1108">
            <v>120</v>
          </cell>
        </row>
        <row r="1109">
          <cell r="G1109" t="str">
            <v>SYCM</v>
          </cell>
          <cell r="H1109">
            <v>120</v>
          </cell>
        </row>
        <row r="1110">
          <cell r="G1110" t="str">
            <v>SYCM</v>
          </cell>
          <cell r="H1110">
            <v>120</v>
          </cell>
        </row>
        <row r="1111">
          <cell r="G1111" t="str">
            <v>SYCM</v>
          </cell>
          <cell r="H1111">
            <v>120</v>
          </cell>
        </row>
        <row r="1112">
          <cell r="G1112" t="str">
            <v>SYCM</v>
          </cell>
          <cell r="H1112">
            <v>120</v>
          </cell>
        </row>
        <row r="1113">
          <cell r="G1113" t="str">
            <v>SYCT</v>
          </cell>
          <cell r="H1113">
            <v>40</v>
          </cell>
        </row>
        <row r="1114">
          <cell r="G1114" t="str">
            <v>SYCT</v>
          </cell>
          <cell r="H1114">
            <v>40</v>
          </cell>
        </row>
        <row r="1115">
          <cell r="G1115" t="str">
            <v>SZCM</v>
          </cell>
          <cell r="H1115">
            <v>340</v>
          </cell>
        </row>
        <row r="1116">
          <cell r="G1116" t="str">
            <v>SZCM</v>
          </cell>
          <cell r="H1116">
            <v>340</v>
          </cell>
        </row>
        <row r="1117">
          <cell r="G1117" t="str">
            <v>SZCM</v>
          </cell>
          <cell r="H1117">
            <v>340</v>
          </cell>
        </row>
        <row r="1118">
          <cell r="G1118" t="str">
            <v>SZCM</v>
          </cell>
          <cell r="H1118">
            <v>340</v>
          </cell>
        </row>
        <row r="1119">
          <cell r="G1119" t="str">
            <v>SZCM</v>
          </cell>
          <cell r="H1119">
            <v>340</v>
          </cell>
        </row>
        <row r="1120">
          <cell r="G1120" t="str">
            <v>SZCM</v>
          </cell>
          <cell r="H1120">
            <v>340</v>
          </cell>
        </row>
        <row r="1121">
          <cell r="G1121" t="str">
            <v>SZCM</v>
          </cell>
          <cell r="H1121">
            <v>340</v>
          </cell>
        </row>
        <row r="1122">
          <cell r="G1122" t="str">
            <v>SZCM</v>
          </cell>
          <cell r="H1122">
            <v>340</v>
          </cell>
        </row>
        <row r="1123">
          <cell r="G1123" t="str">
            <v>TJ2CM</v>
          </cell>
          <cell r="H1123">
            <v>100</v>
          </cell>
        </row>
        <row r="1124">
          <cell r="G1124" t="str">
            <v>TJ2CM</v>
          </cell>
          <cell r="H1124">
            <v>100</v>
          </cell>
        </row>
        <row r="1125">
          <cell r="G1125" t="str">
            <v>TJ2CM</v>
          </cell>
          <cell r="H1125">
            <v>100</v>
          </cell>
        </row>
        <row r="1126">
          <cell r="G1126" t="str">
            <v>TJ2CM</v>
          </cell>
          <cell r="H1126">
            <v>100</v>
          </cell>
        </row>
        <row r="1127">
          <cell r="G1127" t="str">
            <v>TJ3CT</v>
          </cell>
          <cell r="H1127">
            <v>160</v>
          </cell>
        </row>
        <row r="1128">
          <cell r="G1128" t="str">
            <v>TJ3CT</v>
          </cell>
          <cell r="H1128">
            <v>160</v>
          </cell>
        </row>
        <row r="1129">
          <cell r="G1129" t="str">
            <v>TJ3CT</v>
          </cell>
          <cell r="H1129">
            <v>160</v>
          </cell>
        </row>
        <row r="1130">
          <cell r="G1130" t="str">
            <v>TJ3CT</v>
          </cell>
          <cell r="H1130">
            <v>160</v>
          </cell>
        </row>
        <row r="1131">
          <cell r="G1131" t="str">
            <v>TJ3UN</v>
          </cell>
          <cell r="H1131">
            <v>240</v>
          </cell>
        </row>
        <row r="1132">
          <cell r="G1132" t="str">
            <v>TJ3UN</v>
          </cell>
          <cell r="H1132">
            <v>240</v>
          </cell>
        </row>
        <row r="1133">
          <cell r="G1133" t="str">
            <v>TJ3UN</v>
          </cell>
          <cell r="H1133">
            <v>240</v>
          </cell>
        </row>
        <row r="1134">
          <cell r="G1134" t="str">
            <v>TJ3UN</v>
          </cell>
          <cell r="H1134">
            <v>240</v>
          </cell>
        </row>
        <row r="1135">
          <cell r="G1135" t="str">
            <v>TJ3UN</v>
          </cell>
          <cell r="H1135">
            <v>240</v>
          </cell>
        </row>
        <row r="1136">
          <cell r="G1136" t="str">
            <v>TJ3UN</v>
          </cell>
          <cell r="H1136">
            <v>240</v>
          </cell>
        </row>
        <row r="1137">
          <cell r="G1137" t="str">
            <v>TJ3UN</v>
          </cell>
          <cell r="H1137">
            <v>240</v>
          </cell>
        </row>
        <row r="1138">
          <cell r="G1138" t="str">
            <v>TJ4CT</v>
          </cell>
          <cell r="H1138">
            <v>70</v>
          </cell>
        </row>
        <row r="1139">
          <cell r="G1139" t="str">
            <v>TJ4CT</v>
          </cell>
          <cell r="H1139">
            <v>70</v>
          </cell>
        </row>
        <row r="1140">
          <cell r="G1140" t="str">
            <v>TJ4CT</v>
          </cell>
          <cell r="H1140">
            <v>70</v>
          </cell>
        </row>
        <row r="1141">
          <cell r="G1141" t="str">
            <v>TJ4CT</v>
          </cell>
          <cell r="H1141">
            <v>70</v>
          </cell>
        </row>
        <row r="1142">
          <cell r="G1142" t="str">
            <v>TJ4CT</v>
          </cell>
          <cell r="H1142">
            <v>70</v>
          </cell>
        </row>
        <row r="1143">
          <cell r="G1143" t="str">
            <v>TJCTCACHE</v>
          </cell>
          <cell r="H1143">
            <v>160</v>
          </cell>
        </row>
        <row r="1144">
          <cell r="G1144" t="str">
            <v>TJCTCACHE</v>
          </cell>
          <cell r="H1144">
            <v>160</v>
          </cell>
        </row>
        <row r="1145">
          <cell r="G1145" t="str">
            <v>TJCTCACHE</v>
          </cell>
          <cell r="H1145">
            <v>160</v>
          </cell>
        </row>
        <row r="1146">
          <cell r="G1146" t="str">
            <v>TJCTCACHE</v>
          </cell>
          <cell r="H1146">
            <v>160</v>
          </cell>
        </row>
        <row r="1147">
          <cell r="G1147" t="str">
            <v>TJCTCACHE</v>
          </cell>
          <cell r="H1147">
            <v>160</v>
          </cell>
        </row>
        <row r="1148">
          <cell r="G1148" t="str">
            <v>TJCTCACHE</v>
          </cell>
          <cell r="H1148">
            <v>160</v>
          </cell>
        </row>
        <row r="1149">
          <cell r="G1149" t="str">
            <v>TJCTCACHE</v>
          </cell>
          <cell r="H1149">
            <v>160</v>
          </cell>
        </row>
        <row r="1150">
          <cell r="G1150" t="str">
            <v>TJCTCACHE</v>
          </cell>
          <cell r="H1150">
            <v>160</v>
          </cell>
        </row>
        <row r="1151">
          <cell r="G1151" t="str">
            <v>TJCTCACHE</v>
          </cell>
          <cell r="H1151">
            <v>160</v>
          </cell>
        </row>
        <row r="1152">
          <cell r="G1152" t="str">
            <v>TS2CT</v>
          </cell>
          <cell r="H1152">
            <v>160</v>
          </cell>
        </row>
        <row r="1153">
          <cell r="G1153" t="str">
            <v>TS2CT</v>
          </cell>
          <cell r="H1153">
            <v>160</v>
          </cell>
        </row>
        <row r="1154">
          <cell r="G1154" t="str">
            <v>TS2CT</v>
          </cell>
          <cell r="H1154">
            <v>160</v>
          </cell>
        </row>
        <row r="1155">
          <cell r="G1155" t="str">
            <v>TS2CT</v>
          </cell>
          <cell r="H1155">
            <v>160</v>
          </cell>
        </row>
        <row r="1156">
          <cell r="G1156" t="str">
            <v>TS2CT</v>
          </cell>
          <cell r="H1156">
            <v>160</v>
          </cell>
        </row>
        <row r="1157">
          <cell r="G1157" t="str">
            <v>TS2CT</v>
          </cell>
          <cell r="H1157">
            <v>160</v>
          </cell>
        </row>
        <row r="1158">
          <cell r="G1158" t="str">
            <v>TS2CT</v>
          </cell>
          <cell r="H1158">
            <v>160</v>
          </cell>
        </row>
        <row r="1159">
          <cell r="G1159" t="str">
            <v>TS2UN</v>
          </cell>
          <cell r="H1159">
            <v>160</v>
          </cell>
        </row>
        <row r="1160">
          <cell r="G1160" t="str">
            <v>TS2UN</v>
          </cell>
          <cell r="H1160">
            <v>160</v>
          </cell>
        </row>
        <row r="1161">
          <cell r="G1161" t="str">
            <v>TS2UN</v>
          </cell>
          <cell r="H1161">
            <v>160</v>
          </cell>
        </row>
        <row r="1162">
          <cell r="G1162" t="str">
            <v>TS2UN</v>
          </cell>
          <cell r="H1162">
            <v>160</v>
          </cell>
        </row>
        <row r="1163">
          <cell r="G1163" t="str">
            <v>TS2UN</v>
          </cell>
          <cell r="H1163">
            <v>160</v>
          </cell>
        </row>
        <row r="1164">
          <cell r="G1164" t="str">
            <v>TS2UN</v>
          </cell>
          <cell r="H1164">
            <v>160</v>
          </cell>
        </row>
        <row r="1165">
          <cell r="G1165" t="str">
            <v>TS2UN</v>
          </cell>
          <cell r="H1165">
            <v>160</v>
          </cell>
        </row>
        <row r="1166">
          <cell r="G1166" t="str">
            <v>TS4UN</v>
          </cell>
          <cell r="H1166">
            <v>280</v>
          </cell>
        </row>
        <row r="1167">
          <cell r="G1167" t="str">
            <v>TS4UN</v>
          </cell>
          <cell r="H1167">
            <v>280</v>
          </cell>
        </row>
        <row r="1168">
          <cell r="G1168" t="str">
            <v>TS4UN</v>
          </cell>
          <cell r="H1168">
            <v>280</v>
          </cell>
        </row>
        <row r="1169">
          <cell r="G1169" t="str">
            <v>TS4UN</v>
          </cell>
          <cell r="H1169">
            <v>280</v>
          </cell>
        </row>
        <row r="1170">
          <cell r="G1170" t="str">
            <v>TS4UN</v>
          </cell>
          <cell r="H1170">
            <v>280</v>
          </cell>
        </row>
        <row r="1171">
          <cell r="G1171" t="str">
            <v>TS4UN</v>
          </cell>
          <cell r="H1171">
            <v>280</v>
          </cell>
        </row>
        <row r="1172">
          <cell r="G1172" t="str">
            <v>TS4UN</v>
          </cell>
          <cell r="H1172">
            <v>280</v>
          </cell>
        </row>
        <row r="1173">
          <cell r="G1173" t="str">
            <v>TS6UN</v>
          </cell>
          <cell r="H1173">
            <v>150</v>
          </cell>
        </row>
        <row r="1174">
          <cell r="G1174" t="str">
            <v>TS6UN</v>
          </cell>
          <cell r="H1174">
            <v>150</v>
          </cell>
        </row>
        <row r="1175">
          <cell r="G1175" t="str">
            <v>TS6UN</v>
          </cell>
          <cell r="H1175">
            <v>150</v>
          </cell>
        </row>
        <row r="1176">
          <cell r="G1176" t="str">
            <v>TS6UN</v>
          </cell>
          <cell r="H1176">
            <v>150</v>
          </cell>
        </row>
        <row r="1177">
          <cell r="G1177" t="str">
            <v>TS6UN</v>
          </cell>
          <cell r="H1177">
            <v>150</v>
          </cell>
        </row>
        <row r="1178">
          <cell r="G1178" t="str">
            <v>TSUN</v>
          </cell>
          <cell r="H1178">
            <v>110</v>
          </cell>
        </row>
        <row r="1179">
          <cell r="G1179" t="str">
            <v>TSUN</v>
          </cell>
          <cell r="H1179">
            <v>110</v>
          </cell>
        </row>
        <row r="1180">
          <cell r="G1180" t="str">
            <v>TSUN</v>
          </cell>
          <cell r="H1180">
            <v>110</v>
          </cell>
        </row>
        <row r="1181">
          <cell r="G1181" t="str">
            <v>TSUN</v>
          </cell>
          <cell r="H1181">
            <v>110</v>
          </cell>
        </row>
        <row r="1182">
          <cell r="G1182" t="str">
            <v>TSUN</v>
          </cell>
          <cell r="H1182">
            <v>110</v>
          </cell>
        </row>
        <row r="1183">
          <cell r="G1183" t="str">
            <v>TSUN</v>
          </cell>
          <cell r="H1183">
            <v>110</v>
          </cell>
        </row>
        <row r="1184">
          <cell r="G1184" t="str">
            <v>TSUN</v>
          </cell>
          <cell r="H1184">
            <v>110</v>
          </cell>
        </row>
        <row r="1185">
          <cell r="G1185" t="str">
            <v>TY2UN</v>
          </cell>
          <cell r="H1185">
            <v>160</v>
          </cell>
        </row>
        <row r="1186">
          <cell r="G1186" t="str">
            <v>TY2UN</v>
          </cell>
          <cell r="H1186">
            <v>160</v>
          </cell>
        </row>
        <row r="1187">
          <cell r="G1187" t="str">
            <v>TY2UN</v>
          </cell>
          <cell r="H1187">
            <v>160</v>
          </cell>
        </row>
        <row r="1188">
          <cell r="G1188" t="str">
            <v>TY2UN</v>
          </cell>
          <cell r="H1188">
            <v>160</v>
          </cell>
        </row>
        <row r="1189">
          <cell r="G1189" t="str">
            <v>TY2UN</v>
          </cell>
          <cell r="H1189">
            <v>160</v>
          </cell>
        </row>
        <row r="1190">
          <cell r="G1190" t="str">
            <v>TY2UN</v>
          </cell>
          <cell r="H1190">
            <v>160</v>
          </cell>
        </row>
        <row r="1191">
          <cell r="G1191" t="str">
            <v>TY2UN</v>
          </cell>
          <cell r="H1191">
            <v>160</v>
          </cell>
        </row>
        <row r="1192">
          <cell r="G1192" t="str">
            <v>TY2UN</v>
          </cell>
          <cell r="H1192">
            <v>160</v>
          </cell>
        </row>
        <row r="1193">
          <cell r="G1193" t="str">
            <v>TY2UN</v>
          </cell>
          <cell r="H1193">
            <v>160</v>
          </cell>
        </row>
        <row r="1194">
          <cell r="G1194" t="str">
            <v>TY3CT</v>
          </cell>
          <cell r="H1194">
            <v>200</v>
          </cell>
        </row>
        <row r="1195">
          <cell r="G1195" t="str">
            <v>TY3CT</v>
          </cell>
          <cell r="H1195">
            <v>200</v>
          </cell>
        </row>
        <row r="1196">
          <cell r="G1196" t="str">
            <v>TY3CT</v>
          </cell>
          <cell r="H1196">
            <v>200</v>
          </cell>
        </row>
        <row r="1197">
          <cell r="G1197" t="str">
            <v>TY3CT</v>
          </cell>
          <cell r="H1197">
            <v>200</v>
          </cell>
        </row>
        <row r="1198">
          <cell r="G1198" t="str">
            <v>TY3CT</v>
          </cell>
          <cell r="H1198">
            <v>200</v>
          </cell>
        </row>
        <row r="1199">
          <cell r="G1199" t="str">
            <v>TY3CT</v>
          </cell>
          <cell r="H1199">
            <v>200</v>
          </cell>
        </row>
        <row r="1200">
          <cell r="G1200" t="str">
            <v>TY3CT</v>
          </cell>
          <cell r="H1200">
            <v>200</v>
          </cell>
        </row>
        <row r="1201">
          <cell r="G1201" t="str">
            <v>TY3CT</v>
          </cell>
          <cell r="H1201">
            <v>200</v>
          </cell>
        </row>
        <row r="1202">
          <cell r="G1202" t="str">
            <v>TY3CT</v>
          </cell>
          <cell r="H1202">
            <v>200</v>
          </cell>
        </row>
        <row r="1203">
          <cell r="G1203" t="str">
            <v>TY4CM</v>
          </cell>
          <cell r="H1203">
            <v>160</v>
          </cell>
        </row>
        <row r="1204">
          <cell r="G1204" t="str">
            <v>TY4CM</v>
          </cell>
          <cell r="H1204">
            <v>160</v>
          </cell>
        </row>
        <row r="1205">
          <cell r="G1205" t="str">
            <v>TY4CM</v>
          </cell>
          <cell r="H1205">
            <v>160</v>
          </cell>
        </row>
        <row r="1206">
          <cell r="G1206" t="str">
            <v>TY4CM</v>
          </cell>
          <cell r="H1206">
            <v>160</v>
          </cell>
        </row>
        <row r="1207">
          <cell r="G1207" t="str">
            <v>TY4CM</v>
          </cell>
          <cell r="H1207">
            <v>160</v>
          </cell>
        </row>
        <row r="1208">
          <cell r="G1208" t="str">
            <v>TY5CM</v>
          </cell>
          <cell r="H1208">
            <v>160</v>
          </cell>
        </row>
        <row r="1209">
          <cell r="G1209" t="str">
            <v>TY5CM</v>
          </cell>
          <cell r="H1209">
            <v>160</v>
          </cell>
        </row>
        <row r="1210">
          <cell r="G1210" t="str">
            <v>TY5CM</v>
          </cell>
          <cell r="H1210">
            <v>160</v>
          </cell>
        </row>
        <row r="1211">
          <cell r="G1211" t="str">
            <v>TY5CM</v>
          </cell>
          <cell r="H1211">
            <v>160</v>
          </cell>
        </row>
        <row r="1212">
          <cell r="G1212" t="str">
            <v>TY5CM</v>
          </cell>
          <cell r="H1212">
            <v>160</v>
          </cell>
        </row>
        <row r="1213">
          <cell r="G1213" t="str">
            <v>TZ2CM</v>
          </cell>
          <cell r="H1213">
            <v>340</v>
          </cell>
        </row>
        <row r="1214">
          <cell r="G1214" t="str">
            <v>TZ2CM</v>
          </cell>
          <cell r="H1214">
            <v>340</v>
          </cell>
        </row>
        <row r="1215">
          <cell r="G1215" t="str">
            <v>TZ2CM</v>
          </cell>
          <cell r="H1215">
            <v>340</v>
          </cell>
        </row>
        <row r="1216">
          <cell r="G1216" t="str">
            <v>TZ2CM</v>
          </cell>
          <cell r="H1216">
            <v>340</v>
          </cell>
        </row>
        <row r="1217">
          <cell r="G1217" t="str">
            <v>TZ2CM</v>
          </cell>
          <cell r="H1217">
            <v>340</v>
          </cell>
        </row>
        <row r="1218">
          <cell r="G1218" t="str">
            <v>TZ2CM</v>
          </cell>
          <cell r="H1218">
            <v>340</v>
          </cell>
        </row>
        <row r="1219">
          <cell r="G1219" t="str">
            <v>TZ2CM</v>
          </cell>
          <cell r="H1219">
            <v>340</v>
          </cell>
        </row>
        <row r="1220">
          <cell r="G1220" t="str">
            <v>TZ2CM</v>
          </cell>
          <cell r="H1220">
            <v>340</v>
          </cell>
        </row>
        <row r="1221">
          <cell r="G1221" t="str">
            <v>TZ2CM</v>
          </cell>
          <cell r="H1221">
            <v>340</v>
          </cell>
        </row>
        <row r="1222">
          <cell r="G1222" t="str">
            <v>TZ2CM</v>
          </cell>
          <cell r="H1222">
            <v>340</v>
          </cell>
        </row>
        <row r="1223">
          <cell r="G1223" t="str">
            <v>WLMQ2CT</v>
          </cell>
          <cell r="H1223">
            <v>40</v>
          </cell>
        </row>
        <row r="1224">
          <cell r="G1224" t="str">
            <v>WLMQ2CT</v>
          </cell>
          <cell r="H1224">
            <v>40</v>
          </cell>
        </row>
        <row r="1225">
          <cell r="G1225" t="str">
            <v>WLMQ2CT</v>
          </cell>
          <cell r="H1225">
            <v>40</v>
          </cell>
        </row>
        <row r="1226">
          <cell r="G1226" t="str">
            <v>WLMQCT</v>
          </cell>
          <cell r="H1226">
            <v>20</v>
          </cell>
        </row>
        <row r="1227">
          <cell r="G1227" t="str">
            <v>WLMQCT</v>
          </cell>
          <cell r="H1227">
            <v>20</v>
          </cell>
        </row>
        <row r="1228">
          <cell r="G1228" t="str">
            <v>WLMQUN</v>
          </cell>
          <cell r="H1228">
            <v>40</v>
          </cell>
        </row>
        <row r="1229">
          <cell r="G1229" t="str">
            <v>WLMQUN</v>
          </cell>
          <cell r="H1229">
            <v>40</v>
          </cell>
        </row>
        <row r="1230">
          <cell r="G1230" t="str">
            <v>WX3CM</v>
          </cell>
          <cell r="H1230">
            <v>100</v>
          </cell>
        </row>
        <row r="1231">
          <cell r="G1231" t="str">
            <v>WX3CM</v>
          </cell>
          <cell r="H1231">
            <v>100</v>
          </cell>
        </row>
        <row r="1232">
          <cell r="G1232" t="str">
            <v>WX3CM</v>
          </cell>
          <cell r="H1232">
            <v>100</v>
          </cell>
        </row>
        <row r="1233">
          <cell r="G1233" t="str">
            <v>WXCM</v>
          </cell>
          <cell r="H1233">
            <v>240</v>
          </cell>
        </row>
        <row r="1234">
          <cell r="G1234" t="str">
            <v>WXCM</v>
          </cell>
          <cell r="H1234">
            <v>240</v>
          </cell>
        </row>
        <row r="1235">
          <cell r="G1235" t="str">
            <v>WXCM</v>
          </cell>
          <cell r="H1235">
            <v>240</v>
          </cell>
        </row>
        <row r="1236">
          <cell r="G1236" t="str">
            <v>WXCM</v>
          </cell>
          <cell r="H1236">
            <v>240</v>
          </cell>
        </row>
        <row r="1237">
          <cell r="G1237" t="str">
            <v>WXCM</v>
          </cell>
          <cell r="H1237">
            <v>240</v>
          </cell>
        </row>
        <row r="1238">
          <cell r="G1238" t="str">
            <v>WXCM</v>
          </cell>
          <cell r="H1238">
            <v>240</v>
          </cell>
        </row>
        <row r="1239">
          <cell r="G1239" t="str">
            <v>WXCM</v>
          </cell>
          <cell r="H1239">
            <v>240</v>
          </cell>
        </row>
        <row r="1240">
          <cell r="G1240" t="str">
            <v>WXCM</v>
          </cell>
          <cell r="H1240">
            <v>240</v>
          </cell>
        </row>
        <row r="1241">
          <cell r="G1241" t="str">
            <v>WZ2CM</v>
          </cell>
          <cell r="H1241">
            <v>300</v>
          </cell>
        </row>
        <row r="1242">
          <cell r="G1242" t="str">
            <v>WZ2CM</v>
          </cell>
          <cell r="H1242">
            <v>300</v>
          </cell>
        </row>
        <row r="1243">
          <cell r="G1243" t="str">
            <v>WZ2CM</v>
          </cell>
          <cell r="H1243">
            <v>300</v>
          </cell>
        </row>
        <row r="1244">
          <cell r="G1244" t="str">
            <v>WZ2CM</v>
          </cell>
          <cell r="H1244">
            <v>300</v>
          </cell>
        </row>
        <row r="1245">
          <cell r="G1245" t="str">
            <v>WZ2CM</v>
          </cell>
          <cell r="H1245">
            <v>300</v>
          </cell>
        </row>
        <row r="1246">
          <cell r="G1246" t="str">
            <v>WZ2CM</v>
          </cell>
          <cell r="H1246">
            <v>300</v>
          </cell>
        </row>
        <row r="1247">
          <cell r="G1247" t="str">
            <v>WZ2CM</v>
          </cell>
          <cell r="H1247">
            <v>300</v>
          </cell>
        </row>
        <row r="1248">
          <cell r="G1248" t="str">
            <v>WZ2CM</v>
          </cell>
          <cell r="H1248">
            <v>300</v>
          </cell>
        </row>
        <row r="1249">
          <cell r="G1249" t="str">
            <v>WZ2CM1H2F-D-18</v>
          </cell>
          <cell r="H1249" t="str">
            <v>WZ2CM1H2F-D-19</v>
          </cell>
        </row>
        <row r="1250">
          <cell r="G1250" t="str">
            <v>WZ2CT</v>
          </cell>
          <cell r="H1250">
            <v>240</v>
          </cell>
        </row>
        <row r="1251">
          <cell r="G1251" t="str">
            <v>WZ2CT</v>
          </cell>
          <cell r="H1251">
            <v>240</v>
          </cell>
        </row>
        <row r="1252">
          <cell r="G1252" t="str">
            <v>WZ2CT</v>
          </cell>
          <cell r="H1252">
            <v>240</v>
          </cell>
        </row>
        <row r="1253">
          <cell r="G1253" t="str">
            <v>WZ2CT</v>
          </cell>
          <cell r="H1253">
            <v>240</v>
          </cell>
        </row>
        <row r="1254">
          <cell r="G1254" t="str">
            <v>WZ2CT</v>
          </cell>
          <cell r="H1254">
            <v>240</v>
          </cell>
        </row>
        <row r="1255">
          <cell r="G1255" t="str">
            <v>WZ2CT</v>
          </cell>
          <cell r="H1255">
            <v>240</v>
          </cell>
        </row>
        <row r="1256">
          <cell r="G1256" t="str">
            <v>WZ2CT</v>
          </cell>
          <cell r="H1256">
            <v>240</v>
          </cell>
        </row>
        <row r="1257">
          <cell r="G1257" t="str">
            <v>WZ2CT</v>
          </cell>
          <cell r="H1257">
            <v>240</v>
          </cell>
        </row>
        <row r="1258">
          <cell r="G1258" t="str">
            <v>XA2CT</v>
          </cell>
          <cell r="H1258">
            <v>260</v>
          </cell>
        </row>
        <row r="1259">
          <cell r="G1259" t="str">
            <v>XA2CT</v>
          </cell>
          <cell r="H1259">
            <v>260</v>
          </cell>
        </row>
        <row r="1260">
          <cell r="G1260" t="str">
            <v>XA2CT</v>
          </cell>
          <cell r="H1260">
            <v>260</v>
          </cell>
        </row>
        <row r="1261">
          <cell r="G1261" t="str">
            <v>XA2CT</v>
          </cell>
          <cell r="H1261">
            <v>260</v>
          </cell>
        </row>
        <row r="1262">
          <cell r="G1262" t="str">
            <v>XA2CT</v>
          </cell>
          <cell r="H1262">
            <v>260</v>
          </cell>
        </row>
        <row r="1263">
          <cell r="G1263" t="str">
            <v>XA2CT</v>
          </cell>
          <cell r="H1263">
            <v>260</v>
          </cell>
        </row>
        <row r="1264">
          <cell r="G1264" t="str">
            <v>XA2CT</v>
          </cell>
          <cell r="H1264">
            <v>260</v>
          </cell>
        </row>
        <row r="1265">
          <cell r="G1265" t="str">
            <v>XA2CT</v>
          </cell>
          <cell r="H1265">
            <v>260</v>
          </cell>
        </row>
        <row r="1266">
          <cell r="G1266" t="str">
            <v>XA2CT</v>
          </cell>
          <cell r="H1266">
            <v>260</v>
          </cell>
        </row>
        <row r="1267">
          <cell r="G1267" t="str">
            <v>XA2CT</v>
          </cell>
          <cell r="H1267">
            <v>260</v>
          </cell>
        </row>
        <row r="1268">
          <cell r="G1268" t="str">
            <v>XA2CT</v>
          </cell>
          <cell r="H1268">
            <v>260</v>
          </cell>
        </row>
        <row r="1269">
          <cell r="G1269" t="str">
            <v>XA2CT</v>
          </cell>
          <cell r="H1269">
            <v>260</v>
          </cell>
        </row>
        <row r="1270">
          <cell r="G1270" t="str">
            <v>XA2CT</v>
          </cell>
          <cell r="H1270">
            <v>260</v>
          </cell>
        </row>
        <row r="1271">
          <cell r="G1271" t="str">
            <v>XA2CT</v>
          </cell>
          <cell r="H1271">
            <v>260</v>
          </cell>
        </row>
        <row r="1272">
          <cell r="G1272" t="str">
            <v>XA2CT</v>
          </cell>
          <cell r="H1272">
            <v>260</v>
          </cell>
        </row>
        <row r="1273">
          <cell r="G1273" t="str">
            <v>XA2UN</v>
          </cell>
          <cell r="H1273">
            <v>60</v>
          </cell>
        </row>
        <row r="1274">
          <cell r="G1274" t="str">
            <v>XA2UN</v>
          </cell>
          <cell r="H1274">
            <v>60</v>
          </cell>
        </row>
        <row r="1275">
          <cell r="G1275" t="str">
            <v>XA2UN</v>
          </cell>
          <cell r="H1275">
            <v>60</v>
          </cell>
        </row>
        <row r="1276">
          <cell r="G1276" t="str">
            <v>XA2UN</v>
          </cell>
          <cell r="H1276">
            <v>60</v>
          </cell>
        </row>
        <row r="1277">
          <cell r="G1277" t="str">
            <v>XA2UN</v>
          </cell>
          <cell r="H1277">
            <v>60</v>
          </cell>
        </row>
        <row r="1278">
          <cell r="G1278" t="str">
            <v>XA2UN</v>
          </cell>
          <cell r="H1278">
            <v>60</v>
          </cell>
        </row>
        <row r="1279">
          <cell r="G1279" t="str">
            <v>XA2UN</v>
          </cell>
          <cell r="H1279">
            <v>60</v>
          </cell>
        </row>
        <row r="1280">
          <cell r="G1280" t="str">
            <v>XA3CT</v>
          </cell>
          <cell r="H1280">
            <v>160</v>
          </cell>
        </row>
        <row r="1281">
          <cell r="G1281" t="str">
            <v>XA3CT</v>
          </cell>
          <cell r="H1281">
            <v>160</v>
          </cell>
        </row>
        <row r="1282">
          <cell r="G1282" t="str">
            <v>XA3CT</v>
          </cell>
          <cell r="H1282">
            <v>160</v>
          </cell>
        </row>
        <row r="1283">
          <cell r="G1283" t="str">
            <v>XA3CT</v>
          </cell>
          <cell r="H1283">
            <v>160</v>
          </cell>
        </row>
        <row r="1284">
          <cell r="G1284" t="str">
            <v>XA3CT</v>
          </cell>
          <cell r="H1284">
            <v>160</v>
          </cell>
        </row>
        <row r="1285">
          <cell r="G1285" t="str">
            <v>XA3CT</v>
          </cell>
          <cell r="H1285">
            <v>160</v>
          </cell>
        </row>
        <row r="1286">
          <cell r="G1286" t="str">
            <v>XA3CT</v>
          </cell>
          <cell r="H1286">
            <v>160</v>
          </cell>
        </row>
        <row r="1287">
          <cell r="G1287" t="str">
            <v>XA4CT</v>
          </cell>
          <cell r="H1287">
            <v>220</v>
          </cell>
        </row>
        <row r="1288">
          <cell r="G1288" t="str">
            <v>XA4CT</v>
          </cell>
          <cell r="H1288">
            <v>220</v>
          </cell>
        </row>
        <row r="1289">
          <cell r="G1289" t="str">
            <v>XA4CT</v>
          </cell>
          <cell r="H1289">
            <v>220</v>
          </cell>
        </row>
        <row r="1290">
          <cell r="G1290" t="str">
            <v>XA4CT</v>
          </cell>
          <cell r="H1290">
            <v>220</v>
          </cell>
        </row>
        <row r="1291">
          <cell r="G1291" t="str">
            <v>XA4CT</v>
          </cell>
          <cell r="H1291">
            <v>220</v>
          </cell>
        </row>
        <row r="1292">
          <cell r="G1292" t="str">
            <v>XACM</v>
          </cell>
          <cell r="H1292">
            <v>100</v>
          </cell>
        </row>
        <row r="1293">
          <cell r="G1293" t="str">
            <v>XACM</v>
          </cell>
          <cell r="H1293">
            <v>100</v>
          </cell>
        </row>
        <row r="1294">
          <cell r="G1294" t="str">
            <v>XACM</v>
          </cell>
          <cell r="H1294">
            <v>100</v>
          </cell>
        </row>
        <row r="1295">
          <cell r="G1295" t="str">
            <v>XACM</v>
          </cell>
          <cell r="H1295">
            <v>100</v>
          </cell>
        </row>
        <row r="1296">
          <cell r="G1296" t="str">
            <v>XACM</v>
          </cell>
          <cell r="H1296">
            <v>100</v>
          </cell>
        </row>
        <row r="1297">
          <cell r="G1297" t="str">
            <v>XACTCACHE</v>
          </cell>
          <cell r="H1297">
            <v>240</v>
          </cell>
        </row>
        <row r="1298">
          <cell r="G1298" t="str">
            <v>XACTCACHE</v>
          </cell>
          <cell r="H1298">
            <v>240</v>
          </cell>
        </row>
        <row r="1299">
          <cell r="G1299" t="str">
            <v>XACTCACHE</v>
          </cell>
          <cell r="H1299">
            <v>240</v>
          </cell>
        </row>
        <row r="1300">
          <cell r="G1300" t="str">
            <v>XACTCACHE</v>
          </cell>
          <cell r="H1300">
            <v>240</v>
          </cell>
        </row>
        <row r="1301">
          <cell r="G1301" t="str">
            <v>XACTCACHE</v>
          </cell>
          <cell r="H1301">
            <v>240</v>
          </cell>
        </row>
        <row r="1302">
          <cell r="G1302" t="str">
            <v>XACTCACHE</v>
          </cell>
          <cell r="H1302">
            <v>240</v>
          </cell>
        </row>
        <row r="1303">
          <cell r="G1303" t="str">
            <v>XACTCACHE</v>
          </cell>
          <cell r="H1303">
            <v>240</v>
          </cell>
        </row>
        <row r="1304">
          <cell r="G1304" t="str">
            <v>XAIX</v>
          </cell>
          <cell r="H1304">
            <v>700</v>
          </cell>
        </row>
        <row r="1305">
          <cell r="G1305" t="str">
            <v>XAIX</v>
          </cell>
          <cell r="H1305">
            <v>700</v>
          </cell>
        </row>
        <row r="1306">
          <cell r="G1306" t="str">
            <v>XAIX</v>
          </cell>
          <cell r="H1306">
            <v>700</v>
          </cell>
        </row>
        <row r="1307">
          <cell r="G1307" t="str">
            <v>XAIX</v>
          </cell>
          <cell r="H1307">
            <v>700</v>
          </cell>
        </row>
        <row r="1308">
          <cell r="G1308" t="str">
            <v>XAIX</v>
          </cell>
          <cell r="H1308">
            <v>700</v>
          </cell>
        </row>
        <row r="1309">
          <cell r="G1309" t="str">
            <v>XAIX</v>
          </cell>
          <cell r="H1309">
            <v>700</v>
          </cell>
        </row>
        <row r="1310">
          <cell r="G1310" t="str">
            <v>XAIX</v>
          </cell>
          <cell r="H1310">
            <v>700</v>
          </cell>
        </row>
        <row r="1311">
          <cell r="G1311" t="str">
            <v>XAIX</v>
          </cell>
          <cell r="H1311">
            <v>700</v>
          </cell>
        </row>
        <row r="1312">
          <cell r="G1312" t="str">
            <v>XAIX</v>
          </cell>
          <cell r="H1312">
            <v>700</v>
          </cell>
        </row>
        <row r="1313">
          <cell r="G1313" t="str">
            <v>XAIX</v>
          </cell>
          <cell r="H1313">
            <v>700</v>
          </cell>
        </row>
        <row r="1314">
          <cell r="G1314" t="str">
            <v>XAIX</v>
          </cell>
          <cell r="H1314">
            <v>700</v>
          </cell>
        </row>
        <row r="1315">
          <cell r="G1315" t="str">
            <v>XAIX</v>
          </cell>
          <cell r="H1315">
            <v>700</v>
          </cell>
        </row>
        <row r="1316">
          <cell r="G1316" t="str">
            <v>XAIX</v>
          </cell>
          <cell r="H1316">
            <v>700</v>
          </cell>
        </row>
        <row r="1317">
          <cell r="G1317" t="str">
            <v>XAIX</v>
          </cell>
          <cell r="H1317">
            <v>700</v>
          </cell>
        </row>
        <row r="1318">
          <cell r="G1318" t="str">
            <v>XAIX</v>
          </cell>
          <cell r="H1318">
            <v>700</v>
          </cell>
        </row>
        <row r="1319">
          <cell r="G1319" t="str">
            <v>XAIX</v>
          </cell>
          <cell r="H1319">
            <v>700</v>
          </cell>
        </row>
        <row r="1320">
          <cell r="G1320" t="str">
            <v>XAIX</v>
          </cell>
          <cell r="H1320">
            <v>700</v>
          </cell>
        </row>
        <row r="1321">
          <cell r="G1321" t="str">
            <v>XAIX</v>
          </cell>
          <cell r="H1321">
            <v>700</v>
          </cell>
        </row>
        <row r="1322">
          <cell r="G1322" t="str">
            <v>XAIX</v>
          </cell>
          <cell r="H1322">
            <v>700</v>
          </cell>
        </row>
        <row r="1323">
          <cell r="G1323" t="str">
            <v>XAIX</v>
          </cell>
          <cell r="H1323">
            <v>700</v>
          </cell>
        </row>
        <row r="1324">
          <cell r="G1324" t="str">
            <v>XAIX</v>
          </cell>
          <cell r="H1324">
            <v>700</v>
          </cell>
        </row>
        <row r="1325">
          <cell r="G1325" t="str">
            <v>XIANGTCM</v>
          </cell>
          <cell r="H1325">
            <v>320</v>
          </cell>
        </row>
        <row r="1326">
          <cell r="G1326" t="str">
            <v>XIANGTCM</v>
          </cell>
          <cell r="H1326">
            <v>320</v>
          </cell>
        </row>
        <row r="1327">
          <cell r="G1327" t="str">
            <v>XIANGTCM</v>
          </cell>
          <cell r="H1327">
            <v>320</v>
          </cell>
        </row>
        <row r="1328">
          <cell r="G1328" t="str">
            <v>XIANGTCM</v>
          </cell>
          <cell r="H1328">
            <v>320</v>
          </cell>
        </row>
        <row r="1329">
          <cell r="G1329" t="str">
            <v>XIANGTCM</v>
          </cell>
          <cell r="H1329">
            <v>320</v>
          </cell>
        </row>
        <row r="1330">
          <cell r="G1330" t="str">
            <v>XIANGTCM</v>
          </cell>
          <cell r="H1330">
            <v>320</v>
          </cell>
        </row>
        <row r="1331">
          <cell r="G1331" t="str">
            <v>XIANGTCM</v>
          </cell>
          <cell r="H1331">
            <v>320</v>
          </cell>
        </row>
        <row r="1332">
          <cell r="G1332" t="str">
            <v>XIANGTCM</v>
          </cell>
          <cell r="H1332">
            <v>320</v>
          </cell>
        </row>
        <row r="1333">
          <cell r="G1333" t="str">
            <v>XIANGTCM</v>
          </cell>
          <cell r="H1333">
            <v>320</v>
          </cell>
        </row>
        <row r="1334">
          <cell r="G1334" t="str">
            <v>XIANGTCM</v>
          </cell>
          <cell r="H1334">
            <v>320</v>
          </cell>
        </row>
        <row r="1335">
          <cell r="G1335" t="str">
            <v>XIANGTCM</v>
          </cell>
          <cell r="H1335">
            <v>320</v>
          </cell>
        </row>
        <row r="1336">
          <cell r="G1336" t="str">
            <v>XIANGTCM</v>
          </cell>
          <cell r="H1336">
            <v>320</v>
          </cell>
        </row>
        <row r="1337">
          <cell r="G1337" t="str">
            <v>XIANGY2CM</v>
          </cell>
          <cell r="H1337">
            <v>320</v>
          </cell>
        </row>
        <row r="1338">
          <cell r="G1338" t="str">
            <v>XIANGY2CM</v>
          </cell>
          <cell r="H1338">
            <v>320</v>
          </cell>
        </row>
        <row r="1339">
          <cell r="G1339" t="str">
            <v>XIANGY2CM</v>
          </cell>
          <cell r="H1339">
            <v>320</v>
          </cell>
        </row>
        <row r="1340">
          <cell r="G1340" t="str">
            <v>XIANGY2CM</v>
          </cell>
          <cell r="H1340">
            <v>320</v>
          </cell>
        </row>
        <row r="1341">
          <cell r="G1341" t="str">
            <v>XIANGY2CM</v>
          </cell>
          <cell r="H1341">
            <v>320</v>
          </cell>
        </row>
        <row r="1342">
          <cell r="G1342" t="str">
            <v>XIANGY2CM</v>
          </cell>
          <cell r="H1342">
            <v>320</v>
          </cell>
        </row>
        <row r="1343">
          <cell r="G1343" t="str">
            <v>XIANGY2CM</v>
          </cell>
          <cell r="H1343">
            <v>320</v>
          </cell>
        </row>
        <row r="1344">
          <cell r="G1344" t="str">
            <v>XIANGY2CM</v>
          </cell>
          <cell r="H1344">
            <v>320</v>
          </cell>
        </row>
        <row r="1345">
          <cell r="G1345" t="str">
            <v>XIANGY2CM</v>
          </cell>
          <cell r="H1345">
            <v>320</v>
          </cell>
        </row>
        <row r="1346">
          <cell r="G1346" t="str">
            <v>XIANGY2CM</v>
          </cell>
          <cell r="H1346">
            <v>320</v>
          </cell>
        </row>
        <row r="1347">
          <cell r="G1347" t="str">
            <v>XIANGY2CM</v>
          </cell>
          <cell r="H1347">
            <v>320</v>
          </cell>
        </row>
        <row r="1348">
          <cell r="G1348" t="str">
            <v>XIANGY2CT</v>
          </cell>
          <cell r="H1348">
            <v>160</v>
          </cell>
        </row>
        <row r="1349">
          <cell r="G1349" t="str">
            <v>XIANGY2CT</v>
          </cell>
          <cell r="H1349">
            <v>160</v>
          </cell>
        </row>
        <row r="1350">
          <cell r="G1350" t="str">
            <v>XIANGY2CT</v>
          </cell>
          <cell r="H1350">
            <v>160</v>
          </cell>
        </row>
        <row r="1351">
          <cell r="G1351" t="str">
            <v>XIANGY2CT</v>
          </cell>
          <cell r="H1351">
            <v>160</v>
          </cell>
        </row>
        <row r="1352">
          <cell r="G1352" t="str">
            <v>XIANGY2CT</v>
          </cell>
          <cell r="H1352">
            <v>160</v>
          </cell>
        </row>
        <row r="1353">
          <cell r="G1353" t="str">
            <v>XIANGY2CT</v>
          </cell>
          <cell r="H1353">
            <v>160</v>
          </cell>
        </row>
        <row r="1354">
          <cell r="G1354" t="str">
            <v>XIANGY2CT</v>
          </cell>
          <cell r="H1354">
            <v>160</v>
          </cell>
        </row>
        <row r="1355">
          <cell r="G1355" t="str">
            <v>XIANGYCTCACHE</v>
          </cell>
          <cell r="H1355">
            <v>160</v>
          </cell>
        </row>
        <row r="1356">
          <cell r="G1356" t="str">
            <v>XIANGYCTCACHE</v>
          </cell>
          <cell r="H1356">
            <v>160</v>
          </cell>
        </row>
        <row r="1357">
          <cell r="G1357" t="str">
            <v>XIANGYCTCACHE</v>
          </cell>
          <cell r="H1357">
            <v>160</v>
          </cell>
        </row>
        <row r="1358">
          <cell r="G1358" t="str">
            <v>XIANGYCTCACHE</v>
          </cell>
          <cell r="H1358">
            <v>160</v>
          </cell>
        </row>
        <row r="1359">
          <cell r="G1359" t="str">
            <v>XIANGYCTCACHE</v>
          </cell>
          <cell r="H1359">
            <v>160</v>
          </cell>
        </row>
        <row r="1360">
          <cell r="G1360" t="str">
            <v>XIANGYCTCACHE</v>
          </cell>
          <cell r="H1360">
            <v>160</v>
          </cell>
        </row>
        <row r="1361">
          <cell r="G1361" t="str">
            <v>XIANGYCTCACHE</v>
          </cell>
          <cell r="H1361">
            <v>160</v>
          </cell>
        </row>
        <row r="1362">
          <cell r="G1362" t="str">
            <v>XIANGYCTCACHE</v>
          </cell>
          <cell r="H1362">
            <v>160</v>
          </cell>
        </row>
        <row r="1363">
          <cell r="G1363" t="str">
            <v>XIANGYCTCACHE</v>
          </cell>
          <cell r="H1363">
            <v>160</v>
          </cell>
        </row>
        <row r="1364">
          <cell r="G1364" t="str">
            <v>XIANGYCTCACHE</v>
          </cell>
          <cell r="H1364">
            <v>160</v>
          </cell>
        </row>
        <row r="1365">
          <cell r="G1365" t="str">
            <v>XIANGYCTCACHE</v>
          </cell>
          <cell r="H1365">
            <v>160</v>
          </cell>
        </row>
        <row r="1366">
          <cell r="G1366" t="str">
            <v>XIANGYIX</v>
          </cell>
          <cell r="H1366">
            <v>320</v>
          </cell>
        </row>
        <row r="1367">
          <cell r="G1367" t="str">
            <v>XIANGYIX</v>
          </cell>
          <cell r="H1367">
            <v>320</v>
          </cell>
        </row>
        <row r="1368">
          <cell r="G1368" t="str">
            <v>XIANGYIX</v>
          </cell>
          <cell r="H1368">
            <v>320</v>
          </cell>
        </row>
        <row r="1369">
          <cell r="G1369" t="str">
            <v>XIANGYIX</v>
          </cell>
          <cell r="H1369">
            <v>320</v>
          </cell>
        </row>
        <row r="1370">
          <cell r="G1370" t="str">
            <v>XIANGYIX</v>
          </cell>
          <cell r="H1370">
            <v>320</v>
          </cell>
        </row>
        <row r="1371">
          <cell r="G1371" t="str">
            <v>XIANGYIX</v>
          </cell>
          <cell r="H1371">
            <v>320</v>
          </cell>
        </row>
        <row r="1372">
          <cell r="G1372" t="str">
            <v>XIANGYIX</v>
          </cell>
          <cell r="H1372">
            <v>320</v>
          </cell>
        </row>
        <row r="1373">
          <cell r="G1373" t="str">
            <v>XIANGYIX</v>
          </cell>
          <cell r="H1373">
            <v>320</v>
          </cell>
        </row>
        <row r="1374">
          <cell r="G1374" t="str">
            <v>XIANGYIX</v>
          </cell>
          <cell r="H1374">
            <v>320</v>
          </cell>
        </row>
        <row r="1375">
          <cell r="G1375" t="str">
            <v>XIANGYIX</v>
          </cell>
          <cell r="H1375">
            <v>320</v>
          </cell>
        </row>
        <row r="1376">
          <cell r="G1376" t="str">
            <v>XIANGYIX</v>
          </cell>
          <cell r="H1376">
            <v>320</v>
          </cell>
        </row>
        <row r="1377">
          <cell r="G1377" t="str">
            <v>XIANGYIX</v>
          </cell>
          <cell r="H1377">
            <v>320</v>
          </cell>
        </row>
        <row r="1378">
          <cell r="G1378" t="str">
            <v>XIANGYIX</v>
          </cell>
          <cell r="H1378">
            <v>320</v>
          </cell>
        </row>
        <row r="1379">
          <cell r="G1379" t="str">
            <v>XINYUN</v>
          </cell>
          <cell r="H1379">
            <v>160</v>
          </cell>
        </row>
        <row r="1380">
          <cell r="G1380" t="str">
            <v>XINYUN</v>
          </cell>
          <cell r="H1380">
            <v>160</v>
          </cell>
        </row>
        <row r="1381">
          <cell r="G1381" t="str">
            <v>XINYUN</v>
          </cell>
          <cell r="H1381">
            <v>160</v>
          </cell>
        </row>
        <row r="1382">
          <cell r="G1382" t="str">
            <v>XINYUN</v>
          </cell>
          <cell r="H1382">
            <v>160</v>
          </cell>
        </row>
        <row r="1383">
          <cell r="G1383" t="str">
            <v>XINYUN</v>
          </cell>
          <cell r="H1383">
            <v>160</v>
          </cell>
        </row>
        <row r="1384">
          <cell r="G1384" t="str">
            <v>XINYUN</v>
          </cell>
          <cell r="H1384">
            <v>160</v>
          </cell>
        </row>
        <row r="1385">
          <cell r="G1385" t="str">
            <v>XINYUN</v>
          </cell>
          <cell r="H1385">
            <v>160</v>
          </cell>
        </row>
        <row r="1386">
          <cell r="G1386" t="str">
            <v>XINYUN</v>
          </cell>
          <cell r="H1386">
            <v>160</v>
          </cell>
        </row>
        <row r="1387">
          <cell r="G1387" t="str">
            <v>XINYUN</v>
          </cell>
          <cell r="H1387">
            <v>160</v>
          </cell>
        </row>
        <row r="1388">
          <cell r="G1388" t="str">
            <v>XINYUN</v>
          </cell>
          <cell r="H1388">
            <v>160</v>
          </cell>
        </row>
        <row r="1389">
          <cell r="G1389" t="str">
            <v>XM2CT</v>
          </cell>
          <cell r="H1389">
            <v>120</v>
          </cell>
        </row>
        <row r="1390">
          <cell r="G1390" t="str">
            <v>XM2CT</v>
          </cell>
          <cell r="H1390">
            <v>120</v>
          </cell>
        </row>
        <row r="1391">
          <cell r="G1391" t="str">
            <v>XM2CT</v>
          </cell>
          <cell r="H1391">
            <v>120</v>
          </cell>
        </row>
        <row r="1392">
          <cell r="G1392" t="str">
            <v>XM2CT</v>
          </cell>
          <cell r="H1392">
            <v>120</v>
          </cell>
        </row>
        <row r="1393">
          <cell r="G1393" t="str">
            <v>XM2CT</v>
          </cell>
          <cell r="H1393">
            <v>120</v>
          </cell>
        </row>
        <row r="1394">
          <cell r="G1394" t="str">
            <v>XM2CT</v>
          </cell>
          <cell r="H1394">
            <v>120</v>
          </cell>
        </row>
        <row r="1395">
          <cell r="G1395" t="str">
            <v>XM2CT</v>
          </cell>
          <cell r="H1395">
            <v>120</v>
          </cell>
        </row>
        <row r="1396">
          <cell r="G1396" t="str">
            <v>XM2CT</v>
          </cell>
          <cell r="H1396">
            <v>120</v>
          </cell>
        </row>
        <row r="1397">
          <cell r="G1397" t="str">
            <v>XM2CT</v>
          </cell>
          <cell r="H1397">
            <v>120</v>
          </cell>
        </row>
        <row r="1398">
          <cell r="G1398" t="str">
            <v>XM2CT</v>
          </cell>
          <cell r="H1398">
            <v>120</v>
          </cell>
        </row>
        <row r="1399">
          <cell r="G1399" t="str">
            <v>XN2CT</v>
          </cell>
          <cell r="H1399">
            <v>120</v>
          </cell>
        </row>
        <row r="1400">
          <cell r="G1400" t="str">
            <v>XN2CT</v>
          </cell>
          <cell r="H1400">
            <v>120</v>
          </cell>
        </row>
        <row r="1401">
          <cell r="G1401" t="str">
            <v>XN2CT</v>
          </cell>
          <cell r="H1401">
            <v>120</v>
          </cell>
        </row>
        <row r="1402">
          <cell r="G1402" t="str">
            <v>XN2CT</v>
          </cell>
          <cell r="H1402">
            <v>120</v>
          </cell>
        </row>
        <row r="1403">
          <cell r="G1403" t="str">
            <v>XNCM</v>
          </cell>
          <cell r="H1403">
            <v>70</v>
          </cell>
        </row>
        <row r="1404">
          <cell r="G1404" t="str">
            <v>XNCM</v>
          </cell>
          <cell r="H1404">
            <v>70</v>
          </cell>
        </row>
        <row r="1405">
          <cell r="G1405" t="str">
            <v>XNCM</v>
          </cell>
          <cell r="H1405">
            <v>70</v>
          </cell>
        </row>
        <row r="1406">
          <cell r="G1406" t="str">
            <v>XNUN</v>
          </cell>
          <cell r="H1406">
            <v>20</v>
          </cell>
        </row>
        <row r="1407">
          <cell r="G1407" t="str">
            <v>XNUN</v>
          </cell>
          <cell r="H1407">
            <v>20</v>
          </cell>
        </row>
        <row r="1408">
          <cell r="G1408" t="str">
            <v>XTUN</v>
          </cell>
          <cell r="H1408">
            <v>160</v>
          </cell>
        </row>
        <row r="1409">
          <cell r="G1409" t="str">
            <v>XTUN</v>
          </cell>
          <cell r="H1409">
            <v>160</v>
          </cell>
        </row>
        <row r="1410">
          <cell r="G1410" t="str">
            <v>XTUN</v>
          </cell>
          <cell r="H1410">
            <v>160</v>
          </cell>
        </row>
        <row r="1411">
          <cell r="G1411" t="str">
            <v>XTUN</v>
          </cell>
          <cell r="H1411">
            <v>160</v>
          </cell>
        </row>
        <row r="1412">
          <cell r="G1412" t="str">
            <v>XTUN</v>
          </cell>
          <cell r="H1412">
            <v>160</v>
          </cell>
        </row>
        <row r="1413">
          <cell r="G1413" t="str">
            <v>XTUN</v>
          </cell>
          <cell r="H1413">
            <v>160</v>
          </cell>
        </row>
        <row r="1414">
          <cell r="G1414" t="str">
            <v>XTUN</v>
          </cell>
          <cell r="H1414">
            <v>160</v>
          </cell>
        </row>
        <row r="1415">
          <cell r="G1415" t="str">
            <v>XXUN</v>
          </cell>
          <cell r="H1415">
            <v>160</v>
          </cell>
        </row>
        <row r="1416">
          <cell r="G1416" t="str">
            <v>XXUN</v>
          </cell>
          <cell r="H1416">
            <v>160</v>
          </cell>
        </row>
        <row r="1417">
          <cell r="G1417" t="str">
            <v>XXUN</v>
          </cell>
          <cell r="H1417">
            <v>160</v>
          </cell>
        </row>
        <row r="1418">
          <cell r="G1418" t="str">
            <v>XXUN</v>
          </cell>
          <cell r="H1418">
            <v>160</v>
          </cell>
        </row>
        <row r="1419">
          <cell r="G1419" t="str">
            <v>XXUN</v>
          </cell>
          <cell r="H1419">
            <v>160</v>
          </cell>
        </row>
        <row r="1420">
          <cell r="G1420" t="str">
            <v>XXUN</v>
          </cell>
          <cell r="H1420">
            <v>160</v>
          </cell>
        </row>
        <row r="1421">
          <cell r="G1421" t="str">
            <v>XXUN</v>
          </cell>
          <cell r="H1421">
            <v>160</v>
          </cell>
        </row>
        <row r="1422">
          <cell r="G1422" t="str">
            <v>XY2CM</v>
          </cell>
          <cell r="H1422">
            <v>240</v>
          </cell>
        </row>
        <row r="1423">
          <cell r="G1423" t="str">
            <v>XY2CM</v>
          </cell>
          <cell r="H1423">
            <v>240</v>
          </cell>
        </row>
        <row r="1424">
          <cell r="G1424" t="str">
            <v>XY2CM</v>
          </cell>
          <cell r="H1424">
            <v>240</v>
          </cell>
        </row>
        <row r="1425">
          <cell r="G1425" t="str">
            <v>XY2CM</v>
          </cell>
          <cell r="H1425">
            <v>240</v>
          </cell>
        </row>
        <row r="1426">
          <cell r="G1426" t="str">
            <v>XY2CM</v>
          </cell>
          <cell r="H1426">
            <v>240</v>
          </cell>
        </row>
        <row r="1427">
          <cell r="G1427" t="str">
            <v>XY2CM</v>
          </cell>
          <cell r="H1427">
            <v>240</v>
          </cell>
        </row>
        <row r="1428">
          <cell r="G1428" t="str">
            <v>XY3CM</v>
          </cell>
          <cell r="H1428">
            <v>100</v>
          </cell>
        </row>
        <row r="1429">
          <cell r="G1429" t="str">
            <v>XY3CM</v>
          </cell>
          <cell r="H1429">
            <v>100</v>
          </cell>
        </row>
        <row r="1430">
          <cell r="G1430" t="str">
            <v>XYCM</v>
          </cell>
          <cell r="H1430">
            <v>120</v>
          </cell>
        </row>
        <row r="1431">
          <cell r="G1431" t="str">
            <v>XYCM</v>
          </cell>
          <cell r="H1431">
            <v>120</v>
          </cell>
        </row>
        <row r="1432">
          <cell r="G1432" t="str">
            <v>XYCM</v>
          </cell>
          <cell r="H1432">
            <v>120</v>
          </cell>
        </row>
        <row r="1433">
          <cell r="G1433" t="str">
            <v>XYCM</v>
          </cell>
          <cell r="H1433">
            <v>120</v>
          </cell>
        </row>
        <row r="1434">
          <cell r="G1434" t="str">
            <v>XYCM</v>
          </cell>
          <cell r="H1434">
            <v>120</v>
          </cell>
        </row>
        <row r="1435">
          <cell r="G1435" t="str">
            <v>XYCM</v>
          </cell>
          <cell r="H1435">
            <v>120</v>
          </cell>
        </row>
        <row r="1436">
          <cell r="G1436" t="str">
            <v>XZUNCACHE</v>
          </cell>
          <cell r="H1436">
            <v>240</v>
          </cell>
        </row>
        <row r="1437">
          <cell r="G1437" t="str">
            <v>XZUNCACHE</v>
          </cell>
          <cell r="H1437">
            <v>240</v>
          </cell>
        </row>
        <row r="1438">
          <cell r="G1438" t="str">
            <v>XZUNCACHE</v>
          </cell>
          <cell r="H1438">
            <v>240</v>
          </cell>
        </row>
        <row r="1439">
          <cell r="G1439" t="str">
            <v>XZUNCACHE</v>
          </cell>
          <cell r="H1439">
            <v>240</v>
          </cell>
        </row>
        <row r="1440">
          <cell r="G1440" t="str">
            <v>XZUNCACHE</v>
          </cell>
          <cell r="H1440">
            <v>240</v>
          </cell>
        </row>
        <row r="1441">
          <cell r="G1441" t="str">
            <v>XZUNCACHE</v>
          </cell>
          <cell r="H1441">
            <v>240</v>
          </cell>
        </row>
        <row r="1442">
          <cell r="G1442" t="str">
            <v>XZUNCACHE</v>
          </cell>
          <cell r="H1442">
            <v>240</v>
          </cell>
        </row>
        <row r="1443">
          <cell r="G1443" t="str">
            <v>XZUNCACHE</v>
          </cell>
          <cell r="H1443">
            <v>240</v>
          </cell>
        </row>
        <row r="1444">
          <cell r="G1444" t="str">
            <v>XZUNCACHE</v>
          </cell>
          <cell r="H1444">
            <v>240</v>
          </cell>
        </row>
        <row r="1445">
          <cell r="G1445" t="str">
            <v>XZUNCACHE</v>
          </cell>
          <cell r="H1445">
            <v>240</v>
          </cell>
        </row>
        <row r="1446">
          <cell r="G1446" t="str">
            <v>XZUNCACHE</v>
          </cell>
          <cell r="H1446">
            <v>240</v>
          </cell>
        </row>
        <row r="1447">
          <cell r="G1447" t="str">
            <v>YANCCM</v>
          </cell>
          <cell r="H1447">
            <v>240</v>
          </cell>
        </row>
        <row r="1448">
          <cell r="G1448" t="str">
            <v>YANCCM</v>
          </cell>
          <cell r="H1448">
            <v>240</v>
          </cell>
        </row>
        <row r="1449">
          <cell r="G1449" t="str">
            <v>YANCCM</v>
          </cell>
          <cell r="H1449">
            <v>240</v>
          </cell>
        </row>
        <row r="1450">
          <cell r="G1450" t="str">
            <v>YANCCM</v>
          </cell>
          <cell r="H1450">
            <v>240</v>
          </cell>
        </row>
        <row r="1451">
          <cell r="G1451" t="str">
            <v>YANCCM</v>
          </cell>
          <cell r="H1451">
            <v>240</v>
          </cell>
        </row>
        <row r="1452">
          <cell r="G1452" t="str">
            <v>YANCCM</v>
          </cell>
          <cell r="H1452">
            <v>240</v>
          </cell>
        </row>
        <row r="1453">
          <cell r="G1453" t="str">
            <v>YANCCM</v>
          </cell>
          <cell r="H1453">
            <v>240</v>
          </cell>
        </row>
        <row r="1454">
          <cell r="G1454" t="str">
            <v>YANGZ3CM</v>
          </cell>
          <cell r="H1454">
            <v>480</v>
          </cell>
        </row>
        <row r="1455">
          <cell r="G1455" t="str">
            <v>YANGZ3CM</v>
          </cell>
          <cell r="H1455">
            <v>480</v>
          </cell>
        </row>
        <row r="1456">
          <cell r="G1456" t="str">
            <v>YANGZ3CM</v>
          </cell>
          <cell r="H1456">
            <v>480</v>
          </cell>
        </row>
        <row r="1457">
          <cell r="G1457" t="str">
            <v>YANGZ3CM</v>
          </cell>
          <cell r="H1457">
            <v>480</v>
          </cell>
        </row>
        <row r="1458">
          <cell r="G1458" t="str">
            <v>YANGZ3CM</v>
          </cell>
          <cell r="H1458">
            <v>480</v>
          </cell>
        </row>
        <row r="1459">
          <cell r="G1459" t="str">
            <v>YANGZ3CM</v>
          </cell>
          <cell r="H1459">
            <v>480</v>
          </cell>
        </row>
        <row r="1460">
          <cell r="G1460" t="str">
            <v>YANGZ3CM</v>
          </cell>
          <cell r="H1460">
            <v>480</v>
          </cell>
        </row>
        <row r="1461">
          <cell r="G1461" t="str">
            <v>YANGZ3CM</v>
          </cell>
          <cell r="H1461">
            <v>480</v>
          </cell>
        </row>
        <row r="1462">
          <cell r="G1462" t="str">
            <v>YANGZ3CM</v>
          </cell>
          <cell r="H1462">
            <v>480</v>
          </cell>
        </row>
        <row r="1463">
          <cell r="G1463" t="str">
            <v>YANGZ3CM</v>
          </cell>
          <cell r="H1463">
            <v>480</v>
          </cell>
        </row>
        <row r="1464">
          <cell r="G1464" t="str">
            <v>YANGZ3CM</v>
          </cell>
          <cell r="H1464">
            <v>480</v>
          </cell>
        </row>
        <row r="1465">
          <cell r="G1465" t="str">
            <v>YANGZ3CM</v>
          </cell>
          <cell r="H1465">
            <v>480</v>
          </cell>
        </row>
        <row r="1466">
          <cell r="G1466" t="str">
            <v>YANGZ3CM</v>
          </cell>
          <cell r="H1466">
            <v>480</v>
          </cell>
        </row>
        <row r="1467">
          <cell r="G1467" t="str">
            <v>YANGZ3CM</v>
          </cell>
          <cell r="H1467">
            <v>480</v>
          </cell>
        </row>
        <row r="1468">
          <cell r="G1468" t="str">
            <v>YANGZCM</v>
          </cell>
          <cell r="H1468">
            <v>80</v>
          </cell>
        </row>
        <row r="1469">
          <cell r="G1469" t="str">
            <v>YANGZCM</v>
          </cell>
          <cell r="H1469">
            <v>80</v>
          </cell>
        </row>
        <row r="1470">
          <cell r="G1470" t="str">
            <v>YANGZCM</v>
          </cell>
          <cell r="H1470">
            <v>80</v>
          </cell>
        </row>
        <row r="1471">
          <cell r="G1471" t="str">
            <v>YANGZCM</v>
          </cell>
          <cell r="H1471">
            <v>80</v>
          </cell>
        </row>
        <row r="1472">
          <cell r="G1472" t="str">
            <v>YANGZCM</v>
          </cell>
          <cell r="H1472">
            <v>80</v>
          </cell>
        </row>
        <row r="1473">
          <cell r="G1473" t="str">
            <v>YANGZCMCACHE</v>
          </cell>
          <cell r="H1473">
            <v>200</v>
          </cell>
        </row>
        <row r="1474">
          <cell r="G1474" t="str">
            <v>YANGZCMCACHE</v>
          </cell>
          <cell r="H1474">
            <v>200</v>
          </cell>
        </row>
        <row r="1475">
          <cell r="G1475" t="str">
            <v>YANGZCMCACHE</v>
          </cell>
          <cell r="H1475">
            <v>200</v>
          </cell>
        </row>
        <row r="1476">
          <cell r="G1476" t="str">
            <v>YANGZCMCACHE</v>
          </cell>
          <cell r="H1476">
            <v>200</v>
          </cell>
        </row>
        <row r="1477">
          <cell r="G1477" t="str">
            <v>YANGZCMCACHE</v>
          </cell>
          <cell r="H1477">
            <v>200</v>
          </cell>
        </row>
        <row r="1478">
          <cell r="G1478" t="str">
            <v>YANGZCMCACHE</v>
          </cell>
          <cell r="H1478">
            <v>200</v>
          </cell>
        </row>
        <row r="1479">
          <cell r="G1479" t="str">
            <v>YCCT</v>
          </cell>
          <cell r="H1479">
            <v>40</v>
          </cell>
        </row>
        <row r="1480">
          <cell r="G1480" t="str">
            <v>YCCT</v>
          </cell>
          <cell r="H1480">
            <v>40</v>
          </cell>
        </row>
        <row r="1481">
          <cell r="G1481" t="str">
            <v>YJCT</v>
          </cell>
          <cell r="H1481">
            <v>200</v>
          </cell>
        </row>
        <row r="1482">
          <cell r="G1482" t="str">
            <v>YJCT</v>
          </cell>
          <cell r="H1482">
            <v>200</v>
          </cell>
        </row>
        <row r="1483">
          <cell r="G1483" t="str">
            <v>YJCT</v>
          </cell>
          <cell r="H1483">
            <v>200</v>
          </cell>
        </row>
        <row r="1484">
          <cell r="G1484" t="str">
            <v>YJCT</v>
          </cell>
          <cell r="H1484">
            <v>200</v>
          </cell>
        </row>
        <row r="1485">
          <cell r="G1485" t="str">
            <v>YJCT</v>
          </cell>
          <cell r="H1485">
            <v>200</v>
          </cell>
        </row>
        <row r="1486">
          <cell r="G1486" t="str">
            <v>YJCT</v>
          </cell>
          <cell r="H1486">
            <v>200</v>
          </cell>
        </row>
        <row r="1487">
          <cell r="G1487" t="str">
            <v>YJCT</v>
          </cell>
          <cell r="H1487">
            <v>200</v>
          </cell>
        </row>
        <row r="1488">
          <cell r="G1488" t="str">
            <v>YJCT</v>
          </cell>
          <cell r="H1488">
            <v>200</v>
          </cell>
        </row>
        <row r="1489">
          <cell r="G1489" t="str">
            <v>YTUN</v>
          </cell>
          <cell r="H1489">
            <v>160</v>
          </cell>
        </row>
        <row r="1490">
          <cell r="G1490" t="str">
            <v>YTUN</v>
          </cell>
          <cell r="H1490">
            <v>160</v>
          </cell>
        </row>
        <row r="1491">
          <cell r="G1491" t="str">
            <v>YTUN</v>
          </cell>
          <cell r="H1491">
            <v>160</v>
          </cell>
        </row>
        <row r="1492">
          <cell r="G1492" t="str">
            <v>YTUN</v>
          </cell>
          <cell r="H1492">
            <v>160</v>
          </cell>
        </row>
        <row r="1493">
          <cell r="G1493" t="str">
            <v>YTUN</v>
          </cell>
          <cell r="H1493">
            <v>160</v>
          </cell>
        </row>
        <row r="1494">
          <cell r="G1494" t="str">
            <v>YTUN</v>
          </cell>
          <cell r="H1494">
            <v>160</v>
          </cell>
        </row>
        <row r="1495">
          <cell r="G1495" t="str">
            <v>YY2CT</v>
          </cell>
          <cell r="H1495">
            <v>180</v>
          </cell>
        </row>
        <row r="1496">
          <cell r="G1496" t="str">
            <v>YY2CT</v>
          </cell>
          <cell r="H1496">
            <v>180</v>
          </cell>
        </row>
        <row r="1497">
          <cell r="G1497" t="str">
            <v>YY2CT</v>
          </cell>
          <cell r="H1497">
            <v>180</v>
          </cell>
        </row>
        <row r="1498">
          <cell r="G1498" t="str">
            <v>YY2CT</v>
          </cell>
          <cell r="H1498">
            <v>180</v>
          </cell>
        </row>
        <row r="1499">
          <cell r="G1499" t="str">
            <v>YY2CT</v>
          </cell>
          <cell r="H1499">
            <v>180</v>
          </cell>
        </row>
        <row r="1500">
          <cell r="G1500" t="str">
            <v>YY2CT</v>
          </cell>
          <cell r="H1500">
            <v>180</v>
          </cell>
        </row>
        <row r="1501">
          <cell r="G1501" t="str">
            <v>YY2CT</v>
          </cell>
          <cell r="H1501">
            <v>180</v>
          </cell>
        </row>
        <row r="1502">
          <cell r="G1502" t="str">
            <v>YY2CT</v>
          </cell>
          <cell r="H1502">
            <v>180</v>
          </cell>
        </row>
        <row r="1503">
          <cell r="G1503" t="str">
            <v>YY2CT</v>
          </cell>
          <cell r="H1503">
            <v>180</v>
          </cell>
        </row>
        <row r="1504">
          <cell r="G1504" t="str">
            <v>YY2CT</v>
          </cell>
          <cell r="H1504">
            <v>180</v>
          </cell>
        </row>
        <row r="1505">
          <cell r="G1505" t="str">
            <v>YY2CT</v>
          </cell>
          <cell r="H1505">
            <v>180</v>
          </cell>
        </row>
        <row r="1506">
          <cell r="G1506" t="str">
            <v>YYCM</v>
          </cell>
          <cell r="H1506">
            <v>320</v>
          </cell>
        </row>
        <row r="1507">
          <cell r="G1507" t="str">
            <v>YYCM</v>
          </cell>
          <cell r="H1507">
            <v>320</v>
          </cell>
        </row>
        <row r="1508">
          <cell r="G1508" t="str">
            <v>YYCM</v>
          </cell>
          <cell r="H1508">
            <v>320</v>
          </cell>
        </row>
        <row r="1509">
          <cell r="G1509" t="str">
            <v>YYCM</v>
          </cell>
          <cell r="H1509">
            <v>320</v>
          </cell>
        </row>
        <row r="1510">
          <cell r="G1510" t="str">
            <v>YYCM</v>
          </cell>
          <cell r="H1510">
            <v>320</v>
          </cell>
        </row>
        <row r="1511">
          <cell r="G1511" t="str">
            <v>YYCM</v>
          </cell>
          <cell r="H1511">
            <v>320</v>
          </cell>
        </row>
        <row r="1512">
          <cell r="G1512" t="str">
            <v>ZAOZCM</v>
          </cell>
          <cell r="H1512">
            <v>200</v>
          </cell>
        </row>
        <row r="1513">
          <cell r="G1513" t="str">
            <v>ZAOZCM</v>
          </cell>
          <cell r="H1513">
            <v>200</v>
          </cell>
        </row>
        <row r="1514">
          <cell r="G1514" t="str">
            <v>ZAOZCM</v>
          </cell>
          <cell r="H1514">
            <v>200</v>
          </cell>
        </row>
        <row r="1515">
          <cell r="G1515" t="str">
            <v>ZAOZCM</v>
          </cell>
          <cell r="H1515">
            <v>200</v>
          </cell>
        </row>
        <row r="1516">
          <cell r="G1516" t="str">
            <v>ZAOZCM</v>
          </cell>
          <cell r="H1516">
            <v>200</v>
          </cell>
        </row>
        <row r="1517">
          <cell r="G1517" t="str">
            <v>山东</v>
          </cell>
          <cell r="H1517" t="str">
            <v>cmnet</v>
          </cell>
        </row>
        <row r="1518">
          <cell r="G1518" t="str">
            <v>ZHUZUNCACHE</v>
          </cell>
          <cell r="H1518">
            <v>160</v>
          </cell>
        </row>
        <row r="1519">
          <cell r="G1519" t="str">
            <v>ZHUZUNCACHE</v>
          </cell>
          <cell r="H1519">
            <v>160</v>
          </cell>
        </row>
        <row r="1520">
          <cell r="G1520" t="str">
            <v>ZHUZUNCACHE</v>
          </cell>
          <cell r="H1520">
            <v>160</v>
          </cell>
        </row>
        <row r="1521">
          <cell r="G1521" t="str">
            <v>ZHUZUNCACHE</v>
          </cell>
          <cell r="H1521">
            <v>160</v>
          </cell>
        </row>
        <row r="1522">
          <cell r="G1522" t="str">
            <v>ZHUZUNCACHE</v>
          </cell>
          <cell r="H1522">
            <v>160</v>
          </cell>
        </row>
        <row r="1523">
          <cell r="G1523" t="str">
            <v>ZHUZUNCACHE</v>
          </cell>
          <cell r="H1523">
            <v>160</v>
          </cell>
        </row>
        <row r="1524">
          <cell r="G1524" t="str">
            <v>ZHUZUNCACHE</v>
          </cell>
          <cell r="H1524">
            <v>160</v>
          </cell>
        </row>
        <row r="1525">
          <cell r="G1525" t="str">
            <v>ZHUZUNCACHE</v>
          </cell>
          <cell r="H1525">
            <v>160</v>
          </cell>
        </row>
        <row r="1526">
          <cell r="G1526" t="str">
            <v>ZHUZUNCACHE</v>
          </cell>
          <cell r="H1526">
            <v>160</v>
          </cell>
        </row>
        <row r="1527">
          <cell r="G1527" t="str">
            <v>ZHUZUNCACHE</v>
          </cell>
          <cell r="H1527">
            <v>160</v>
          </cell>
        </row>
        <row r="1528">
          <cell r="G1528" t="str">
            <v>ZHUZUNCACHE</v>
          </cell>
          <cell r="H1528">
            <v>160</v>
          </cell>
        </row>
        <row r="1529">
          <cell r="G1529" t="str">
            <v>ZHUZUNCACHE</v>
          </cell>
          <cell r="H1529">
            <v>160</v>
          </cell>
        </row>
        <row r="1530">
          <cell r="G1530" t="str">
            <v>ZHUZUNCACHE</v>
          </cell>
          <cell r="H1530">
            <v>160</v>
          </cell>
        </row>
        <row r="1531">
          <cell r="G1531" t="str">
            <v>ZHUZUNCACHE</v>
          </cell>
          <cell r="H1531">
            <v>160</v>
          </cell>
        </row>
        <row r="1532">
          <cell r="G1532" t="str">
            <v>ZHUZUNCACHE</v>
          </cell>
          <cell r="H1532">
            <v>160</v>
          </cell>
        </row>
        <row r="1533">
          <cell r="G1533" t="str">
            <v>ZHUZUNCACHE</v>
          </cell>
          <cell r="H1533">
            <v>160</v>
          </cell>
        </row>
        <row r="1534">
          <cell r="G1534" t="str">
            <v>ZHUZUNCACHE</v>
          </cell>
          <cell r="H1534">
            <v>160</v>
          </cell>
        </row>
        <row r="1535">
          <cell r="G1535" t="str">
            <v>ZHUZUNCACHE</v>
          </cell>
          <cell r="H1535">
            <v>160</v>
          </cell>
        </row>
        <row r="1536">
          <cell r="G1536" t="str">
            <v>ZHUZUNCACHE</v>
          </cell>
          <cell r="H1536">
            <v>160</v>
          </cell>
        </row>
        <row r="1537">
          <cell r="G1537" t="str">
            <v>ZHUZUNCACHE</v>
          </cell>
          <cell r="H1537">
            <v>160</v>
          </cell>
        </row>
        <row r="1538">
          <cell r="G1538" t="str">
            <v>ZJCM</v>
          </cell>
          <cell r="H1538">
            <v>80</v>
          </cell>
        </row>
        <row r="1539">
          <cell r="G1539" t="str">
            <v>ZJCM</v>
          </cell>
          <cell r="H1539">
            <v>80</v>
          </cell>
        </row>
        <row r="1540">
          <cell r="G1540" t="str">
            <v>ZJCM</v>
          </cell>
          <cell r="H1540">
            <v>80</v>
          </cell>
        </row>
        <row r="1541">
          <cell r="G1541" t="str">
            <v>ZJCM</v>
          </cell>
          <cell r="H1541">
            <v>80</v>
          </cell>
        </row>
        <row r="1542">
          <cell r="G1542" t="str">
            <v>ZJCM</v>
          </cell>
          <cell r="H1542">
            <v>80</v>
          </cell>
        </row>
        <row r="1543">
          <cell r="G1543" t="str">
            <v>ZJKCM</v>
          </cell>
          <cell r="H1543">
            <v>200</v>
          </cell>
        </row>
        <row r="1544">
          <cell r="G1544" t="str">
            <v>ZJKCM</v>
          </cell>
          <cell r="H1544">
            <v>200</v>
          </cell>
        </row>
        <row r="1545">
          <cell r="G1545" t="str">
            <v>ZJKCM</v>
          </cell>
          <cell r="H1545">
            <v>200</v>
          </cell>
        </row>
        <row r="1546">
          <cell r="G1546" t="str">
            <v>ZJKCM</v>
          </cell>
          <cell r="H1546">
            <v>200</v>
          </cell>
        </row>
        <row r="1547">
          <cell r="G1547" t="str">
            <v>ZJKCM</v>
          </cell>
          <cell r="H1547">
            <v>200</v>
          </cell>
        </row>
        <row r="1548">
          <cell r="G1548" t="str">
            <v>ZJKCM</v>
          </cell>
          <cell r="H1548">
            <v>200</v>
          </cell>
        </row>
        <row r="1549">
          <cell r="G1549" t="str">
            <v>ZJKCM</v>
          </cell>
          <cell r="H1549">
            <v>200</v>
          </cell>
        </row>
        <row r="1550">
          <cell r="G1550" t="str">
            <v>ZKUN</v>
          </cell>
          <cell r="H1550">
            <v>160</v>
          </cell>
        </row>
        <row r="1551">
          <cell r="G1551" t="str">
            <v>ZKUN</v>
          </cell>
          <cell r="H1551">
            <v>160</v>
          </cell>
        </row>
        <row r="1552">
          <cell r="G1552" t="str">
            <v>ZKUN</v>
          </cell>
          <cell r="H1552">
            <v>160</v>
          </cell>
        </row>
        <row r="1553">
          <cell r="G1553" t="str">
            <v>ZKUN</v>
          </cell>
          <cell r="H1553">
            <v>160</v>
          </cell>
        </row>
        <row r="1554">
          <cell r="G1554" t="str">
            <v>ZKUN</v>
          </cell>
          <cell r="H1554">
            <v>160</v>
          </cell>
        </row>
        <row r="1555">
          <cell r="G1555" t="str">
            <v>ZKUN</v>
          </cell>
          <cell r="H1555">
            <v>160</v>
          </cell>
        </row>
        <row r="1556">
          <cell r="G1556" t="str">
            <v>ZKUN</v>
          </cell>
          <cell r="H1556">
            <v>160</v>
          </cell>
        </row>
        <row r="1557">
          <cell r="G1557" t="str">
            <v>ZKUN</v>
          </cell>
          <cell r="H1557">
            <v>160</v>
          </cell>
        </row>
        <row r="1558">
          <cell r="G1558" t="str">
            <v>ZW2CT</v>
          </cell>
          <cell r="H1558">
            <v>40</v>
          </cell>
        </row>
        <row r="1559">
          <cell r="G1559" t="str">
            <v>ZW2CT</v>
          </cell>
          <cell r="H1559">
            <v>40</v>
          </cell>
        </row>
        <row r="1560">
          <cell r="G1560" t="str">
            <v>ZW3CM</v>
          </cell>
          <cell r="H1560">
            <v>160</v>
          </cell>
        </row>
        <row r="1561">
          <cell r="G1561" t="str">
            <v>ZW3CM</v>
          </cell>
          <cell r="H1561">
            <v>160</v>
          </cell>
        </row>
        <row r="1562">
          <cell r="G1562" t="str">
            <v>ZW3CM</v>
          </cell>
          <cell r="H1562">
            <v>160</v>
          </cell>
        </row>
        <row r="1563">
          <cell r="G1563" t="str">
            <v>ZW3CM</v>
          </cell>
          <cell r="H1563">
            <v>160</v>
          </cell>
        </row>
        <row r="1564">
          <cell r="G1564" t="str">
            <v>ZW3CM</v>
          </cell>
          <cell r="H1564">
            <v>160</v>
          </cell>
        </row>
        <row r="1565">
          <cell r="G1565" t="str">
            <v>ZW3CM</v>
          </cell>
          <cell r="H1565">
            <v>160</v>
          </cell>
        </row>
        <row r="1566">
          <cell r="G1566" t="str">
            <v>ZWCT</v>
          </cell>
          <cell r="H1566">
            <v>40</v>
          </cell>
        </row>
        <row r="1567">
          <cell r="G1567" t="str">
            <v>ZWCT</v>
          </cell>
          <cell r="H1567">
            <v>40</v>
          </cell>
        </row>
        <row r="1568">
          <cell r="G1568" t="str">
            <v>ZWUN</v>
          </cell>
          <cell r="H1568">
            <v>40</v>
          </cell>
        </row>
        <row r="1569">
          <cell r="G1569" t="str">
            <v>ZWUN</v>
          </cell>
          <cell r="H1569">
            <v>40</v>
          </cell>
        </row>
        <row r="1570">
          <cell r="G1570" t="str">
            <v>ZZ2CM</v>
          </cell>
          <cell r="H1570">
            <v>120</v>
          </cell>
        </row>
        <row r="1571">
          <cell r="G1571" t="str">
            <v>ZZ2CM</v>
          </cell>
          <cell r="H1571">
            <v>120</v>
          </cell>
        </row>
        <row r="1572">
          <cell r="G1572" t="str">
            <v>ZZ2CM</v>
          </cell>
          <cell r="H1572">
            <v>120</v>
          </cell>
        </row>
        <row r="1573">
          <cell r="G1573" t="str">
            <v>ZZ2CM</v>
          </cell>
          <cell r="H1573">
            <v>120</v>
          </cell>
        </row>
        <row r="1574">
          <cell r="G1574" t="str">
            <v>ZZ2CM</v>
          </cell>
          <cell r="H1574">
            <v>120</v>
          </cell>
        </row>
        <row r="1575">
          <cell r="G1575" t="str">
            <v>ZZ2CM</v>
          </cell>
          <cell r="H1575">
            <v>120</v>
          </cell>
        </row>
        <row r="1576">
          <cell r="G1576" t="str">
            <v>ZZ2UN</v>
          </cell>
          <cell r="H1576">
            <v>160</v>
          </cell>
        </row>
        <row r="1577">
          <cell r="G1577" t="str">
            <v>ZZ2UN</v>
          </cell>
          <cell r="H1577">
            <v>160</v>
          </cell>
        </row>
        <row r="1578">
          <cell r="G1578" t="str">
            <v>ZZ2UN</v>
          </cell>
          <cell r="H1578">
            <v>160</v>
          </cell>
        </row>
        <row r="1579">
          <cell r="G1579" t="str">
            <v>ZZ2UN</v>
          </cell>
          <cell r="H1579">
            <v>160</v>
          </cell>
        </row>
        <row r="1580">
          <cell r="G1580" t="str">
            <v>ZZ2UN</v>
          </cell>
          <cell r="H1580">
            <v>160</v>
          </cell>
        </row>
        <row r="1581">
          <cell r="G1581" t="str">
            <v>ZZ2UN</v>
          </cell>
          <cell r="H1581">
            <v>160</v>
          </cell>
        </row>
        <row r="1582">
          <cell r="G1582" t="str">
            <v>ZZ2UN</v>
          </cell>
          <cell r="H1582">
            <v>160</v>
          </cell>
        </row>
        <row r="1583">
          <cell r="G1583" t="str">
            <v>ZZ2UN</v>
          </cell>
          <cell r="H1583">
            <v>160</v>
          </cell>
        </row>
        <row r="1584">
          <cell r="G1584" t="str">
            <v>ZZ2UN</v>
          </cell>
          <cell r="H1584">
            <v>160</v>
          </cell>
        </row>
        <row r="1585">
          <cell r="G1585" t="str">
            <v>ZZ2UN</v>
          </cell>
          <cell r="H1585">
            <v>160</v>
          </cell>
        </row>
        <row r="1586">
          <cell r="G1586" t="str">
            <v>ZZ3UN</v>
          </cell>
          <cell r="H1586">
            <v>120</v>
          </cell>
        </row>
        <row r="1587">
          <cell r="G1587" t="str">
            <v>ZZ3UN</v>
          </cell>
          <cell r="H1587">
            <v>120</v>
          </cell>
        </row>
        <row r="1588">
          <cell r="G1588" t="str">
            <v>ZZ3UN</v>
          </cell>
          <cell r="H1588">
            <v>120</v>
          </cell>
        </row>
        <row r="1589">
          <cell r="G1589" t="str">
            <v>ZZ4CM</v>
          </cell>
          <cell r="H1589">
            <v>300</v>
          </cell>
        </row>
        <row r="1590">
          <cell r="G1590" t="str">
            <v>ZZ4CM</v>
          </cell>
          <cell r="H1590">
            <v>300</v>
          </cell>
        </row>
        <row r="1591">
          <cell r="G1591" t="str">
            <v>ZZ4CM</v>
          </cell>
          <cell r="H1591">
            <v>300</v>
          </cell>
        </row>
        <row r="1592">
          <cell r="G1592" t="str">
            <v>ZZ4CM</v>
          </cell>
          <cell r="H1592">
            <v>300</v>
          </cell>
        </row>
        <row r="1593">
          <cell r="G1593" t="str">
            <v>ZZ4CM</v>
          </cell>
          <cell r="H1593">
            <v>300</v>
          </cell>
        </row>
        <row r="1594">
          <cell r="G1594" t="str">
            <v>ZZ4CM</v>
          </cell>
          <cell r="H1594">
            <v>300</v>
          </cell>
        </row>
        <row r="1595">
          <cell r="G1595" t="str">
            <v>ZZ4CM</v>
          </cell>
          <cell r="H1595">
            <v>300</v>
          </cell>
        </row>
        <row r="1596">
          <cell r="G1596" t="str">
            <v>ZZ4CM</v>
          </cell>
          <cell r="H1596">
            <v>300</v>
          </cell>
        </row>
        <row r="1597">
          <cell r="G1597" t="str">
            <v>ZZ4CM</v>
          </cell>
          <cell r="H1597">
            <v>300</v>
          </cell>
        </row>
        <row r="1598">
          <cell r="G1598" t="str">
            <v>ZZ4CT</v>
          </cell>
          <cell r="H1598">
            <v>100</v>
          </cell>
        </row>
        <row r="1599">
          <cell r="G1599" t="str">
            <v>ZZ4CT</v>
          </cell>
          <cell r="H1599">
            <v>100</v>
          </cell>
        </row>
        <row r="1600">
          <cell r="G1600" t="str">
            <v>ZZ4CT</v>
          </cell>
          <cell r="H1600">
            <v>100</v>
          </cell>
        </row>
        <row r="1601">
          <cell r="G1601" t="str">
            <v>ZZ4UN</v>
          </cell>
          <cell r="H1601">
            <v>160</v>
          </cell>
        </row>
        <row r="1602">
          <cell r="G1602" t="str">
            <v>ZZ4UN</v>
          </cell>
          <cell r="H1602">
            <v>160</v>
          </cell>
        </row>
        <row r="1603">
          <cell r="G1603" t="str">
            <v>ZZ4UN</v>
          </cell>
          <cell r="H1603">
            <v>160</v>
          </cell>
        </row>
        <row r="1604">
          <cell r="G1604" t="str">
            <v>ZZ4UN</v>
          </cell>
          <cell r="H1604">
            <v>160</v>
          </cell>
        </row>
        <row r="1605">
          <cell r="G1605" t="str">
            <v>ZZ4UN</v>
          </cell>
          <cell r="H1605">
            <v>160</v>
          </cell>
        </row>
        <row r="1606">
          <cell r="G1606" t="str">
            <v>ZZ4UN</v>
          </cell>
          <cell r="H1606">
            <v>160</v>
          </cell>
        </row>
        <row r="1607">
          <cell r="G1607" t="str">
            <v>ZZ4UN</v>
          </cell>
          <cell r="H1607">
            <v>160</v>
          </cell>
        </row>
        <row r="1608">
          <cell r="G1608" t="str">
            <v>ZZ4UN</v>
          </cell>
          <cell r="H1608">
            <v>160</v>
          </cell>
        </row>
        <row r="1609">
          <cell r="G1609" t="str">
            <v>ZZ4UN</v>
          </cell>
          <cell r="H1609">
            <v>160</v>
          </cell>
        </row>
        <row r="1610">
          <cell r="G1610" t="str">
            <v>ZZ5CM</v>
          </cell>
          <cell r="H1610">
            <v>200</v>
          </cell>
        </row>
        <row r="1611">
          <cell r="G1611" t="str">
            <v>ZZ5CM</v>
          </cell>
          <cell r="H1611">
            <v>200</v>
          </cell>
        </row>
        <row r="1612">
          <cell r="G1612" t="str">
            <v>ZZ5CM</v>
          </cell>
          <cell r="H1612">
            <v>200</v>
          </cell>
        </row>
        <row r="1613">
          <cell r="G1613" t="str">
            <v>ZZ5CM</v>
          </cell>
          <cell r="H1613">
            <v>200</v>
          </cell>
        </row>
        <row r="1614">
          <cell r="G1614" t="str">
            <v>ZZ5CM</v>
          </cell>
          <cell r="H1614">
            <v>200</v>
          </cell>
        </row>
        <row r="1615">
          <cell r="G1615" t="str">
            <v>ZZ5CM</v>
          </cell>
          <cell r="H1615">
            <v>200</v>
          </cell>
        </row>
        <row r="1616">
          <cell r="G1616" t="str">
            <v>ZZCM</v>
          </cell>
          <cell r="H1616">
            <v>180</v>
          </cell>
        </row>
        <row r="1617">
          <cell r="G1617" t="str">
            <v>ZZCM</v>
          </cell>
          <cell r="H1617">
            <v>180</v>
          </cell>
        </row>
        <row r="1618">
          <cell r="G1618" t="str">
            <v>ZZCM</v>
          </cell>
          <cell r="H1618">
            <v>180</v>
          </cell>
        </row>
        <row r="1619">
          <cell r="G1619" t="str">
            <v>ZZCM</v>
          </cell>
          <cell r="H1619">
            <v>180</v>
          </cell>
        </row>
        <row r="1620">
          <cell r="G1620" t="str">
            <v>ZZCM</v>
          </cell>
          <cell r="H1620">
            <v>180</v>
          </cell>
        </row>
        <row r="1621">
          <cell r="G1621" t="str">
            <v>ZZCM</v>
          </cell>
          <cell r="H1621">
            <v>180</v>
          </cell>
        </row>
        <row r="1622">
          <cell r="G1622" t="str">
            <v>ZZCM</v>
          </cell>
          <cell r="H1622">
            <v>180</v>
          </cell>
        </row>
        <row r="1623">
          <cell r="G1623" t="str">
            <v>ZZCM</v>
          </cell>
          <cell r="H1623">
            <v>180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8646"/>
  <sheetViews>
    <sheetView tabSelected="1" zoomScale="80" zoomScaleNormal="80" workbookViewId="0">
      <pane ySplit="1" topLeftCell="A2" activePane="bottomLeft" state="frozen"/>
      <selection/>
      <selection pane="bottomLeft" activeCell="R1" sqref="R$1:R$1048576"/>
    </sheetView>
  </sheetViews>
  <sheetFormatPr defaultColWidth="8.41666666666667" defaultRowHeight="15" customHeight="1"/>
  <cols>
    <col min="1" max="2" width="6.75" style="39" customWidth="1"/>
    <col min="3" max="4" width="6.75" style="40" customWidth="1"/>
    <col min="5" max="5" width="14" style="39" customWidth="1"/>
    <col min="6" max="6" width="8.75" style="39" customWidth="1"/>
    <col min="7" max="7" width="8" style="39" customWidth="1"/>
    <col min="8" max="8" width="15.7166666666667" style="41" customWidth="1"/>
    <col min="9" max="9" width="8.74166666666667" style="41" customWidth="1"/>
    <col min="10" max="10" width="13.25" style="40" customWidth="1"/>
    <col min="11" max="11" width="11.35" style="40" customWidth="1"/>
    <col min="12" max="12" width="11.775" style="40" customWidth="1"/>
    <col min="13" max="13" width="13" style="39" customWidth="1"/>
    <col min="14" max="15" width="13" style="40" customWidth="1"/>
    <col min="16" max="16" width="9.91666666666667" style="42" customWidth="1"/>
    <col min="17" max="17" width="12.6666666666667" style="42" customWidth="1"/>
    <col min="18" max="18" width="14.8333333333333" style="42" customWidth="1"/>
    <col min="19" max="19" width="11.25" style="43" customWidth="1"/>
    <col min="20" max="20" width="20.6666666666667" style="44" customWidth="1"/>
    <col min="21" max="21" width="19.3333333333333" style="39" customWidth="1"/>
    <col min="22" max="22" width="13.9166666666667" style="42" customWidth="1"/>
    <col min="23" max="23" width="15.0833333333333" style="45" customWidth="1"/>
    <col min="24" max="25" width="16.75" style="46" customWidth="1"/>
    <col min="26" max="26" width="24.0833333333333" style="44" customWidth="1"/>
    <col min="27" max="27" width="8.5" style="47" customWidth="1"/>
    <col min="28" max="28" width="13.1666666666667" style="48" customWidth="1"/>
    <col min="29" max="29" width="8.5" style="47" customWidth="1"/>
    <col min="30" max="16384" width="8.41666666666667" style="39"/>
  </cols>
  <sheetData>
    <row r="1" s="1" customFormat="1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19" t="s">
        <v>18</v>
      </c>
      <c r="T1" s="20" t="s">
        <v>19</v>
      </c>
      <c r="U1" s="21" t="s">
        <v>20</v>
      </c>
      <c r="V1" s="12" t="s">
        <v>21</v>
      </c>
      <c r="W1" s="22" t="s">
        <v>22</v>
      </c>
      <c r="X1" s="11" t="s">
        <v>23</v>
      </c>
      <c r="Y1" s="11" t="s">
        <v>24</v>
      </c>
      <c r="Z1" s="29" t="s">
        <v>25</v>
      </c>
      <c r="AA1" s="30" t="s">
        <v>26</v>
      </c>
      <c r="AB1" s="31" t="s">
        <v>27</v>
      </c>
      <c r="AC1" s="30" t="s">
        <v>28</v>
      </c>
    </row>
    <row r="2" s="37" customFormat="1" customHeight="1" spans="1:29">
      <c r="A2" s="49" t="s">
        <v>29</v>
      </c>
      <c r="B2" s="50" t="s">
        <v>30</v>
      </c>
      <c r="C2" s="51" t="s">
        <v>31</v>
      </c>
      <c r="D2" s="51" t="s">
        <v>32</v>
      </c>
      <c r="E2" s="52" t="s">
        <v>33</v>
      </c>
      <c r="F2" s="49" t="s">
        <v>34</v>
      </c>
      <c r="G2" s="49" t="s">
        <v>35</v>
      </c>
      <c r="H2" s="53" t="s">
        <v>36</v>
      </c>
      <c r="I2" s="53" t="e">
        <f>VLOOKUP(H2,合同高级查询数据!$A$2:$Y$48,25,FALSE)</f>
        <v>#N/A</v>
      </c>
      <c r="J2" s="58" t="s">
        <v>37</v>
      </c>
      <c r="K2" s="49" t="s">
        <v>38</v>
      </c>
      <c r="L2" s="59" t="s">
        <v>39</v>
      </c>
      <c r="M2" s="49"/>
      <c r="N2" s="60">
        <v>44044</v>
      </c>
      <c r="O2" s="49"/>
      <c r="P2" s="61">
        <v>8500</v>
      </c>
      <c r="Q2" s="67">
        <v>1345.089</v>
      </c>
      <c r="R2" s="68">
        <f t="shared" ref="R2:R12" si="0">ROUND(P2*Q2,2)</f>
        <v>11433256.5</v>
      </c>
      <c r="S2" s="69">
        <v>202303</v>
      </c>
      <c r="T2" s="70" t="s">
        <v>40</v>
      </c>
      <c r="U2" s="70"/>
      <c r="V2" s="67">
        <v>1345.088134766</v>
      </c>
      <c r="W2" s="71"/>
      <c r="X2" s="72">
        <v>44774</v>
      </c>
      <c r="Y2" s="72">
        <v>45138</v>
      </c>
      <c r="Z2" s="81" t="s">
        <v>41</v>
      </c>
      <c r="AA2" s="82">
        <v>0</v>
      </c>
      <c r="AB2" s="83">
        <v>0</v>
      </c>
      <c r="AC2" s="82">
        <v>0</v>
      </c>
    </row>
    <row r="3" s="37" customFormat="1" customHeight="1" spans="1:29">
      <c r="A3" s="49" t="s">
        <v>29</v>
      </c>
      <c r="B3" s="50" t="s">
        <v>30</v>
      </c>
      <c r="C3" s="51" t="s">
        <v>31</v>
      </c>
      <c r="D3" s="51" t="s">
        <v>32</v>
      </c>
      <c r="E3" s="52" t="s">
        <v>33</v>
      </c>
      <c r="F3" s="49" t="s">
        <v>34</v>
      </c>
      <c r="G3" s="49" t="s">
        <v>35</v>
      </c>
      <c r="H3" s="53" t="s">
        <v>36</v>
      </c>
      <c r="I3" s="53" t="e">
        <f>VLOOKUP(H3,合同高级查询数据!$A$2:$Y$48,25,FALSE)</f>
        <v>#N/A</v>
      </c>
      <c r="J3" s="58" t="s">
        <v>37</v>
      </c>
      <c r="K3" s="49" t="s">
        <v>38</v>
      </c>
      <c r="L3" s="59" t="s">
        <v>42</v>
      </c>
      <c r="M3" s="49"/>
      <c r="N3" s="60">
        <v>44409</v>
      </c>
      <c r="O3" s="49"/>
      <c r="P3" s="61">
        <v>8500</v>
      </c>
      <c r="Q3" s="67"/>
      <c r="R3" s="68">
        <f t="shared" si="0"/>
        <v>0</v>
      </c>
      <c r="S3" s="69">
        <v>202303</v>
      </c>
      <c r="T3" s="70" t="s">
        <v>40</v>
      </c>
      <c r="U3" s="70"/>
      <c r="V3" s="71"/>
      <c r="W3" s="71"/>
      <c r="X3" s="72">
        <v>44774</v>
      </c>
      <c r="Y3" s="72">
        <v>45138</v>
      </c>
      <c r="Z3" s="81" t="s">
        <v>43</v>
      </c>
      <c r="AA3" s="82">
        <v>0</v>
      </c>
      <c r="AB3" s="83">
        <v>0</v>
      </c>
      <c r="AC3" s="82">
        <v>0</v>
      </c>
    </row>
    <row r="4" s="37" customFormat="1" customHeight="1" spans="1:29">
      <c r="A4" s="49" t="s">
        <v>29</v>
      </c>
      <c r="B4" s="50" t="s">
        <v>30</v>
      </c>
      <c r="C4" s="51" t="s">
        <v>31</v>
      </c>
      <c r="D4" s="51" t="s">
        <v>32</v>
      </c>
      <c r="E4" s="52" t="s">
        <v>33</v>
      </c>
      <c r="F4" s="49" t="s">
        <v>34</v>
      </c>
      <c r="G4" s="49" t="s">
        <v>35</v>
      </c>
      <c r="H4" s="53" t="s">
        <v>36</v>
      </c>
      <c r="I4" s="53" t="e">
        <f>VLOOKUP(H4,合同高级查询数据!$A$2:$Y$48,25,FALSE)</f>
        <v>#N/A</v>
      </c>
      <c r="J4" s="58" t="s">
        <v>37</v>
      </c>
      <c r="K4" s="49" t="s">
        <v>38</v>
      </c>
      <c r="L4" s="59" t="s">
        <v>44</v>
      </c>
      <c r="M4" s="49"/>
      <c r="N4" s="60">
        <v>44440</v>
      </c>
      <c r="O4" s="49"/>
      <c r="P4" s="61">
        <v>8500</v>
      </c>
      <c r="Q4" s="67">
        <v>252.864</v>
      </c>
      <c r="R4" s="68">
        <f t="shared" si="0"/>
        <v>2149344</v>
      </c>
      <c r="S4" s="69">
        <v>202303</v>
      </c>
      <c r="T4" s="70" t="s">
        <v>40</v>
      </c>
      <c r="U4" s="70"/>
      <c r="V4" s="67">
        <v>252.863433838</v>
      </c>
      <c r="W4" s="71"/>
      <c r="X4" s="72">
        <v>44774</v>
      </c>
      <c r="Y4" s="72">
        <v>45138</v>
      </c>
      <c r="Z4" s="81" t="s">
        <v>45</v>
      </c>
      <c r="AA4" s="82">
        <v>0</v>
      </c>
      <c r="AB4" s="83">
        <v>0</v>
      </c>
      <c r="AC4" s="82">
        <v>0</v>
      </c>
    </row>
    <row r="5" s="37" customFormat="1" customHeight="1" spans="1:29">
      <c r="A5" s="49" t="s">
        <v>29</v>
      </c>
      <c r="B5" s="50" t="s">
        <v>30</v>
      </c>
      <c r="C5" s="51" t="s">
        <v>31</v>
      </c>
      <c r="D5" s="51" t="s">
        <v>32</v>
      </c>
      <c r="E5" s="52" t="s">
        <v>33</v>
      </c>
      <c r="F5" s="49" t="s">
        <v>34</v>
      </c>
      <c r="G5" s="49" t="s">
        <v>35</v>
      </c>
      <c r="H5" s="53" t="s">
        <v>36</v>
      </c>
      <c r="I5" s="53" t="e">
        <f>VLOOKUP(H5,合同高级查询数据!$A$2:$Y$48,25,FALSE)</f>
        <v>#N/A</v>
      </c>
      <c r="J5" s="58" t="s">
        <v>37</v>
      </c>
      <c r="K5" s="49" t="s">
        <v>46</v>
      </c>
      <c r="L5" s="59" t="s">
        <v>47</v>
      </c>
      <c r="M5" s="49"/>
      <c r="N5" s="60">
        <v>44440</v>
      </c>
      <c r="O5" s="49"/>
      <c r="P5" s="61">
        <v>8500</v>
      </c>
      <c r="Q5" s="67">
        <v>0</v>
      </c>
      <c r="R5" s="68">
        <f t="shared" si="0"/>
        <v>0</v>
      </c>
      <c r="S5" s="69">
        <v>202303</v>
      </c>
      <c r="T5" s="70" t="s">
        <v>48</v>
      </c>
      <c r="U5" s="70"/>
      <c r="V5" s="67">
        <v>0.013291846</v>
      </c>
      <c r="W5" s="71"/>
      <c r="X5" s="72">
        <v>44774</v>
      </c>
      <c r="Y5" s="72">
        <v>45138</v>
      </c>
      <c r="Z5" s="81" t="s">
        <v>49</v>
      </c>
      <c r="AA5" s="82"/>
      <c r="AB5" s="83"/>
      <c r="AC5" s="82"/>
    </row>
    <row r="6" s="37" customFormat="1" customHeight="1" spans="1:29">
      <c r="A6" s="49" t="s">
        <v>50</v>
      </c>
      <c r="B6" s="50" t="s">
        <v>51</v>
      </c>
      <c r="C6" s="51" t="s">
        <v>52</v>
      </c>
      <c r="D6" s="54" t="s">
        <v>53</v>
      </c>
      <c r="E6" s="52" t="s">
        <v>33</v>
      </c>
      <c r="F6" s="49" t="s">
        <v>34</v>
      </c>
      <c r="G6" s="49" t="s">
        <v>35</v>
      </c>
      <c r="H6" s="53" t="s">
        <v>54</v>
      </c>
      <c r="I6" s="53" t="e">
        <f>VLOOKUP(H6,合同高级查询数据!$A$2:$Y$48,25,FALSE)</f>
        <v>#N/A</v>
      </c>
      <c r="J6" s="58" t="s">
        <v>37</v>
      </c>
      <c r="K6" s="49" t="s">
        <v>55</v>
      </c>
      <c r="L6" s="59" t="s">
        <v>56</v>
      </c>
      <c r="M6" s="49" t="s">
        <v>57</v>
      </c>
      <c r="N6" s="60">
        <v>44682</v>
      </c>
      <c r="O6" s="49" t="s">
        <v>58</v>
      </c>
      <c r="P6" s="61">
        <v>6000</v>
      </c>
      <c r="Q6" s="67">
        <v>34.25</v>
      </c>
      <c r="R6" s="68">
        <f t="shared" si="0"/>
        <v>205500</v>
      </c>
      <c r="S6" s="69">
        <v>202303</v>
      </c>
      <c r="T6" s="73" t="s">
        <v>59</v>
      </c>
      <c r="U6" s="70"/>
      <c r="V6" s="67">
        <v>34.253681183</v>
      </c>
      <c r="W6" s="71"/>
      <c r="X6" s="72">
        <v>44682</v>
      </c>
      <c r="Y6" s="72">
        <v>45046</v>
      </c>
      <c r="Z6" s="81" t="s">
        <v>60</v>
      </c>
      <c r="AA6" s="82">
        <v>0.3</v>
      </c>
      <c r="AB6" s="83">
        <v>100</v>
      </c>
      <c r="AC6" s="82">
        <v>30</v>
      </c>
    </row>
    <row r="7" s="37" customFormat="1" customHeight="1" spans="1:29">
      <c r="A7" s="49" t="s">
        <v>50</v>
      </c>
      <c r="B7" s="50" t="s">
        <v>51</v>
      </c>
      <c r="C7" s="51" t="s">
        <v>61</v>
      </c>
      <c r="D7" s="54" t="s">
        <v>53</v>
      </c>
      <c r="E7" s="52" t="s">
        <v>33</v>
      </c>
      <c r="F7" s="49" t="s">
        <v>34</v>
      </c>
      <c r="G7" s="49" t="s">
        <v>35</v>
      </c>
      <c r="H7" s="53" t="s">
        <v>54</v>
      </c>
      <c r="I7" s="53" t="e">
        <f>VLOOKUP(H7,合同高级查询数据!$A$2:$Y$48,25,FALSE)</f>
        <v>#N/A</v>
      </c>
      <c r="J7" s="58" t="s">
        <v>37</v>
      </c>
      <c r="K7" s="49" t="s">
        <v>62</v>
      </c>
      <c r="L7" s="59" t="s">
        <v>63</v>
      </c>
      <c r="M7" s="49" t="s">
        <v>64</v>
      </c>
      <c r="N7" s="60">
        <v>44682</v>
      </c>
      <c r="O7" s="49" t="s">
        <v>58</v>
      </c>
      <c r="P7" s="61">
        <v>5500</v>
      </c>
      <c r="Q7" s="67">
        <v>33.25</v>
      </c>
      <c r="R7" s="68">
        <f t="shared" si="0"/>
        <v>182875</v>
      </c>
      <c r="S7" s="69">
        <v>202303</v>
      </c>
      <c r="T7" s="73" t="s">
        <v>59</v>
      </c>
      <c r="U7" s="70"/>
      <c r="V7" s="67">
        <v>33.250217438</v>
      </c>
      <c r="W7" s="71"/>
      <c r="X7" s="72">
        <v>44682</v>
      </c>
      <c r="Y7" s="72">
        <v>45046</v>
      </c>
      <c r="Z7" s="81" t="s">
        <v>65</v>
      </c>
      <c r="AA7" s="82">
        <v>0.3</v>
      </c>
      <c r="AB7" s="83">
        <v>100</v>
      </c>
      <c r="AC7" s="82">
        <v>30</v>
      </c>
    </row>
    <row r="8" s="37" customFormat="1" customHeight="1" spans="1:29">
      <c r="A8" s="49" t="s">
        <v>50</v>
      </c>
      <c r="B8" s="50" t="s">
        <v>51</v>
      </c>
      <c r="C8" s="51" t="s">
        <v>66</v>
      </c>
      <c r="D8" s="54" t="s">
        <v>53</v>
      </c>
      <c r="E8" s="52" t="s">
        <v>33</v>
      </c>
      <c r="F8" s="49" t="s">
        <v>34</v>
      </c>
      <c r="G8" s="49" t="s">
        <v>35</v>
      </c>
      <c r="H8" s="53" t="s">
        <v>67</v>
      </c>
      <c r="I8" s="53" t="e">
        <f>VLOOKUP(H8,合同高级查询数据!$A$2:$Y$48,25,FALSE)</f>
        <v>#N/A</v>
      </c>
      <c r="J8" s="58" t="s">
        <v>37</v>
      </c>
      <c r="K8" s="49" t="s">
        <v>68</v>
      </c>
      <c r="L8" s="59" t="s">
        <v>69</v>
      </c>
      <c r="M8" s="49" t="s">
        <v>70</v>
      </c>
      <c r="N8" s="60">
        <v>44682</v>
      </c>
      <c r="O8" s="49" t="s">
        <v>58</v>
      </c>
      <c r="P8" s="61">
        <v>6000</v>
      </c>
      <c r="Q8" s="67">
        <v>35.39</v>
      </c>
      <c r="R8" s="68">
        <f t="shared" si="0"/>
        <v>212340</v>
      </c>
      <c r="S8" s="69">
        <v>202303</v>
      </c>
      <c r="T8" s="73" t="s">
        <v>59</v>
      </c>
      <c r="U8" s="70"/>
      <c r="V8" s="67">
        <v>35.38702774</v>
      </c>
      <c r="W8" s="71"/>
      <c r="X8" s="72">
        <v>44835</v>
      </c>
      <c r="Y8" s="72">
        <v>45046</v>
      </c>
      <c r="Z8" s="81" t="s">
        <v>71</v>
      </c>
      <c r="AA8" s="82">
        <v>0.3</v>
      </c>
      <c r="AB8" s="83">
        <v>100</v>
      </c>
      <c r="AC8" s="82">
        <v>30</v>
      </c>
    </row>
    <row r="9" s="37" customFormat="1" customHeight="1" spans="1:29">
      <c r="A9" s="49" t="s">
        <v>50</v>
      </c>
      <c r="B9" s="50" t="s">
        <v>51</v>
      </c>
      <c r="C9" s="51" t="s">
        <v>66</v>
      </c>
      <c r="D9" s="54" t="s">
        <v>53</v>
      </c>
      <c r="E9" s="52" t="s">
        <v>33</v>
      </c>
      <c r="F9" s="49" t="s">
        <v>34</v>
      </c>
      <c r="G9" s="49" t="s">
        <v>35</v>
      </c>
      <c r="H9" s="53" t="s">
        <v>72</v>
      </c>
      <c r="I9" s="53" t="e">
        <f>VLOOKUP(H9,合同高级查询数据!$A$2:$Y$48,25,FALSE)</f>
        <v>#N/A</v>
      </c>
      <c r="J9" s="58" t="s">
        <v>37</v>
      </c>
      <c r="K9" s="49" t="s">
        <v>68</v>
      </c>
      <c r="L9" s="59" t="s">
        <v>73</v>
      </c>
      <c r="M9" s="49" t="s">
        <v>70</v>
      </c>
      <c r="N9" s="60">
        <v>44835</v>
      </c>
      <c r="O9" s="49" t="s">
        <v>74</v>
      </c>
      <c r="P9" s="61">
        <v>6000</v>
      </c>
      <c r="Q9" s="67">
        <v>64.89</v>
      </c>
      <c r="R9" s="68">
        <f t="shared" si="0"/>
        <v>389340</v>
      </c>
      <c r="S9" s="69">
        <v>202303</v>
      </c>
      <c r="T9" s="73" t="s">
        <v>75</v>
      </c>
      <c r="U9" s="70"/>
      <c r="V9" s="67">
        <v>64.893867493</v>
      </c>
      <c r="W9" s="71"/>
      <c r="X9" s="72">
        <v>44835</v>
      </c>
      <c r="Y9" s="72">
        <v>45046</v>
      </c>
      <c r="Z9" s="81" t="s">
        <v>76</v>
      </c>
      <c r="AA9" s="82">
        <v>0.3</v>
      </c>
      <c r="AB9" s="83">
        <v>200</v>
      </c>
      <c r="AC9" s="82">
        <v>60</v>
      </c>
    </row>
    <row r="10" s="37" customFormat="1" customHeight="1" spans="1:29">
      <c r="A10" s="49" t="s">
        <v>50</v>
      </c>
      <c r="B10" s="50" t="s">
        <v>51</v>
      </c>
      <c r="C10" s="51" t="s">
        <v>77</v>
      </c>
      <c r="D10" s="54" t="s">
        <v>53</v>
      </c>
      <c r="E10" s="52" t="s">
        <v>33</v>
      </c>
      <c r="F10" s="49" t="s">
        <v>34</v>
      </c>
      <c r="G10" s="49" t="s">
        <v>35</v>
      </c>
      <c r="H10" s="53" t="s">
        <v>67</v>
      </c>
      <c r="I10" s="53" t="e">
        <f>VLOOKUP(H10,合同高级查询数据!$A$2:$Y$48,25,FALSE)</f>
        <v>#N/A</v>
      </c>
      <c r="J10" s="58" t="s">
        <v>37</v>
      </c>
      <c r="K10" s="49" t="s">
        <v>78</v>
      </c>
      <c r="L10" s="59" t="s">
        <v>79</v>
      </c>
      <c r="M10" s="49" t="s">
        <v>80</v>
      </c>
      <c r="N10" s="60">
        <v>44682</v>
      </c>
      <c r="O10" s="49" t="s">
        <v>58</v>
      </c>
      <c r="P10" s="61">
        <v>5500</v>
      </c>
      <c r="Q10" s="67">
        <v>32.23</v>
      </c>
      <c r="R10" s="68">
        <f t="shared" si="0"/>
        <v>177265</v>
      </c>
      <c r="S10" s="69">
        <v>202303</v>
      </c>
      <c r="T10" s="73" t="s">
        <v>59</v>
      </c>
      <c r="U10" s="70"/>
      <c r="V10" s="67">
        <v>32.227684021</v>
      </c>
      <c r="W10" s="71"/>
      <c r="X10" s="72">
        <v>44835</v>
      </c>
      <c r="Y10" s="72">
        <v>45046</v>
      </c>
      <c r="Z10" s="81" t="s">
        <v>81</v>
      </c>
      <c r="AA10" s="82">
        <v>0.3</v>
      </c>
      <c r="AB10" s="83">
        <v>100</v>
      </c>
      <c r="AC10" s="82">
        <v>30</v>
      </c>
    </row>
    <row r="11" s="37" customFormat="1" customHeight="1" spans="1:29">
      <c r="A11" s="49" t="s">
        <v>50</v>
      </c>
      <c r="B11" s="50" t="s">
        <v>51</v>
      </c>
      <c r="C11" s="51" t="s">
        <v>77</v>
      </c>
      <c r="D11" s="54" t="s">
        <v>53</v>
      </c>
      <c r="E11" s="52" t="s">
        <v>33</v>
      </c>
      <c r="F11" s="49" t="s">
        <v>34</v>
      </c>
      <c r="G11" s="49" t="s">
        <v>35</v>
      </c>
      <c r="H11" s="53" t="s">
        <v>72</v>
      </c>
      <c r="I11" s="53" t="e">
        <f>VLOOKUP(H11,合同高级查询数据!$A$2:$Y$48,25,FALSE)</f>
        <v>#N/A</v>
      </c>
      <c r="J11" s="58" t="s">
        <v>37</v>
      </c>
      <c r="K11" s="49" t="s">
        <v>78</v>
      </c>
      <c r="L11" s="59" t="s">
        <v>82</v>
      </c>
      <c r="M11" s="49" t="s">
        <v>83</v>
      </c>
      <c r="N11" s="60">
        <v>44835</v>
      </c>
      <c r="O11" s="49" t="s">
        <v>74</v>
      </c>
      <c r="P11" s="61">
        <v>5500</v>
      </c>
      <c r="Q11" s="67">
        <v>62.95</v>
      </c>
      <c r="R11" s="68">
        <f t="shared" si="0"/>
        <v>346225</v>
      </c>
      <c r="S11" s="69">
        <v>202303</v>
      </c>
      <c r="T11" s="73" t="s">
        <v>75</v>
      </c>
      <c r="U11" s="70"/>
      <c r="V11" s="67">
        <v>62.951507568</v>
      </c>
      <c r="W11" s="71"/>
      <c r="X11" s="72">
        <v>44835</v>
      </c>
      <c r="Y11" s="72">
        <v>45046</v>
      </c>
      <c r="Z11" s="81" t="s">
        <v>84</v>
      </c>
      <c r="AA11" s="82">
        <v>0.3</v>
      </c>
      <c r="AB11" s="83">
        <v>200</v>
      </c>
      <c r="AC11" s="82">
        <v>60</v>
      </c>
    </row>
    <row r="12" s="2" customFormat="1" customHeight="1" spans="1:29">
      <c r="A12" s="14" t="s">
        <v>29</v>
      </c>
      <c r="B12" s="55" t="s">
        <v>30</v>
      </c>
      <c r="C12" s="5" t="s">
        <v>31</v>
      </c>
      <c r="D12" s="5" t="s">
        <v>32</v>
      </c>
      <c r="E12" s="56" t="s">
        <v>85</v>
      </c>
      <c r="F12" s="14" t="s">
        <v>86</v>
      </c>
      <c r="G12" s="14" t="s">
        <v>35</v>
      </c>
      <c r="H12" s="13" t="s">
        <v>87</v>
      </c>
      <c r="I12" s="13" t="e">
        <f>VLOOKUP(H12,合同高级查询数据!$A$2:$Y$48,25,FALSE)</f>
        <v>#N/A</v>
      </c>
      <c r="J12" s="62" t="s">
        <v>37</v>
      </c>
      <c r="K12" s="14" t="s">
        <v>88</v>
      </c>
      <c r="L12" s="9" t="s">
        <v>89</v>
      </c>
      <c r="M12" s="14"/>
      <c r="N12" s="63">
        <v>44593</v>
      </c>
      <c r="O12" s="14"/>
      <c r="P12" s="64">
        <v>8500</v>
      </c>
      <c r="Q12" s="74">
        <v>202.307</v>
      </c>
      <c r="R12" s="75">
        <f t="shared" si="0"/>
        <v>1719609.5</v>
      </c>
      <c r="S12" s="76">
        <v>202303</v>
      </c>
      <c r="T12" s="77" t="s">
        <v>90</v>
      </c>
      <c r="U12" s="77"/>
      <c r="V12" s="74">
        <v>202.306137085</v>
      </c>
      <c r="W12" s="78"/>
      <c r="X12" s="17"/>
      <c r="Y12" s="17"/>
      <c r="Z12" s="84" t="s">
        <v>91</v>
      </c>
      <c r="AA12" s="85">
        <v>0</v>
      </c>
      <c r="AB12" s="86">
        <v>0</v>
      </c>
      <c r="AC12" s="85">
        <v>0</v>
      </c>
    </row>
    <row r="13" s="37" customFormat="1" customHeight="1" spans="1:29">
      <c r="A13" s="49" t="s">
        <v>29</v>
      </c>
      <c r="B13" s="50" t="s">
        <v>92</v>
      </c>
      <c r="C13" s="51" t="s">
        <v>93</v>
      </c>
      <c r="D13" s="51" t="s">
        <v>94</v>
      </c>
      <c r="E13" s="52" t="s">
        <v>95</v>
      </c>
      <c r="F13" s="49" t="s">
        <v>96</v>
      </c>
      <c r="G13" s="49" t="s">
        <v>35</v>
      </c>
      <c r="H13" s="53" t="s">
        <v>97</v>
      </c>
      <c r="I13" s="53" t="e">
        <f>VLOOKUP(H13,合同高级查询数据!$A$2:$Y$48,25,FALSE)</f>
        <v>#N/A</v>
      </c>
      <c r="J13" s="58" t="s">
        <v>98</v>
      </c>
      <c r="K13" s="49" t="s">
        <v>99</v>
      </c>
      <c r="L13" s="59" t="s">
        <v>100</v>
      </c>
      <c r="M13" s="49"/>
      <c r="N13" s="60">
        <v>43313</v>
      </c>
      <c r="O13" s="49" t="s">
        <v>101</v>
      </c>
      <c r="P13" s="61">
        <v>5000</v>
      </c>
      <c r="Q13" s="67">
        <v>3</v>
      </c>
      <c r="R13" s="68">
        <f>P13*Q13</f>
        <v>15000</v>
      </c>
      <c r="S13" s="69">
        <v>202303</v>
      </c>
      <c r="T13" s="70" t="s">
        <v>102</v>
      </c>
      <c r="U13" s="70"/>
      <c r="V13" s="71"/>
      <c r="W13" s="71"/>
      <c r="X13" s="72">
        <v>44044</v>
      </c>
      <c r="Y13" s="72">
        <v>45138</v>
      </c>
      <c r="Z13" s="81" t="s">
        <v>103</v>
      </c>
      <c r="AA13" s="82" t="s">
        <v>104</v>
      </c>
      <c r="AB13" s="83">
        <v>30</v>
      </c>
      <c r="AC13" s="82">
        <v>3</v>
      </c>
    </row>
    <row r="14" s="37" customFormat="1" customHeight="1" spans="1:29">
      <c r="A14" s="49" t="s">
        <v>29</v>
      </c>
      <c r="B14" s="50" t="s">
        <v>30</v>
      </c>
      <c r="C14" s="51" t="s">
        <v>31</v>
      </c>
      <c r="D14" s="51" t="s">
        <v>32</v>
      </c>
      <c r="E14" s="52" t="s">
        <v>105</v>
      </c>
      <c r="F14" s="49" t="s">
        <v>106</v>
      </c>
      <c r="G14" s="49" t="s">
        <v>35</v>
      </c>
      <c r="H14" s="53" t="s">
        <v>107</v>
      </c>
      <c r="I14" s="53" t="e">
        <f>VLOOKUP(H14,合同高级查询数据!$A$2:$Y$48,25,FALSE)</f>
        <v>#N/A</v>
      </c>
      <c r="J14" s="58" t="s">
        <v>37</v>
      </c>
      <c r="K14" s="49" t="s">
        <v>108</v>
      </c>
      <c r="L14" s="59" t="s">
        <v>109</v>
      </c>
      <c r="M14" s="49"/>
      <c r="N14" s="60">
        <v>44531</v>
      </c>
      <c r="O14" s="49"/>
      <c r="P14" s="61">
        <v>6500</v>
      </c>
      <c r="Q14" s="67">
        <v>665.405</v>
      </c>
      <c r="R14" s="68">
        <f t="shared" ref="R14:R19" si="1">ROUND(P14*Q14,2)</f>
        <v>4325132.5</v>
      </c>
      <c r="S14" s="69">
        <v>202303</v>
      </c>
      <c r="T14" s="70" t="s">
        <v>110</v>
      </c>
      <c r="U14" s="79"/>
      <c r="V14" s="67">
        <v>665.404296875</v>
      </c>
      <c r="W14" s="71"/>
      <c r="X14" s="72">
        <v>44682</v>
      </c>
      <c r="Y14" s="72">
        <v>45046</v>
      </c>
      <c r="Z14" s="81" t="s">
        <v>111</v>
      </c>
      <c r="AA14" s="82">
        <v>0</v>
      </c>
      <c r="AB14" s="83">
        <v>0</v>
      </c>
      <c r="AC14" s="82">
        <v>0</v>
      </c>
    </row>
    <row r="15" s="37" customFormat="1" customHeight="1" spans="1:29">
      <c r="A15" s="49" t="s">
        <v>29</v>
      </c>
      <c r="B15" s="50" t="s">
        <v>30</v>
      </c>
      <c r="C15" s="51" t="s">
        <v>31</v>
      </c>
      <c r="D15" s="51" t="s">
        <v>32</v>
      </c>
      <c r="E15" s="52" t="s">
        <v>105</v>
      </c>
      <c r="F15" s="49" t="s">
        <v>106</v>
      </c>
      <c r="G15" s="49" t="s">
        <v>35</v>
      </c>
      <c r="H15" s="53" t="s">
        <v>112</v>
      </c>
      <c r="I15" s="53" t="e">
        <f>VLOOKUP(H15,合同高级查询数据!$A$2:$Y$48,25,FALSE)</f>
        <v>#N/A</v>
      </c>
      <c r="J15" s="58" t="s">
        <v>37</v>
      </c>
      <c r="K15" s="49" t="s">
        <v>113</v>
      </c>
      <c r="L15" s="59" t="s">
        <v>113</v>
      </c>
      <c r="M15" s="49"/>
      <c r="N15" s="60">
        <v>44713</v>
      </c>
      <c r="O15" s="49"/>
      <c r="P15" s="61">
        <v>4100</v>
      </c>
      <c r="Q15" s="67">
        <v>38.405</v>
      </c>
      <c r="R15" s="68">
        <f t="shared" si="1"/>
        <v>157460.5</v>
      </c>
      <c r="S15" s="69">
        <v>202303</v>
      </c>
      <c r="T15" s="70" t="s">
        <v>114</v>
      </c>
      <c r="U15" s="79"/>
      <c r="V15" s="67">
        <v>38.404087067</v>
      </c>
      <c r="W15" s="71"/>
      <c r="X15" s="72">
        <v>44713</v>
      </c>
      <c r="Y15" s="72">
        <v>45077</v>
      </c>
      <c r="Z15" s="81" t="s">
        <v>115</v>
      </c>
      <c r="AA15" s="82">
        <v>0</v>
      </c>
      <c r="AB15" s="83">
        <v>0</v>
      </c>
      <c r="AC15" s="82">
        <v>0</v>
      </c>
    </row>
    <row r="16" s="37" customFormat="1" customHeight="1" spans="1:29">
      <c r="A16" s="49" t="s">
        <v>29</v>
      </c>
      <c r="B16" s="50" t="s">
        <v>30</v>
      </c>
      <c r="C16" s="51" t="s">
        <v>31</v>
      </c>
      <c r="D16" s="51" t="s">
        <v>32</v>
      </c>
      <c r="E16" s="52" t="s">
        <v>116</v>
      </c>
      <c r="F16" s="49" t="s">
        <v>117</v>
      </c>
      <c r="G16" s="49" t="s">
        <v>35</v>
      </c>
      <c r="H16" s="53" t="s">
        <v>118</v>
      </c>
      <c r="I16" s="53" t="e">
        <f>VLOOKUP(H16,合同高级查询数据!$A$2:$Y$48,25,FALSE)</f>
        <v>#N/A</v>
      </c>
      <c r="J16" s="58" t="s">
        <v>37</v>
      </c>
      <c r="K16" s="49"/>
      <c r="L16" s="59" t="s">
        <v>119</v>
      </c>
      <c r="M16" s="49"/>
      <c r="N16" s="60">
        <v>44256</v>
      </c>
      <c r="O16" s="49"/>
      <c r="P16" s="61">
        <v>7800</v>
      </c>
      <c r="Q16" s="67"/>
      <c r="R16" s="68">
        <f t="shared" si="1"/>
        <v>0</v>
      </c>
      <c r="S16" s="69">
        <v>202303</v>
      </c>
      <c r="T16" s="70" t="s">
        <v>120</v>
      </c>
      <c r="U16" s="70"/>
      <c r="V16" s="71"/>
      <c r="W16" s="71"/>
      <c r="X16" s="72">
        <v>44256</v>
      </c>
      <c r="Y16" s="72">
        <v>44316</v>
      </c>
      <c r="Z16" s="81"/>
      <c r="AA16" s="82">
        <v>0</v>
      </c>
      <c r="AB16" s="83">
        <v>0</v>
      </c>
      <c r="AC16" s="82">
        <v>0</v>
      </c>
    </row>
    <row r="17" s="37" customFormat="1" customHeight="1" spans="1:29">
      <c r="A17" s="49" t="s">
        <v>29</v>
      </c>
      <c r="B17" s="50" t="s">
        <v>30</v>
      </c>
      <c r="C17" s="51" t="s">
        <v>31</v>
      </c>
      <c r="D17" s="51" t="s">
        <v>32</v>
      </c>
      <c r="E17" s="52" t="s">
        <v>121</v>
      </c>
      <c r="F17" s="49" t="s">
        <v>122</v>
      </c>
      <c r="G17" s="49" t="s">
        <v>35</v>
      </c>
      <c r="H17" s="53" t="s">
        <v>123</v>
      </c>
      <c r="I17" s="53" t="str">
        <f>VLOOKUP(H17,合同高级查询数据!$A$2:$Y$48,25,FALSE)</f>
        <v>2023-03-14</v>
      </c>
      <c r="J17" s="58" t="s">
        <v>37</v>
      </c>
      <c r="K17" s="49" t="s">
        <v>124</v>
      </c>
      <c r="L17" s="59" t="s">
        <v>125</v>
      </c>
      <c r="M17" s="49"/>
      <c r="N17" s="60">
        <v>44774</v>
      </c>
      <c r="O17" s="49"/>
      <c r="P17" s="61">
        <v>5300</v>
      </c>
      <c r="Q17" s="67">
        <v>0</v>
      </c>
      <c r="R17" s="68">
        <f t="shared" si="1"/>
        <v>0</v>
      </c>
      <c r="S17" s="69">
        <v>202303</v>
      </c>
      <c r="T17" s="70" t="s">
        <v>126</v>
      </c>
      <c r="U17" s="70"/>
      <c r="V17" s="67">
        <v>9.4909e-5</v>
      </c>
      <c r="W17" s="71"/>
      <c r="X17" s="72">
        <v>44835</v>
      </c>
      <c r="Y17" s="72">
        <v>45199</v>
      </c>
      <c r="Z17" s="81" t="s">
        <v>127</v>
      </c>
      <c r="AA17" s="82">
        <v>0</v>
      </c>
      <c r="AB17" s="83">
        <v>0</v>
      </c>
      <c r="AC17" s="82">
        <v>0</v>
      </c>
    </row>
    <row r="18" s="37" customFormat="1" customHeight="1" spans="1:29">
      <c r="A18" s="49" t="s">
        <v>29</v>
      </c>
      <c r="B18" s="50" t="s">
        <v>30</v>
      </c>
      <c r="C18" s="51" t="s">
        <v>31</v>
      </c>
      <c r="D18" s="51" t="s">
        <v>32</v>
      </c>
      <c r="E18" s="52" t="s">
        <v>121</v>
      </c>
      <c r="F18" s="49" t="s">
        <v>122</v>
      </c>
      <c r="G18" s="49" t="s">
        <v>35</v>
      </c>
      <c r="H18" s="53" t="s">
        <v>123</v>
      </c>
      <c r="I18" s="53" t="str">
        <f>VLOOKUP(H18,合同高级查询数据!$A$2:$Y$48,25,FALSE)</f>
        <v>2023-03-14</v>
      </c>
      <c r="J18" s="58" t="s">
        <v>37</v>
      </c>
      <c r="K18" s="49" t="s">
        <v>128</v>
      </c>
      <c r="L18" s="59" t="s">
        <v>129</v>
      </c>
      <c r="M18" s="49"/>
      <c r="N18" s="60">
        <v>44835</v>
      </c>
      <c r="O18" s="49"/>
      <c r="P18" s="61">
        <v>5300</v>
      </c>
      <c r="Q18" s="67">
        <v>0</v>
      </c>
      <c r="R18" s="68">
        <f t="shared" si="1"/>
        <v>0</v>
      </c>
      <c r="S18" s="69">
        <v>202303</v>
      </c>
      <c r="T18" s="70" t="s">
        <v>130</v>
      </c>
      <c r="U18" s="70"/>
      <c r="V18" s="67">
        <v>0.00702317</v>
      </c>
      <c r="W18" s="71"/>
      <c r="X18" s="72">
        <v>44835</v>
      </c>
      <c r="Y18" s="72">
        <v>45199</v>
      </c>
      <c r="Z18" s="81" t="s">
        <v>131</v>
      </c>
      <c r="AA18" s="82"/>
      <c r="AB18" s="83"/>
      <c r="AC18" s="82"/>
    </row>
    <row r="19" s="2" customFormat="1" customHeight="1" spans="1:29">
      <c r="A19" s="14" t="s">
        <v>29</v>
      </c>
      <c r="B19" s="55" t="s">
        <v>30</v>
      </c>
      <c r="C19" s="5" t="s">
        <v>31</v>
      </c>
      <c r="D19" s="5" t="s">
        <v>32</v>
      </c>
      <c r="E19" s="56" t="s">
        <v>121</v>
      </c>
      <c r="F19" s="14" t="s">
        <v>122</v>
      </c>
      <c r="G19" s="14" t="s">
        <v>35</v>
      </c>
      <c r="H19" s="13" t="s">
        <v>132</v>
      </c>
      <c r="I19" s="13" t="e">
        <f>VLOOKUP(H19,合同高级查询数据!$A$2:$Y$48,25,FALSE)</f>
        <v>#N/A</v>
      </c>
      <c r="J19" s="62" t="s">
        <v>37</v>
      </c>
      <c r="K19" s="14" t="s">
        <v>133</v>
      </c>
      <c r="L19" s="9"/>
      <c r="M19" s="14"/>
      <c r="N19" s="63">
        <v>44774</v>
      </c>
      <c r="O19" s="14"/>
      <c r="P19" s="64">
        <v>6500</v>
      </c>
      <c r="Q19" s="74"/>
      <c r="R19" s="75">
        <f t="shared" si="1"/>
        <v>0</v>
      </c>
      <c r="S19" s="76">
        <v>202303</v>
      </c>
      <c r="T19" s="77" t="s">
        <v>134</v>
      </c>
      <c r="U19" s="77"/>
      <c r="V19" s="78"/>
      <c r="W19" s="78"/>
      <c r="X19" s="17"/>
      <c r="Y19" s="17"/>
      <c r="Z19" s="84"/>
      <c r="AA19" s="85">
        <v>0</v>
      </c>
      <c r="AB19" s="86">
        <v>0</v>
      </c>
      <c r="AC19" s="85">
        <v>0</v>
      </c>
    </row>
    <row r="20" s="37" customFormat="1" customHeight="1" spans="1:29">
      <c r="A20" s="49" t="s">
        <v>29</v>
      </c>
      <c r="B20" s="50" t="s">
        <v>30</v>
      </c>
      <c r="C20" s="51" t="s">
        <v>31</v>
      </c>
      <c r="D20" s="51" t="s">
        <v>53</v>
      </c>
      <c r="E20" s="52" t="s">
        <v>135</v>
      </c>
      <c r="F20" s="49" t="s">
        <v>136</v>
      </c>
      <c r="G20" s="49" t="s">
        <v>35</v>
      </c>
      <c r="H20" s="53" t="s">
        <v>137</v>
      </c>
      <c r="I20" s="53" t="e">
        <f>VLOOKUP(H20,合同高级查询数据!$A$2:$Y$48,25,FALSE)</f>
        <v>#N/A</v>
      </c>
      <c r="J20" s="58" t="s">
        <v>138</v>
      </c>
      <c r="K20" s="49"/>
      <c r="L20" s="59" t="s">
        <v>139</v>
      </c>
      <c r="M20" s="49"/>
      <c r="N20" s="60">
        <v>44348</v>
      </c>
      <c r="O20" s="49"/>
      <c r="P20" s="61">
        <v>3300</v>
      </c>
      <c r="Q20" s="67"/>
      <c r="R20" s="68">
        <f>ROUND(Q20*P20,2)</f>
        <v>0</v>
      </c>
      <c r="S20" s="69">
        <v>202303</v>
      </c>
      <c r="T20" s="70" t="s">
        <v>140</v>
      </c>
      <c r="U20" s="70"/>
      <c r="V20" s="71"/>
      <c r="W20" s="71"/>
      <c r="X20" s="72">
        <v>44713</v>
      </c>
      <c r="Y20" s="72">
        <v>45077</v>
      </c>
      <c r="Z20" s="81" t="s">
        <v>141</v>
      </c>
      <c r="AA20" s="82">
        <v>0</v>
      </c>
      <c r="AB20" s="83">
        <v>0</v>
      </c>
      <c r="AC20" s="82">
        <v>0</v>
      </c>
    </row>
    <row r="21" s="37" customFormat="1" customHeight="1" spans="1:29">
      <c r="A21" s="49" t="s">
        <v>29</v>
      </c>
      <c r="B21" s="50" t="s">
        <v>30</v>
      </c>
      <c r="C21" s="51" t="s">
        <v>31</v>
      </c>
      <c r="D21" s="51" t="s">
        <v>53</v>
      </c>
      <c r="E21" s="52" t="s">
        <v>135</v>
      </c>
      <c r="F21" s="49" t="s">
        <v>136</v>
      </c>
      <c r="G21" s="49" t="s">
        <v>35</v>
      </c>
      <c r="H21" s="53" t="s">
        <v>137</v>
      </c>
      <c r="I21" s="53" t="e">
        <f>VLOOKUP(H21,合同高级查询数据!$A$2:$Y$48,25,FALSE)</f>
        <v>#N/A</v>
      </c>
      <c r="J21" s="58" t="s">
        <v>138</v>
      </c>
      <c r="K21" s="49" t="s">
        <v>142</v>
      </c>
      <c r="L21" s="59" t="s">
        <v>143</v>
      </c>
      <c r="M21" s="49"/>
      <c r="N21" s="60">
        <v>44197</v>
      </c>
      <c r="O21" s="49"/>
      <c r="P21" s="61">
        <v>2300</v>
      </c>
      <c r="Q21" s="67">
        <v>175.858</v>
      </c>
      <c r="R21" s="68">
        <f>ROUND(Q21*P21,2)</f>
        <v>404473.4</v>
      </c>
      <c r="S21" s="69">
        <v>202303</v>
      </c>
      <c r="T21" s="70" t="s">
        <v>144</v>
      </c>
      <c r="U21" s="70"/>
      <c r="V21" s="67">
        <v>175.857940674</v>
      </c>
      <c r="W21" s="71"/>
      <c r="X21" s="72">
        <v>44713</v>
      </c>
      <c r="Y21" s="72">
        <v>45077</v>
      </c>
      <c r="Z21" s="81" t="s">
        <v>145</v>
      </c>
      <c r="AA21" s="82">
        <v>0</v>
      </c>
      <c r="AB21" s="83">
        <v>0</v>
      </c>
      <c r="AC21" s="82">
        <v>0</v>
      </c>
    </row>
    <row r="22" s="37" customFormat="1" customHeight="1" spans="1:29">
      <c r="A22" s="49" t="s">
        <v>29</v>
      </c>
      <c r="B22" s="50" t="s">
        <v>30</v>
      </c>
      <c r="C22" s="51" t="s">
        <v>31</v>
      </c>
      <c r="D22" s="51" t="s">
        <v>53</v>
      </c>
      <c r="E22" s="52" t="s">
        <v>135</v>
      </c>
      <c r="F22" s="49" t="s">
        <v>136</v>
      </c>
      <c r="G22" s="49" t="s">
        <v>35</v>
      </c>
      <c r="H22" s="53" t="s">
        <v>137</v>
      </c>
      <c r="I22" s="53" t="e">
        <f>VLOOKUP(H22,合同高级查询数据!$A$2:$Y$48,25,FALSE)</f>
        <v>#N/A</v>
      </c>
      <c r="J22" s="58" t="s">
        <v>138</v>
      </c>
      <c r="K22" s="49" t="s">
        <v>142</v>
      </c>
      <c r="L22" s="59" t="s">
        <v>146</v>
      </c>
      <c r="M22" s="49"/>
      <c r="N22" s="60">
        <v>44197</v>
      </c>
      <c r="O22" s="49"/>
      <c r="P22" s="61">
        <v>3250</v>
      </c>
      <c r="Q22" s="67">
        <v>281.075</v>
      </c>
      <c r="R22" s="68">
        <f>ROUND(Q22*P22,2)</f>
        <v>913493.75</v>
      </c>
      <c r="S22" s="69">
        <v>202303</v>
      </c>
      <c r="T22" s="70" t="s">
        <v>144</v>
      </c>
      <c r="U22" s="70"/>
      <c r="V22" s="67">
        <v>281.074310303</v>
      </c>
      <c r="W22" s="71"/>
      <c r="X22" s="72">
        <v>44713</v>
      </c>
      <c r="Y22" s="72">
        <v>45077</v>
      </c>
      <c r="Z22" s="81" t="s">
        <v>147</v>
      </c>
      <c r="AA22" s="82">
        <v>0</v>
      </c>
      <c r="AB22" s="83">
        <v>0</v>
      </c>
      <c r="AC22" s="82">
        <v>0</v>
      </c>
    </row>
    <row r="23" s="37" customFormat="1" customHeight="1" spans="1:29">
      <c r="A23" s="49" t="s">
        <v>29</v>
      </c>
      <c r="B23" s="50" t="s">
        <v>30</v>
      </c>
      <c r="C23" s="51" t="s">
        <v>31</v>
      </c>
      <c r="D23" s="51" t="s">
        <v>53</v>
      </c>
      <c r="E23" s="52" t="s">
        <v>135</v>
      </c>
      <c r="F23" s="49" t="s">
        <v>136</v>
      </c>
      <c r="G23" s="49" t="s">
        <v>35</v>
      </c>
      <c r="H23" s="53" t="s">
        <v>137</v>
      </c>
      <c r="I23" s="53" t="e">
        <f>VLOOKUP(H23,合同高级查询数据!$A$2:$Y$48,25,FALSE)</f>
        <v>#N/A</v>
      </c>
      <c r="J23" s="58" t="s">
        <v>138</v>
      </c>
      <c r="K23" s="49" t="s">
        <v>148</v>
      </c>
      <c r="L23" s="59" t="s">
        <v>149</v>
      </c>
      <c r="M23" s="49"/>
      <c r="N23" s="60">
        <v>44197</v>
      </c>
      <c r="O23" s="49"/>
      <c r="P23" s="61">
        <v>2300</v>
      </c>
      <c r="Q23" s="67">
        <v>197.811</v>
      </c>
      <c r="R23" s="68">
        <f>ROUND(Q23*P23,2)</f>
        <v>454965.3</v>
      </c>
      <c r="S23" s="69">
        <v>202303</v>
      </c>
      <c r="T23" s="70" t="s">
        <v>144</v>
      </c>
      <c r="U23" s="70"/>
      <c r="V23" s="67">
        <v>197.810235781</v>
      </c>
      <c r="W23" s="71"/>
      <c r="X23" s="72">
        <v>44713</v>
      </c>
      <c r="Y23" s="72">
        <v>45077</v>
      </c>
      <c r="Z23" s="81" t="s">
        <v>150</v>
      </c>
      <c r="AA23" s="82">
        <v>0</v>
      </c>
      <c r="AB23" s="83">
        <v>0</v>
      </c>
      <c r="AC23" s="82">
        <v>0</v>
      </c>
    </row>
    <row r="24" s="37" customFormat="1" customHeight="1" spans="1:29">
      <c r="A24" s="49" t="s">
        <v>29</v>
      </c>
      <c r="B24" s="50" t="s">
        <v>30</v>
      </c>
      <c r="C24" s="51" t="s">
        <v>31</v>
      </c>
      <c r="D24" s="51" t="s">
        <v>53</v>
      </c>
      <c r="E24" s="52" t="s">
        <v>135</v>
      </c>
      <c r="F24" s="49" t="s">
        <v>136</v>
      </c>
      <c r="G24" s="49" t="s">
        <v>35</v>
      </c>
      <c r="H24" s="53" t="s">
        <v>137</v>
      </c>
      <c r="I24" s="53" t="e">
        <f>VLOOKUP(H24,合同高级查询数据!$A$2:$Y$48,25,FALSE)</f>
        <v>#N/A</v>
      </c>
      <c r="J24" s="58" t="s">
        <v>138</v>
      </c>
      <c r="K24" s="49" t="s">
        <v>148</v>
      </c>
      <c r="L24" s="59" t="s">
        <v>151</v>
      </c>
      <c r="M24" s="49"/>
      <c r="N24" s="60">
        <v>44197</v>
      </c>
      <c r="O24" s="49"/>
      <c r="P24" s="61">
        <v>3250</v>
      </c>
      <c r="Q24" s="67">
        <v>483.764</v>
      </c>
      <c r="R24" s="68">
        <f>ROUND(Q24*P24,2)</f>
        <v>1572233</v>
      </c>
      <c r="S24" s="69">
        <v>202303</v>
      </c>
      <c r="T24" s="70" t="s">
        <v>144</v>
      </c>
      <c r="U24" s="70"/>
      <c r="V24" s="67">
        <v>483.763223236</v>
      </c>
      <c r="W24" s="71"/>
      <c r="X24" s="72">
        <v>44713</v>
      </c>
      <c r="Y24" s="72">
        <v>45077</v>
      </c>
      <c r="Z24" s="81" t="s">
        <v>152</v>
      </c>
      <c r="AA24" s="82">
        <v>0</v>
      </c>
      <c r="AB24" s="83">
        <v>0</v>
      </c>
      <c r="AC24" s="82">
        <v>0</v>
      </c>
    </row>
    <row r="25" s="2" customFormat="1" customHeight="1" spans="1:29">
      <c r="A25" s="14" t="s">
        <v>153</v>
      </c>
      <c r="B25" s="55" t="s">
        <v>51</v>
      </c>
      <c r="C25" s="5" t="s">
        <v>154</v>
      </c>
      <c r="D25" s="57" t="s">
        <v>53</v>
      </c>
      <c r="E25" s="56" t="s">
        <v>155</v>
      </c>
      <c r="F25" s="14" t="s">
        <v>156</v>
      </c>
      <c r="G25" s="14" t="s">
        <v>35</v>
      </c>
      <c r="H25" s="13" t="s">
        <v>157</v>
      </c>
      <c r="I25" s="13" t="e">
        <f>VLOOKUP(H25,合同高级查询数据!$A$2:$Y$48,25,FALSE)</f>
        <v>#N/A</v>
      </c>
      <c r="J25" s="62" t="s">
        <v>37</v>
      </c>
      <c r="K25" s="14" t="s">
        <v>158</v>
      </c>
      <c r="L25" s="9" t="s">
        <v>159</v>
      </c>
      <c r="M25" s="14" t="s">
        <v>160</v>
      </c>
      <c r="N25" s="63">
        <v>44805</v>
      </c>
      <c r="O25" s="14" t="s">
        <v>58</v>
      </c>
      <c r="P25" s="64">
        <v>5200</v>
      </c>
      <c r="Q25" s="74"/>
      <c r="R25" s="75">
        <f t="shared" ref="R25:R78" si="2">ROUND(P25*Q25,2)</f>
        <v>0</v>
      </c>
      <c r="S25" s="76">
        <v>202303</v>
      </c>
      <c r="T25" s="77" t="s">
        <v>161</v>
      </c>
      <c r="U25" s="77"/>
      <c r="V25" s="78"/>
      <c r="W25" s="78"/>
      <c r="X25" s="17"/>
      <c r="Y25" s="17"/>
      <c r="Z25" s="84" t="s">
        <v>162</v>
      </c>
      <c r="AA25" s="85">
        <v>0.4</v>
      </c>
      <c r="AB25" s="86">
        <v>100</v>
      </c>
      <c r="AC25" s="85">
        <v>40</v>
      </c>
    </row>
    <row r="26" s="37" customFormat="1" customHeight="1" spans="1:29">
      <c r="A26" s="49" t="s">
        <v>29</v>
      </c>
      <c r="B26" s="50" t="s">
        <v>30</v>
      </c>
      <c r="C26" s="51" t="s">
        <v>31</v>
      </c>
      <c r="D26" s="51" t="s">
        <v>32</v>
      </c>
      <c r="E26" s="52" t="s">
        <v>163</v>
      </c>
      <c r="F26" s="49" t="s">
        <v>164</v>
      </c>
      <c r="G26" s="49" t="s">
        <v>35</v>
      </c>
      <c r="H26" s="53" t="s">
        <v>165</v>
      </c>
      <c r="I26" s="53" t="e">
        <f>VLOOKUP(H26,合同高级查询数据!$A$2:$Y$48,25,FALSE)</f>
        <v>#N/A</v>
      </c>
      <c r="J26" s="58" t="s">
        <v>37</v>
      </c>
      <c r="K26" s="49" t="s">
        <v>38</v>
      </c>
      <c r="L26" s="59" t="s">
        <v>166</v>
      </c>
      <c r="M26" s="49"/>
      <c r="N26" s="60">
        <v>42705</v>
      </c>
      <c r="O26" s="49"/>
      <c r="P26" s="61">
        <v>8500</v>
      </c>
      <c r="Q26" s="67"/>
      <c r="R26" s="68">
        <f t="shared" si="2"/>
        <v>0</v>
      </c>
      <c r="S26" s="69">
        <v>202303</v>
      </c>
      <c r="T26" s="70" t="s">
        <v>167</v>
      </c>
      <c r="U26" s="70"/>
      <c r="V26" s="71"/>
      <c r="W26" s="71"/>
      <c r="X26" s="72">
        <v>44348</v>
      </c>
      <c r="Y26" s="72">
        <v>44712</v>
      </c>
      <c r="Z26" s="81" t="s">
        <v>168</v>
      </c>
      <c r="AA26" s="82">
        <v>0</v>
      </c>
      <c r="AB26" s="83">
        <v>0</v>
      </c>
      <c r="AC26" s="82">
        <v>0</v>
      </c>
    </row>
    <row r="27" s="2" customFormat="1" customHeight="1" spans="1:29">
      <c r="A27" s="14" t="s">
        <v>29</v>
      </c>
      <c r="B27" s="55" t="s">
        <v>30</v>
      </c>
      <c r="C27" s="5" t="s">
        <v>31</v>
      </c>
      <c r="D27" s="5" t="s">
        <v>53</v>
      </c>
      <c r="E27" s="56" t="s">
        <v>163</v>
      </c>
      <c r="F27" s="14" t="s">
        <v>169</v>
      </c>
      <c r="G27" s="14" t="s">
        <v>35</v>
      </c>
      <c r="H27" s="13" t="s">
        <v>170</v>
      </c>
      <c r="I27" s="13" t="e">
        <f>VLOOKUP(H27,合同高级查询数据!$A$2:$Y$48,25,FALSE)</f>
        <v>#N/A</v>
      </c>
      <c r="J27" s="62" t="s">
        <v>138</v>
      </c>
      <c r="K27" s="14" t="s">
        <v>171</v>
      </c>
      <c r="L27" s="9" t="s">
        <v>172</v>
      </c>
      <c r="M27" s="14"/>
      <c r="N27" s="63">
        <v>44197</v>
      </c>
      <c r="O27" s="14"/>
      <c r="P27" s="64">
        <v>3600</v>
      </c>
      <c r="Q27" s="74"/>
      <c r="R27" s="75">
        <f t="shared" si="2"/>
        <v>0</v>
      </c>
      <c r="S27" s="76">
        <v>202303</v>
      </c>
      <c r="T27" s="77" t="s">
        <v>173</v>
      </c>
      <c r="U27" s="77"/>
      <c r="V27" s="78"/>
      <c r="W27" s="78"/>
      <c r="X27" s="17"/>
      <c r="Y27" s="17"/>
      <c r="Z27" s="84" t="s">
        <v>174</v>
      </c>
      <c r="AA27" s="85">
        <v>0</v>
      </c>
      <c r="AB27" s="86">
        <v>0</v>
      </c>
      <c r="AC27" s="85">
        <v>0</v>
      </c>
    </row>
    <row r="28" s="2" customFormat="1" customHeight="1" spans="1:29">
      <c r="A28" s="14" t="s">
        <v>29</v>
      </c>
      <c r="B28" s="55" t="s">
        <v>30</v>
      </c>
      <c r="C28" s="5" t="s">
        <v>31</v>
      </c>
      <c r="D28" s="5" t="s">
        <v>53</v>
      </c>
      <c r="E28" s="56" t="s">
        <v>163</v>
      </c>
      <c r="F28" s="14" t="s">
        <v>169</v>
      </c>
      <c r="G28" s="14" t="s">
        <v>35</v>
      </c>
      <c r="H28" s="13" t="s">
        <v>170</v>
      </c>
      <c r="I28" s="13" t="e">
        <f>VLOOKUP(H28,合同高级查询数据!$A$2:$Y$48,25,FALSE)</f>
        <v>#N/A</v>
      </c>
      <c r="J28" s="62" t="s">
        <v>138</v>
      </c>
      <c r="K28" s="14" t="s">
        <v>175</v>
      </c>
      <c r="L28" s="9" t="s">
        <v>176</v>
      </c>
      <c r="M28" s="14"/>
      <c r="N28" s="63">
        <v>44197</v>
      </c>
      <c r="O28" s="14"/>
      <c r="P28" s="64">
        <v>2600</v>
      </c>
      <c r="Q28" s="74"/>
      <c r="R28" s="75">
        <f t="shared" si="2"/>
        <v>0</v>
      </c>
      <c r="S28" s="76">
        <v>202303</v>
      </c>
      <c r="T28" s="77" t="s">
        <v>177</v>
      </c>
      <c r="U28" s="77"/>
      <c r="V28" s="78"/>
      <c r="W28" s="78"/>
      <c r="X28" s="17"/>
      <c r="Y28" s="17"/>
      <c r="Z28" s="84" t="s">
        <v>178</v>
      </c>
      <c r="AA28" s="85">
        <v>0</v>
      </c>
      <c r="AB28" s="86">
        <v>0</v>
      </c>
      <c r="AC28" s="85">
        <v>0</v>
      </c>
    </row>
    <row r="29" s="2" customFormat="1" customHeight="1" spans="1:29">
      <c r="A29" s="14" t="s">
        <v>29</v>
      </c>
      <c r="B29" s="55" t="s">
        <v>30</v>
      </c>
      <c r="C29" s="5" t="s">
        <v>31</v>
      </c>
      <c r="D29" s="5" t="s">
        <v>53</v>
      </c>
      <c r="E29" s="56" t="s">
        <v>163</v>
      </c>
      <c r="F29" s="14" t="s">
        <v>169</v>
      </c>
      <c r="G29" s="14" t="s">
        <v>35</v>
      </c>
      <c r="H29" s="13" t="s">
        <v>170</v>
      </c>
      <c r="I29" s="13" t="e">
        <f>VLOOKUP(H29,合同高级查询数据!$A$2:$Y$48,25,FALSE)</f>
        <v>#N/A</v>
      </c>
      <c r="J29" s="62" t="s">
        <v>138</v>
      </c>
      <c r="K29" s="14" t="s">
        <v>175</v>
      </c>
      <c r="L29" s="9" t="s">
        <v>179</v>
      </c>
      <c r="M29" s="14"/>
      <c r="N29" s="63">
        <v>44197</v>
      </c>
      <c r="O29" s="14"/>
      <c r="P29" s="64">
        <v>2600</v>
      </c>
      <c r="Q29" s="74"/>
      <c r="R29" s="75">
        <f t="shared" si="2"/>
        <v>0</v>
      </c>
      <c r="S29" s="76">
        <v>202303</v>
      </c>
      <c r="T29" s="77" t="s">
        <v>177</v>
      </c>
      <c r="U29" s="77"/>
      <c r="V29" s="78"/>
      <c r="W29" s="78"/>
      <c r="X29" s="17"/>
      <c r="Y29" s="17"/>
      <c r="Z29" s="84" t="s">
        <v>180</v>
      </c>
      <c r="AA29" s="85">
        <v>0</v>
      </c>
      <c r="AB29" s="86">
        <v>0</v>
      </c>
      <c r="AC29" s="85">
        <v>0</v>
      </c>
    </row>
    <row r="30" s="2" customFormat="1" customHeight="1" spans="1:29">
      <c r="A30" s="14" t="s">
        <v>153</v>
      </c>
      <c r="B30" s="55" t="s">
        <v>51</v>
      </c>
      <c r="C30" s="5" t="s">
        <v>181</v>
      </c>
      <c r="D30" s="57" t="s">
        <v>53</v>
      </c>
      <c r="E30" s="56" t="s">
        <v>163</v>
      </c>
      <c r="F30" s="14" t="s">
        <v>182</v>
      </c>
      <c r="G30" s="14" t="s">
        <v>35</v>
      </c>
      <c r="H30" s="13" t="s">
        <v>183</v>
      </c>
      <c r="I30" s="13" t="e">
        <f>VLOOKUP(H30,合同高级查询数据!$A$2:$Y$48,25,FALSE)</f>
        <v>#N/A</v>
      </c>
      <c r="J30" s="62" t="s">
        <v>37</v>
      </c>
      <c r="K30" s="14" t="s">
        <v>184</v>
      </c>
      <c r="L30" s="9" t="s">
        <v>185</v>
      </c>
      <c r="M30" s="14" t="s">
        <v>186</v>
      </c>
      <c r="N30" s="63">
        <v>44622</v>
      </c>
      <c r="O30" s="14" t="s">
        <v>187</v>
      </c>
      <c r="P30" s="64">
        <v>4500</v>
      </c>
      <c r="Q30" s="74">
        <v>17.4</v>
      </c>
      <c r="R30" s="75">
        <f t="shared" si="2"/>
        <v>78300</v>
      </c>
      <c r="S30" s="76">
        <v>202303</v>
      </c>
      <c r="T30" s="77" t="s">
        <v>188</v>
      </c>
      <c r="U30" s="77"/>
      <c r="V30" s="74">
        <v>17.348970413</v>
      </c>
      <c r="W30" s="78"/>
      <c r="X30" s="17"/>
      <c r="Y30" s="17"/>
      <c r="Z30" s="84" t="s">
        <v>189</v>
      </c>
      <c r="AA30" s="85">
        <v>0</v>
      </c>
      <c r="AB30" s="86">
        <v>50</v>
      </c>
      <c r="AC30" s="85">
        <v>0</v>
      </c>
    </row>
    <row r="31" s="37" customFormat="1" customHeight="1" spans="1:29">
      <c r="A31" s="49" t="s">
        <v>190</v>
      </c>
      <c r="B31" s="50" t="s">
        <v>51</v>
      </c>
      <c r="C31" s="51" t="s">
        <v>191</v>
      </c>
      <c r="D31" s="54" t="s">
        <v>53</v>
      </c>
      <c r="E31" s="52" t="s">
        <v>163</v>
      </c>
      <c r="F31" s="49" t="s">
        <v>182</v>
      </c>
      <c r="G31" s="49" t="s">
        <v>35</v>
      </c>
      <c r="H31" s="53" t="s">
        <v>192</v>
      </c>
      <c r="I31" s="53" t="e">
        <f>VLOOKUP(H31,合同高级查询数据!$A$2:$Y$48,25,FALSE)</f>
        <v>#N/A</v>
      </c>
      <c r="J31" s="58" t="s">
        <v>37</v>
      </c>
      <c r="K31" s="49" t="s">
        <v>193</v>
      </c>
      <c r="L31" s="59" t="s">
        <v>194</v>
      </c>
      <c r="M31" s="49" t="s">
        <v>195</v>
      </c>
      <c r="N31" s="60" t="s">
        <v>196</v>
      </c>
      <c r="O31" s="49" t="s">
        <v>197</v>
      </c>
      <c r="P31" s="61">
        <v>5800</v>
      </c>
      <c r="Q31" s="67"/>
      <c r="R31" s="68">
        <f t="shared" si="2"/>
        <v>0</v>
      </c>
      <c r="S31" s="69">
        <v>202303</v>
      </c>
      <c r="T31" s="70" t="s">
        <v>198</v>
      </c>
      <c r="U31" s="70"/>
      <c r="V31" s="71"/>
      <c r="W31" s="71"/>
      <c r="X31" s="72">
        <v>44660</v>
      </c>
      <c r="Y31" s="72">
        <v>44712</v>
      </c>
      <c r="Z31" s="81" t="s">
        <v>199</v>
      </c>
      <c r="AA31" s="82">
        <v>0</v>
      </c>
      <c r="AB31" s="83">
        <v>0</v>
      </c>
      <c r="AC31" s="82">
        <v>0</v>
      </c>
    </row>
    <row r="32" s="37" customFormat="1" customHeight="1" spans="1:29">
      <c r="A32" s="49" t="s">
        <v>50</v>
      </c>
      <c r="B32" s="50" t="s">
        <v>51</v>
      </c>
      <c r="C32" s="51" t="s">
        <v>191</v>
      </c>
      <c r="D32" s="54" t="s">
        <v>53</v>
      </c>
      <c r="E32" s="52" t="s">
        <v>163</v>
      </c>
      <c r="F32" s="49" t="s">
        <v>182</v>
      </c>
      <c r="G32" s="49" t="s">
        <v>35</v>
      </c>
      <c r="H32" s="53" t="s">
        <v>200</v>
      </c>
      <c r="I32" s="53" t="e">
        <f>VLOOKUP(H32,合同高级查询数据!$A$2:$Y$48,25,FALSE)</f>
        <v>#N/A</v>
      </c>
      <c r="J32" s="58" t="s">
        <v>37</v>
      </c>
      <c r="K32" s="49" t="s">
        <v>193</v>
      </c>
      <c r="L32" s="59" t="s">
        <v>201</v>
      </c>
      <c r="M32" s="49" t="s">
        <v>202</v>
      </c>
      <c r="N32" s="60">
        <v>44658</v>
      </c>
      <c r="O32" s="49" t="s">
        <v>74</v>
      </c>
      <c r="P32" s="61">
        <v>6000</v>
      </c>
      <c r="Q32" s="67"/>
      <c r="R32" s="68">
        <f t="shared" si="2"/>
        <v>0</v>
      </c>
      <c r="S32" s="69">
        <v>202303</v>
      </c>
      <c r="T32" s="70" t="s">
        <v>203</v>
      </c>
      <c r="U32" s="70"/>
      <c r="V32" s="71"/>
      <c r="W32" s="71"/>
      <c r="X32" s="72">
        <v>44658</v>
      </c>
      <c r="Y32" s="72">
        <v>45016</v>
      </c>
      <c r="Z32" s="81" t="s">
        <v>204</v>
      </c>
      <c r="AA32" s="82">
        <v>0.3</v>
      </c>
      <c r="AB32" s="83">
        <v>200</v>
      </c>
      <c r="AC32" s="82">
        <v>60</v>
      </c>
    </row>
    <row r="33" s="37" customFormat="1" customHeight="1" spans="1:29">
      <c r="A33" s="49" t="s">
        <v>50</v>
      </c>
      <c r="B33" s="50" t="s">
        <v>51</v>
      </c>
      <c r="C33" s="51" t="s">
        <v>191</v>
      </c>
      <c r="D33" s="54" t="s">
        <v>53</v>
      </c>
      <c r="E33" s="52" t="s">
        <v>163</v>
      </c>
      <c r="F33" s="49" t="s">
        <v>182</v>
      </c>
      <c r="G33" s="49" t="s">
        <v>35</v>
      </c>
      <c r="H33" s="53" t="s">
        <v>205</v>
      </c>
      <c r="I33" s="53" t="e">
        <f>VLOOKUP(H33,合同高级查询数据!$A$2:$Y$48,25,FALSE)</f>
        <v>#N/A</v>
      </c>
      <c r="J33" s="58" t="s">
        <v>37</v>
      </c>
      <c r="K33" s="49" t="s">
        <v>193</v>
      </c>
      <c r="L33" s="59" t="s">
        <v>206</v>
      </c>
      <c r="M33" s="49" t="s">
        <v>207</v>
      </c>
      <c r="N33" s="60">
        <v>44624</v>
      </c>
      <c r="O33" s="49" t="s">
        <v>58</v>
      </c>
      <c r="P33" s="61">
        <v>6000</v>
      </c>
      <c r="Q33" s="67"/>
      <c r="R33" s="68">
        <f t="shared" si="2"/>
        <v>0</v>
      </c>
      <c r="S33" s="69">
        <v>202303</v>
      </c>
      <c r="T33" s="70" t="s">
        <v>208</v>
      </c>
      <c r="U33" s="70"/>
      <c r="V33" s="71"/>
      <c r="W33" s="71"/>
      <c r="X33" s="72">
        <v>44713</v>
      </c>
      <c r="Y33" s="72">
        <v>45016</v>
      </c>
      <c r="Z33" s="81" t="s">
        <v>209</v>
      </c>
      <c r="AA33" s="82">
        <v>0.3</v>
      </c>
      <c r="AB33" s="83">
        <v>100</v>
      </c>
      <c r="AC33" s="82">
        <v>30</v>
      </c>
    </row>
    <row r="34" s="37" customFormat="1" customHeight="1" spans="1:29">
      <c r="A34" s="49" t="s">
        <v>50</v>
      </c>
      <c r="B34" s="50" t="s">
        <v>51</v>
      </c>
      <c r="C34" s="51" t="s">
        <v>191</v>
      </c>
      <c r="D34" s="54" t="s">
        <v>53</v>
      </c>
      <c r="E34" s="52" t="s">
        <v>163</v>
      </c>
      <c r="F34" s="49" t="s">
        <v>182</v>
      </c>
      <c r="G34" s="49" t="s">
        <v>35</v>
      </c>
      <c r="H34" s="53" t="s">
        <v>210</v>
      </c>
      <c r="I34" s="53" t="e">
        <f>VLOOKUP(H34,合同高级查询数据!$A$2:$Y$48,25,FALSE)</f>
        <v>#N/A</v>
      </c>
      <c r="J34" s="58" t="s">
        <v>37</v>
      </c>
      <c r="K34" s="49" t="s">
        <v>193</v>
      </c>
      <c r="L34" s="59" t="s">
        <v>211</v>
      </c>
      <c r="M34" s="49" t="s">
        <v>207</v>
      </c>
      <c r="N34" s="60">
        <v>44652</v>
      </c>
      <c r="O34" s="49" t="s">
        <v>212</v>
      </c>
      <c r="P34" s="61">
        <v>4900</v>
      </c>
      <c r="Q34" s="67"/>
      <c r="R34" s="68">
        <f t="shared" si="2"/>
        <v>0</v>
      </c>
      <c r="S34" s="69">
        <v>202303</v>
      </c>
      <c r="T34" s="70" t="s">
        <v>213</v>
      </c>
      <c r="U34" s="70"/>
      <c r="V34" s="71"/>
      <c r="W34" s="71"/>
      <c r="X34" s="72">
        <v>44652</v>
      </c>
      <c r="Y34" s="72">
        <v>45016</v>
      </c>
      <c r="Z34" s="81" t="s">
        <v>214</v>
      </c>
      <c r="AA34" s="82">
        <v>0</v>
      </c>
      <c r="AB34" s="83">
        <v>15</v>
      </c>
      <c r="AC34" s="82">
        <v>0</v>
      </c>
    </row>
    <row r="35" s="37" customFormat="1" customHeight="1" spans="1:29">
      <c r="A35" s="49" t="s">
        <v>190</v>
      </c>
      <c r="B35" s="50" t="s">
        <v>51</v>
      </c>
      <c r="C35" s="51" t="s">
        <v>191</v>
      </c>
      <c r="D35" s="54" t="s">
        <v>53</v>
      </c>
      <c r="E35" s="52" t="s">
        <v>163</v>
      </c>
      <c r="F35" s="49" t="s">
        <v>182</v>
      </c>
      <c r="G35" s="49" t="s">
        <v>35</v>
      </c>
      <c r="H35" s="53" t="s">
        <v>215</v>
      </c>
      <c r="I35" s="53" t="e">
        <f>VLOOKUP(H35,合同高级查询数据!$A$2:$Y$48,25,FALSE)</f>
        <v>#N/A</v>
      </c>
      <c r="J35" s="58" t="s">
        <v>37</v>
      </c>
      <c r="K35" s="49" t="s">
        <v>216</v>
      </c>
      <c r="L35" s="59" t="s">
        <v>217</v>
      </c>
      <c r="M35" s="49" t="s">
        <v>218</v>
      </c>
      <c r="N35" s="60" t="s">
        <v>219</v>
      </c>
      <c r="O35" s="49" t="s">
        <v>220</v>
      </c>
      <c r="P35" s="61">
        <v>4700</v>
      </c>
      <c r="Q35" s="67"/>
      <c r="R35" s="68">
        <f t="shared" si="2"/>
        <v>0</v>
      </c>
      <c r="S35" s="69">
        <v>202303</v>
      </c>
      <c r="T35" s="70" t="s">
        <v>221</v>
      </c>
      <c r="U35" s="70"/>
      <c r="V35" s="71"/>
      <c r="W35" s="71"/>
      <c r="X35" s="72">
        <v>44682</v>
      </c>
      <c r="Y35" s="72">
        <v>45016</v>
      </c>
      <c r="Z35" s="81" t="s">
        <v>222</v>
      </c>
      <c r="AA35" s="82"/>
      <c r="AB35" s="83"/>
      <c r="AC35" s="82">
        <v>0</v>
      </c>
    </row>
    <row r="36" s="37" customFormat="1" customHeight="1" spans="1:29">
      <c r="A36" s="49" t="s">
        <v>50</v>
      </c>
      <c r="B36" s="50" t="s">
        <v>51</v>
      </c>
      <c r="C36" s="51" t="s">
        <v>223</v>
      </c>
      <c r="D36" s="54" t="s">
        <v>53</v>
      </c>
      <c r="E36" s="52" t="s">
        <v>163</v>
      </c>
      <c r="F36" s="49" t="s">
        <v>182</v>
      </c>
      <c r="G36" s="49" t="s">
        <v>35</v>
      </c>
      <c r="H36" s="53" t="s">
        <v>224</v>
      </c>
      <c r="I36" s="53" t="e">
        <f>VLOOKUP(H36,合同高级查询数据!$A$2:$Y$48,25,FALSE)</f>
        <v>#N/A</v>
      </c>
      <c r="J36" s="58" t="s">
        <v>37</v>
      </c>
      <c r="K36" s="49" t="s">
        <v>225</v>
      </c>
      <c r="L36" s="59" t="s">
        <v>226</v>
      </c>
      <c r="M36" s="49" t="s">
        <v>227</v>
      </c>
      <c r="N36" s="60">
        <v>44682</v>
      </c>
      <c r="O36" s="49" t="s">
        <v>228</v>
      </c>
      <c r="P36" s="61">
        <v>4900</v>
      </c>
      <c r="Q36" s="67">
        <v>7.6</v>
      </c>
      <c r="R36" s="68">
        <f t="shared" si="2"/>
        <v>37240</v>
      </c>
      <c r="S36" s="69">
        <v>202303</v>
      </c>
      <c r="T36" s="70" t="s">
        <v>229</v>
      </c>
      <c r="U36" s="70"/>
      <c r="V36" s="67">
        <v>7.579054356</v>
      </c>
      <c r="W36" s="71"/>
      <c r="X36" s="72">
        <v>44682</v>
      </c>
      <c r="Y36" s="72">
        <v>45016</v>
      </c>
      <c r="Z36" s="81" t="s">
        <v>230</v>
      </c>
      <c r="AA36" s="82">
        <v>0</v>
      </c>
      <c r="AB36" s="83">
        <v>10</v>
      </c>
      <c r="AC36" s="82">
        <v>0</v>
      </c>
    </row>
    <row r="37" s="37" customFormat="1" customHeight="1" spans="1:29">
      <c r="A37" s="49" t="s">
        <v>50</v>
      </c>
      <c r="B37" s="50" t="s">
        <v>51</v>
      </c>
      <c r="C37" s="51" t="s">
        <v>223</v>
      </c>
      <c r="D37" s="54" t="s">
        <v>53</v>
      </c>
      <c r="E37" s="52" t="s">
        <v>163</v>
      </c>
      <c r="F37" s="49" t="s">
        <v>182</v>
      </c>
      <c r="G37" s="49" t="s">
        <v>35</v>
      </c>
      <c r="H37" s="53" t="s">
        <v>224</v>
      </c>
      <c r="I37" s="53" t="e">
        <f>VLOOKUP(H37,合同高级查询数据!$A$2:$Y$48,25,FALSE)</f>
        <v>#N/A</v>
      </c>
      <c r="J37" s="58" t="s">
        <v>37</v>
      </c>
      <c r="K37" s="49" t="s">
        <v>225</v>
      </c>
      <c r="L37" s="59" t="s">
        <v>231</v>
      </c>
      <c r="M37" s="49" t="s">
        <v>227</v>
      </c>
      <c r="N37" s="60">
        <v>44682</v>
      </c>
      <c r="O37" s="49" t="s">
        <v>228</v>
      </c>
      <c r="P37" s="61">
        <v>4900</v>
      </c>
      <c r="Q37" s="67">
        <v>4.9</v>
      </c>
      <c r="R37" s="68">
        <f t="shared" si="2"/>
        <v>24010</v>
      </c>
      <c r="S37" s="69">
        <v>202303</v>
      </c>
      <c r="T37" s="70" t="s">
        <v>229</v>
      </c>
      <c r="U37" s="70"/>
      <c r="V37" s="67">
        <v>4.904646873</v>
      </c>
      <c r="W37" s="71"/>
      <c r="X37" s="72">
        <v>44682</v>
      </c>
      <c r="Y37" s="72">
        <v>45016</v>
      </c>
      <c r="Z37" s="81" t="s">
        <v>232</v>
      </c>
      <c r="AA37" s="82">
        <v>0</v>
      </c>
      <c r="AB37" s="83">
        <v>10</v>
      </c>
      <c r="AC37" s="82">
        <v>0</v>
      </c>
    </row>
    <row r="38" s="37" customFormat="1" customHeight="1" spans="1:29">
      <c r="A38" s="49" t="s">
        <v>50</v>
      </c>
      <c r="B38" s="50" t="s">
        <v>51</v>
      </c>
      <c r="C38" s="51" t="s">
        <v>233</v>
      </c>
      <c r="D38" s="54" t="s">
        <v>53</v>
      </c>
      <c r="E38" s="52" t="s">
        <v>163</v>
      </c>
      <c r="F38" s="49" t="s">
        <v>182</v>
      </c>
      <c r="G38" s="49" t="s">
        <v>35</v>
      </c>
      <c r="H38" s="53" t="s">
        <v>234</v>
      </c>
      <c r="I38" s="53" t="e">
        <f>VLOOKUP(H38,合同高级查询数据!$A$2:$Y$48,25,FALSE)</f>
        <v>#N/A</v>
      </c>
      <c r="J38" s="58" t="s">
        <v>37</v>
      </c>
      <c r="K38" s="49" t="s">
        <v>235</v>
      </c>
      <c r="L38" s="59" t="s">
        <v>236</v>
      </c>
      <c r="M38" s="49" t="s">
        <v>237</v>
      </c>
      <c r="N38" s="60">
        <v>44682</v>
      </c>
      <c r="O38" s="49" t="s">
        <v>228</v>
      </c>
      <c r="P38" s="61">
        <v>4900</v>
      </c>
      <c r="Q38" s="67">
        <v>2.9</v>
      </c>
      <c r="R38" s="68">
        <f t="shared" si="2"/>
        <v>14210</v>
      </c>
      <c r="S38" s="69">
        <v>202303</v>
      </c>
      <c r="T38" s="70" t="s">
        <v>229</v>
      </c>
      <c r="U38" s="70"/>
      <c r="V38" s="67">
        <v>2.842113733</v>
      </c>
      <c r="W38" s="71"/>
      <c r="X38" s="72">
        <v>44682</v>
      </c>
      <c r="Y38" s="72">
        <v>45016</v>
      </c>
      <c r="Z38" s="81" t="s">
        <v>238</v>
      </c>
      <c r="AA38" s="82">
        <v>0</v>
      </c>
      <c r="AB38" s="83">
        <v>10</v>
      </c>
      <c r="AC38" s="82">
        <v>0</v>
      </c>
    </row>
    <row r="39" s="37" customFormat="1" customHeight="1" spans="1:29">
      <c r="A39" s="49" t="s">
        <v>153</v>
      </c>
      <c r="B39" s="50" t="s">
        <v>51</v>
      </c>
      <c r="C39" s="51" t="s">
        <v>77</v>
      </c>
      <c r="D39" s="54" t="s">
        <v>53</v>
      </c>
      <c r="E39" s="52" t="s">
        <v>163</v>
      </c>
      <c r="F39" s="49" t="s">
        <v>182</v>
      </c>
      <c r="G39" s="49" t="s">
        <v>35</v>
      </c>
      <c r="H39" s="53" t="s">
        <v>239</v>
      </c>
      <c r="I39" s="53" t="e">
        <f>VLOOKUP(H39,合同高级查询数据!$A$2:$Y$48,25,FALSE)</f>
        <v>#N/A</v>
      </c>
      <c r="J39" s="58" t="s">
        <v>37</v>
      </c>
      <c r="K39" s="49" t="s">
        <v>240</v>
      </c>
      <c r="L39" s="59" t="s">
        <v>241</v>
      </c>
      <c r="M39" s="49" t="s">
        <v>242</v>
      </c>
      <c r="N39" s="60" t="s">
        <v>243</v>
      </c>
      <c r="O39" s="49" t="s">
        <v>244</v>
      </c>
      <c r="P39" s="61">
        <v>4400</v>
      </c>
      <c r="Q39" s="67"/>
      <c r="R39" s="68">
        <f t="shared" si="2"/>
        <v>0</v>
      </c>
      <c r="S39" s="69">
        <v>202303</v>
      </c>
      <c r="T39" s="70" t="s">
        <v>245</v>
      </c>
      <c r="U39" s="70"/>
      <c r="V39" s="71"/>
      <c r="W39" s="71"/>
      <c r="X39" s="72">
        <v>44652</v>
      </c>
      <c r="Y39" s="72">
        <v>45016</v>
      </c>
      <c r="Z39" s="81" t="s">
        <v>246</v>
      </c>
      <c r="AA39" s="82" t="s">
        <v>247</v>
      </c>
      <c r="AB39" s="83"/>
      <c r="AC39" s="82"/>
    </row>
    <row r="40" s="37" customFormat="1" customHeight="1" spans="1:29">
      <c r="A40" s="49" t="s">
        <v>153</v>
      </c>
      <c r="B40" s="50" t="s">
        <v>51</v>
      </c>
      <c r="C40" s="51" t="s">
        <v>77</v>
      </c>
      <c r="D40" s="54" t="s">
        <v>53</v>
      </c>
      <c r="E40" s="52" t="s">
        <v>163</v>
      </c>
      <c r="F40" s="49" t="s">
        <v>182</v>
      </c>
      <c r="G40" s="49" t="s">
        <v>35</v>
      </c>
      <c r="H40" s="53" t="s">
        <v>248</v>
      </c>
      <c r="I40" s="53" t="e">
        <f>VLOOKUP(H40,合同高级查询数据!$A$2:$Y$48,25,FALSE)</f>
        <v>#N/A</v>
      </c>
      <c r="J40" s="58" t="s">
        <v>37</v>
      </c>
      <c r="K40" s="49" t="s">
        <v>240</v>
      </c>
      <c r="L40" s="59" t="s">
        <v>249</v>
      </c>
      <c r="M40" s="49" t="s">
        <v>242</v>
      </c>
      <c r="N40" s="60" t="s">
        <v>250</v>
      </c>
      <c r="O40" s="49" t="s">
        <v>220</v>
      </c>
      <c r="P40" s="61">
        <v>4400</v>
      </c>
      <c r="Q40" s="67"/>
      <c r="R40" s="68">
        <f t="shared" si="2"/>
        <v>0</v>
      </c>
      <c r="S40" s="69">
        <v>202303</v>
      </c>
      <c r="T40" s="70" t="s">
        <v>251</v>
      </c>
      <c r="U40" s="70"/>
      <c r="V40" s="71"/>
      <c r="W40" s="71"/>
      <c r="X40" s="72">
        <v>44652</v>
      </c>
      <c r="Y40" s="72">
        <v>45016</v>
      </c>
      <c r="Z40" s="81" t="s">
        <v>252</v>
      </c>
      <c r="AA40" s="82" t="s">
        <v>247</v>
      </c>
      <c r="AB40" s="83">
        <v>0</v>
      </c>
      <c r="AC40" s="82">
        <v>0</v>
      </c>
    </row>
    <row r="41" s="37" customFormat="1" customHeight="1" spans="1:29">
      <c r="A41" s="49" t="s">
        <v>153</v>
      </c>
      <c r="B41" s="50" t="s">
        <v>51</v>
      </c>
      <c r="C41" s="51" t="s">
        <v>77</v>
      </c>
      <c r="D41" s="54" t="s">
        <v>53</v>
      </c>
      <c r="E41" s="52" t="s">
        <v>163</v>
      </c>
      <c r="F41" s="49" t="s">
        <v>182</v>
      </c>
      <c r="G41" s="49" t="s">
        <v>35</v>
      </c>
      <c r="H41" s="53" t="s">
        <v>248</v>
      </c>
      <c r="I41" s="53" t="e">
        <f>VLOOKUP(H41,合同高级查询数据!$A$2:$Y$48,25,FALSE)</f>
        <v>#N/A</v>
      </c>
      <c r="J41" s="58" t="s">
        <v>37</v>
      </c>
      <c r="K41" s="49" t="s">
        <v>240</v>
      </c>
      <c r="L41" s="59" t="s">
        <v>253</v>
      </c>
      <c r="M41" s="49" t="s">
        <v>242</v>
      </c>
      <c r="N41" s="60" t="s">
        <v>254</v>
      </c>
      <c r="O41" s="49" t="s">
        <v>244</v>
      </c>
      <c r="P41" s="61">
        <v>4400</v>
      </c>
      <c r="Q41" s="67"/>
      <c r="R41" s="68">
        <f t="shared" si="2"/>
        <v>0</v>
      </c>
      <c r="S41" s="69">
        <v>202303</v>
      </c>
      <c r="T41" s="70" t="s">
        <v>255</v>
      </c>
      <c r="U41" s="70"/>
      <c r="V41" s="71"/>
      <c r="W41" s="71"/>
      <c r="X41" s="72">
        <v>44652</v>
      </c>
      <c r="Y41" s="72">
        <v>45016</v>
      </c>
      <c r="Z41" s="81" t="s">
        <v>256</v>
      </c>
      <c r="AA41" s="82" t="s">
        <v>247</v>
      </c>
      <c r="AB41" s="83"/>
      <c r="AC41" s="82"/>
    </row>
    <row r="42" s="37" customFormat="1" customHeight="1" spans="1:29">
      <c r="A42" s="49" t="s">
        <v>29</v>
      </c>
      <c r="B42" s="50" t="s">
        <v>30</v>
      </c>
      <c r="C42" s="51" t="s">
        <v>31</v>
      </c>
      <c r="D42" s="51" t="s">
        <v>53</v>
      </c>
      <c r="E42" s="52" t="s">
        <v>163</v>
      </c>
      <c r="F42" s="49" t="s">
        <v>257</v>
      </c>
      <c r="G42" s="49" t="s">
        <v>35</v>
      </c>
      <c r="H42" s="53" t="s">
        <v>258</v>
      </c>
      <c r="I42" s="53" t="e">
        <f>VLOOKUP(H42,合同高级查询数据!$A$2:$Y$48,25,FALSE)</f>
        <v>#N/A</v>
      </c>
      <c r="J42" s="58" t="s">
        <v>259</v>
      </c>
      <c r="K42" s="49" t="s">
        <v>260</v>
      </c>
      <c r="L42" s="59" t="s">
        <v>261</v>
      </c>
      <c r="M42" s="49"/>
      <c r="N42" s="60">
        <v>44378</v>
      </c>
      <c r="O42" s="49"/>
      <c r="P42" s="61">
        <v>2450</v>
      </c>
      <c r="Q42" s="67">
        <v>237.258</v>
      </c>
      <c r="R42" s="68">
        <f t="shared" si="2"/>
        <v>581282.1</v>
      </c>
      <c r="S42" s="69">
        <v>202303</v>
      </c>
      <c r="T42" s="70" t="s">
        <v>262</v>
      </c>
      <c r="U42" s="70"/>
      <c r="V42" s="67">
        <v>237.257522583</v>
      </c>
      <c r="W42" s="71"/>
      <c r="X42" s="72">
        <v>44743</v>
      </c>
      <c r="Y42" s="72">
        <v>45107</v>
      </c>
      <c r="Z42" s="81" t="s">
        <v>263</v>
      </c>
      <c r="AA42" s="82">
        <v>0</v>
      </c>
      <c r="AB42" s="83">
        <v>0</v>
      </c>
      <c r="AC42" s="82">
        <v>0</v>
      </c>
    </row>
    <row r="43" s="37" customFormat="1" customHeight="1" spans="1:29">
      <c r="A43" s="49" t="s">
        <v>29</v>
      </c>
      <c r="B43" s="50" t="s">
        <v>30</v>
      </c>
      <c r="C43" s="51" t="s">
        <v>31</v>
      </c>
      <c r="D43" s="51" t="s">
        <v>53</v>
      </c>
      <c r="E43" s="52" t="s">
        <v>163</v>
      </c>
      <c r="F43" s="49" t="s">
        <v>257</v>
      </c>
      <c r="G43" s="49" t="s">
        <v>35</v>
      </c>
      <c r="H43" s="53" t="s">
        <v>258</v>
      </c>
      <c r="I43" s="53" t="e">
        <f>VLOOKUP(H43,合同高级查询数据!$A$2:$Y$48,25,FALSE)</f>
        <v>#N/A</v>
      </c>
      <c r="J43" s="58" t="s">
        <v>259</v>
      </c>
      <c r="K43" s="49" t="s">
        <v>264</v>
      </c>
      <c r="L43" s="59" t="s">
        <v>265</v>
      </c>
      <c r="M43" s="49"/>
      <c r="N43" s="60">
        <v>44378</v>
      </c>
      <c r="O43" s="49"/>
      <c r="P43" s="61">
        <v>3450</v>
      </c>
      <c r="Q43" s="67">
        <v>233.728</v>
      </c>
      <c r="R43" s="68">
        <f t="shared" si="2"/>
        <v>806361.6</v>
      </c>
      <c r="S43" s="69">
        <v>202303</v>
      </c>
      <c r="T43" s="70" t="s">
        <v>262</v>
      </c>
      <c r="U43" s="70"/>
      <c r="V43" s="67">
        <v>233.727294922</v>
      </c>
      <c r="W43" s="71"/>
      <c r="X43" s="72">
        <v>44743</v>
      </c>
      <c r="Y43" s="72">
        <v>45107</v>
      </c>
      <c r="Z43" s="81" t="s">
        <v>266</v>
      </c>
      <c r="AA43" s="82">
        <v>0</v>
      </c>
      <c r="AB43" s="83">
        <v>0</v>
      </c>
      <c r="AC43" s="82">
        <v>0</v>
      </c>
    </row>
    <row r="44" s="37" customFormat="1" customHeight="1" spans="1:29">
      <c r="A44" s="49" t="s">
        <v>29</v>
      </c>
      <c r="B44" s="50" t="s">
        <v>30</v>
      </c>
      <c r="C44" s="51" t="s">
        <v>31</v>
      </c>
      <c r="D44" s="51" t="s">
        <v>53</v>
      </c>
      <c r="E44" s="52" t="s">
        <v>163</v>
      </c>
      <c r="F44" s="49" t="s">
        <v>257</v>
      </c>
      <c r="G44" s="49" t="s">
        <v>35</v>
      </c>
      <c r="H44" s="53" t="s">
        <v>258</v>
      </c>
      <c r="I44" s="53" t="e">
        <f>VLOOKUP(H44,合同高级查询数据!$A$2:$Y$48,25,FALSE)</f>
        <v>#N/A</v>
      </c>
      <c r="J44" s="58" t="s">
        <v>259</v>
      </c>
      <c r="K44" s="49" t="s">
        <v>267</v>
      </c>
      <c r="L44" s="59" t="s">
        <v>268</v>
      </c>
      <c r="M44" s="49"/>
      <c r="N44" s="60">
        <v>44378</v>
      </c>
      <c r="O44" s="49"/>
      <c r="P44" s="61">
        <v>3200</v>
      </c>
      <c r="Q44" s="67">
        <v>48.027</v>
      </c>
      <c r="R44" s="68">
        <f t="shared" si="2"/>
        <v>153686.4</v>
      </c>
      <c r="S44" s="69">
        <v>202303</v>
      </c>
      <c r="T44" s="70" t="s">
        <v>262</v>
      </c>
      <c r="U44" s="70"/>
      <c r="V44" s="67">
        <v>48.02620697</v>
      </c>
      <c r="W44" s="71"/>
      <c r="X44" s="72">
        <v>44743</v>
      </c>
      <c r="Y44" s="72">
        <v>45107</v>
      </c>
      <c r="Z44" s="81" t="s">
        <v>269</v>
      </c>
      <c r="AA44" s="82">
        <v>0</v>
      </c>
      <c r="AB44" s="83">
        <v>0</v>
      </c>
      <c r="AC44" s="82">
        <v>0</v>
      </c>
    </row>
    <row r="45" s="37" customFormat="1" customHeight="1" spans="1:29">
      <c r="A45" s="49" t="s">
        <v>29</v>
      </c>
      <c r="B45" s="50" t="s">
        <v>30</v>
      </c>
      <c r="C45" s="51" t="s">
        <v>31</v>
      </c>
      <c r="D45" s="51" t="s">
        <v>53</v>
      </c>
      <c r="E45" s="52" t="s">
        <v>163</v>
      </c>
      <c r="F45" s="49" t="s">
        <v>257</v>
      </c>
      <c r="G45" s="49" t="s">
        <v>35</v>
      </c>
      <c r="H45" s="53" t="s">
        <v>258</v>
      </c>
      <c r="I45" s="53" t="e">
        <f>VLOOKUP(H45,合同高级查询数据!$A$2:$Y$48,25,FALSE)</f>
        <v>#N/A</v>
      </c>
      <c r="J45" s="58" t="s">
        <v>259</v>
      </c>
      <c r="K45" s="49" t="s">
        <v>270</v>
      </c>
      <c r="L45" s="59" t="s">
        <v>271</v>
      </c>
      <c r="M45" s="49"/>
      <c r="N45" s="60">
        <v>44378</v>
      </c>
      <c r="O45" s="49"/>
      <c r="P45" s="61">
        <v>4100</v>
      </c>
      <c r="Q45" s="67">
        <v>15.89</v>
      </c>
      <c r="R45" s="68">
        <f t="shared" si="2"/>
        <v>65149</v>
      </c>
      <c r="S45" s="69">
        <v>202303</v>
      </c>
      <c r="T45" s="70" t="s">
        <v>262</v>
      </c>
      <c r="U45" s="70"/>
      <c r="V45" s="67">
        <v>15.889666557</v>
      </c>
      <c r="W45" s="71"/>
      <c r="X45" s="72">
        <v>44743</v>
      </c>
      <c r="Y45" s="72">
        <v>45107</v>
      </c>
      <c r="Z45" s="81" t="s">
        <v>272</v>
      </c>
      <c r="AA45" s="82">
        <v>0</v>
      </c>
      <c r="AB45" s="83">
        <v>0</v>
      </c>
      <c r="AC45" s="82">
        <v>0</v>
      </c>
    </row>
    <row r="46" s="37" customFormat="1" customHeight="1" spans="1:29">
      <c r="A46" s="49" t="s">
        <v>190</v>
      </c>
      <c r="B46" s="50" t="s">
        <v>51</v>
      </c>
      <c r="C46" s="51" t="s">
        <v>61</v>
      </c>
      <c r="D46" s="54" t="s">
        <v>53</v>
      </c>
      <c r="E46" s="52" t="s">
        <v>163</v>
      </c>
      <c r="F46" s="49" t="s">
        <v>182</v>
      </c>
      <c r="G46" s="49" t="s">
        <v>35</v>
      </c>
      <c r="H46" s="53" t="s">
        <v>273</v>
      </c>
      <c r="I46" s="53" t="e">
        <f>VLOOKUP(H46,合同高级查询数据!$A$2:$Y$48,25,FALSE)</f>
        <v>#N/A</v>
      </c>
      <c r="J46" s="58" t="s">
        <v>37</v>
      </c>
      <c r="K46" s="49" t="s">
        <v>274</v>
      </c>
      <c r="L46" s="59" t="s">
        <v>275</v>
      </c>
      <c r="M46" s="49" t="s">
        <v>276</v>
      </c>
      <c r="N46" s="60">
        <v>44774</v>
      </c>
      <c r="O46" s="49" t="s">
        <v>228</v>
      </c>
      <c r="P46" s="61">
        <v>4700</v>
      </c>
      <c r="Q46" s="67">
        <v>0.1</v>
      </c>
      <c r="R46" s="68">
        <f t="shared" si="2"/>
        <v>470</v>
      </c>
      <c r="S46" s="80">
        <v>202303</v>
      </c>
      <c r="T46" s="73" t="s">
        <v>277</v>
      </c>
      <c r="U46" s="70"/>
      <c r="V46" s="67">
        <v>0.0887537</v>
      </c>
      <c r="W46" s="71"/>
      <c r="X46" s="72">
        <v>44774</v>
      </c>
      <c r="Y46" s="72">
        <v>45016</v>
      </c>
      <c r="Z46" s="81" t="s">
        <v>278</v>
      </c>
      <c r="AA46" s="82">
        <v>0</v>
      </c>
      <c r="AB46" s="83">
        <v>10</v>
      </c>
      <c r="AC46" s="82">
        <v>0</v>
      </c>
    </row>
    <row r="47" s="37" customFormat="1" customHeight="1" spans="1:29">
      <c r="A47" s="49" t="s">
        <v>153</v>
      </c>
      <c r="B47" s="50" t="s">
        <v>51</v>
      </c>
      <c r="C47" s="51" t="s">
        <v>77</v>
      </c>
      <c r="D47" s="54" t="s">
        <v>53</v>
      </c>
      <c r="E47" s="52" t="s">
        <v>163</v>
      </c>
      <c r="F47" s="49" t="s">
        <v>182</v>
      </c>
      <c r="G47" s="49" t="s">
        <v>35</v>
      </c>
      <c r="H47" s="53" t="s">
        <v>279</v>
      </c>
      <c r="I47" s="53" t="e">
        <f>VLOOKUP(H47,合同高级查询数据!$A$2:$Y$48,25,FALSE)</f>
        <v>#N/A</v>
      </c>
      <c r="J47" s="58" t="s">
        <v>37</v>
      </c>
      <c r="K47" s="49" t="s">
        <v>240</v>
      </c>
      <c r="L47" s="59" t="s">
        <v>280</v>
      </c>
      <c r="M47" s="49" t="s">
        <v>281</v>
      </c>
      <c r="N47" s="65" t="s">
        <v>282</v>
      </c>
      <c r="O47" s="49" t="s">
        <v>244</v>
      </c>
      <c r="P47" s="61">
        <v>4600</v>
      </c>
      <c r="Q47" s="67"/>
      <c r="R47" s="68">
        <f t="shared" si="2"/>
        <v>0</v>
      </c>
      <c r="S47" s="69">
        <v>202303</v>
      </c>
      <c r="T47" s="70" t="s">
        <v>283</v>
      </c>
      <c r="U47" s="70"/>
      <c r="V47" s="71"/>
      <c r="W47" s="71"/>
      <c r="X47" s="72">
        <v>44774</v>
      </c>
      <c r="Y47" s="72">
        <v>45016</v>
      </c>
      <c r="Z47" s="81" t="s">
        <v>284</v>
      </c>
      <c r="AA47" s="82" t="s">
        <v>247</v>
      </c>
      <c r="AB47" s="83"/>
      <c r="AC47" s="82"/>
    </row>
    <row r="48" s="37" customFormat="1" customHeight="1" spans="1:29">
      <c r="A48" s="49" t="s">
        <v>190</v>
      </c>
      <c r="B48" s="50" t="s">
        <v>51</v>
      </c>
      <c r="C48" s="51" t="s">
        <v>191</v>
      </c>
      <c r="D48" s="54" t="s">
        <v>53</v>
      </c>
      <c r="E48" s="52" t="s">
        <v>163</v>
      </c>
      <c r="F48" s="49" t="s">
        <v>182</v>
      </c>
      <c r="G48" s="49" t="s">
        <v>35</v>
      </c>
      <c r="H48" s="53" t="s">
        <v>285</v>
      </c>
      <c r="I48" s="53" t="e">
        <f>VLOOKUP(H48,合同高级查询数据!$A$2:$Y$48,25,FALSE)</f>
        <v>#N/A</v>
      </c>
      <c r="J48" s="58" t="s">
        <v>37</v>
      </c>
      <c r="K48" s="49" t="s">
        <v>286</v>
      </c>
      <c r="L48" s="59" t="s">
        <v>287</v>
      </c>
      <c r="M48" s="49" t="s">
        <v>288</v>
      </c>
      <c r="N48" s="65" t="s">
        <v>289</v>
      </c>
      <c r="O48" s="66" t="s">
        <v>244</v>
      </c>
      <c r="P48" s="61">
        <v>4700</v>
      </c>
      <c r="Q48" s="67"/>
      <c r="R48" s="68">
        <f t="shared" si="2"/>
        <v>0</v>
      </c>
      <c r="S48" s="69">
        <v>202303</v>
      </c>
      <c r="T48" s="70" t="s">
        <v>290</v>
      </c>
      <c r="U48" s="70"/>
      <c r="V48" s="71"/>
      <c r="W48" s="71"/>
      <c r="X48" s="72">
        <v>44774</v>
      </c>
      <c r="Y48" s="72">
        <v>45016</v>
      </c>
      <c r="Z48" s="81" t="s">
        <v>291</v>
      </c>
      <c r="AA48" s="82" t="s">
        <v>292</v>
      </c>
      <c r="AB48" s="83">
        <v>0</v>
      </c>
      <c r="AC48" s="82">
        <v>0</v>
      </c>
    </row>
    <row r="49" s="37" customFormat="1" customHeight="1" spans="1:29">
      <c r="A49" s="49" t="s">
        <v>153</v>
      </c>
      <c r="B49" s="50" t="s">
        <v>51</v>
      </c>
      <c r="C49" s="51" t="s">
        <v>293</v>
      </c>
      <c r="D49" s="54" t="s">
        <v>53</v>
      </c>
      <c r="E49" s="52" t="s">
        <v>163</v>
      </c>
      <c r="F49" s="49" t="s">
        <v>182</v>
      </c>
      <c r="G49" s="49" t="s">
        <v>35</v>
      </c>
      <c r="H49" s="53" t="s">
        <v>294</v>
      </c>
      <c r="I49" s="53" t="e">
        <f>VLOOKUP(H49,合同高级查询数据!$A$2:$Y$48,25,FALSE)</f>
        <v>#N/A</v>
      </c>
      <c r="J49" s="58" t="s">
        <v>37</v>
      </c>
      <c r="K49" s="49" t="s">
        <v>295</v>
      </c>
      <c r="L49" s="59" t="s">
        <v>296</v>
      </c>
      <c r="M49" s="49" t="s">
        <v>297</v>
      </c>
      <c r="N49" s="60">
        <v>44774</v>
      </c>
      <c r="O49" s="49" t="s">
        <v>228</v>
      </c>
      <c r="P49" s="61">
        <v>4600</v>
      </c>
      <c r="Q49" s="67">
        <v>3.7</v>
      </c>
      <c r="R49" s="68">
        <f t="shared" si="2"/>
        <v>17020</v>
      </c>
      <c r="S49" s="80">
        <v>202303</v>
      </c>
      <c r="T49" s="73" t="s">
        <v>277</v>
      </c>
      <c r="U49" s="70"/>
      <c r="V49" s="67">
        <v>3.704963207</v>
      </c>
      <c r="W49" s="71"/>
      <c r="X49" s="72">
        <v>44774</v>
      </c>
      <c r="Y49" s="72">
        <v>45016</v>
      </c>
      <c r="Z49" s="81" t="s">
        <v>298</v>
      </c>
      <c r="AA49" s="82">
        <v>0</v>
      </c>
      <c r="AB49" s="83">
        <v>10</v>
      </c>
      <c r="AC49" s="82">
        <v>0</v>
      </c>
    </row>
    <row r="50" s="37" customFormat="1" customHeight="1" spans="1:29">
      <c r="A50" s="49" t="s">
        <v>153</v>
      </c>
      <c r="B50" s="50" t="s">
        <v>51</v>
      </c>
      <c r="C50" s="51" t="s">
        <v>299</v>
      </c>
      <c r="D50" s="54" t="s">
        <v>53</v>
      </c>
      <c r="E50" s="52" t="s">
        <v>163</v>
      </c>
      <c r="F50" s="49" t="s">
        <v>182</v>
      </c>
      <c r="G50" s="49" t="s">
        <v>35</v>
      </c>
      <c r="H50" s="53" t="s">
        <v>300</v>
      </c>
      <c r="I50" s="53" t="e">
        <f>VLOOKUP(H50,合同高级查询数据!$A$2:$Y$48,25,FALSE)</f>
        <v>#N/A</v>
      </c>
      <c r="J50" s="58" t="s">
        <v>37</v>
      </c>
      <c r="K50" s="49" t="s">
        <v>301</v>
      </c>
      <c r="L50" s="59" t="s">
        <v>302</v>
      </c>
      <c r="M50" s="49" t="s">
        <v>303</v>
      </c>
      <c r="N50" s="65" t="s">
        <v>304</v>
      </c>
      <c r="O50" s="66" t="s">
        <v>244</v>
      </c>
      <c r="P50" s="61">
        <v>4500</v>
      </c>
      <c r="Q50" s="67"/>
      <c r="R50" s="68">
        <f t="shared" si="2"/>
        <v>0</v>
      </c>
      <c r="S50" s="69">
        <v>202303</v>
      </c>
      <c r="T50" s="70" t="s">
        <v>305</v>
      </c>
      <c r="U50" s="70"/>
      <c r="V50" s="71"/>
      <c r="W50" s="71"/>
      <c r="X50" s="72">
        <v>44774</v>
      </c>
      <c r="Y50" s="72">
        <v>45016</v>
      </c>
      <c r="Z50" s="81" t="s">
        <v>306</v>
      </c>
      <c r="AA50" s="82">
        <v>0</v>
      </c>
      <c r="AB50" s="83">
        <v>0</v>
      </c>
      <c r="AC50" s="82">
        <v>0</v>
      </c>
    </row>
    <row r="51" s="37" customFormat="1" customHeight="1" spans="1:29">
      <c r="A51" s="49" t="s">
        <v>153</v>
      </c>
      <c r="B51" s="50" t="s">
        <v>51</v>
      </c>
      <c r="C51" s="51" t="s">
        <v>307</v>
      </c>
      <c r="D51" s="54" t="s">
        <v>53</v>
      </c>
      <c r="E51" s="52" t="s">
        <v>163</v>
      </c>
      <c r="F51" s="49" t="s">
        <v>182</v>
      </c>
      <c r="G51" s="49" t="s">
        <v>35</v>
      </c>
      <c r="H51" s="53" t="s">
        <v>308</v>
      </c>
      <c r="I51" s="53" t="e">
        <f>VLOOKUP(H51,合同高级查询数据!$A$2:$Y$48,25,FALSE)</f>
        <v>#N/A</v>
      </c>
      <c r="J51" s="58" t="s">
        <v>37</v>
      </c>
      <c r="K51" s="49" t="s">
        <v>309</v>
      </c>
      <c r="L51" s="59" t="s">
        <v>310</v>
      </c>
      <c r="M51" s="49" t="s">
        <v>311</v>
      </c>
      <c r="N51" s="60">
        <v>44774</v>
      </c>
      <c r="O51" s="49" t="s">
        <v>228</v>
      </c>
      <c r="P51" s="61">
        <v>4500</v>
      </c>
      <c r="Q51" s="67">
        <v>4.4</v>
      </c>
      <c r="R51" s="68">
        <f t="shared" si="2"/>
        <v>19800</v>
      </c>
      <c r="S51" s="80">
        <v>202303</v>
      </c>
      <c r="T51" s="73" t="s">
        <v>277</v>
      </c>
      <c r="U51" s="70"/>
      <c r="V51" s="67">
        <v>4.314088821</v>
      </c>
      <c r="W51" s="71"/>
      <c r="X51" s="72">
        <v>44774</v>
      </c>
      <c r="Y51" s="72">
        <v>45016</v>
      </c>
      <c r="Z51" s="81" t="s">
        <v>312</v>
      </c>
      <c r="AA51" s="82">
        <v>0</v>
      </c>
      <c r="AB51" s="83">
        <v>10</v>
      </c>
      <c r="AC51" s="82">
        <v>0</v>
      </c>
    </row>
    <row r="52" s="37" customFormat="1" customHeight="1" spans="1:29">
      <c r="A52" s="49" t="s">
        <v>153</v>
      </c>
      <c r="B52" s="50" t="s">
        <v>51</v>
      </c>
      <c r="C52" s="51" t="s">
        <v>307</v>
      </c>
      <c r="D52" s="54" t="s">
        <v>53</v>
      </c>
      <c r="E52" s="52" t="s">
        <v>163</v>
      </c>
      <c r="F52" s="49" t="s">
        <v>182</v>
      </c>
      <c r="G52" s="49" t="s">
        <v>35</v>
      </c>
      <c r="H52" s="53" t="s">
        <v>308</v>
      </c>
      <c r="I52" s="53" t="e">
        <f>VLOOKUP(H52,合同高级查询数据!$A$2:$Y$48,25,FALSE)</f>
        <v>#N/A</v>
      </c>
      <c r="J52" s="58" t="s">
        <v>37</v>
      </c>
      <c r="K52" s="49" t="s">
        <v>309</v>
      </c>
      <c r="L52" s="59" t="s">
        <v>313</v>
      </c>
      <c r="M52" s="49" t="s">
        <v>311</v>
      </c>
      <c r="N52" s="60">
        <v>44774</v>
      </c>
      <c r="O52" s="49" t="s">
        <v>228</v>
      </c>
      <c r="P52" s="61">
        <v>4500</v>
      </c>
      <c r="Q52" s="67">
        <v>2.1</v>
      </c>
      <c r="R52" s="68">
        <f t="shared" si="2"/>
        <v>9450</v>
      </c>
      <c r="S52" s="80">
        <v>202303</v>
      </c>
      <c r="T52" s="73" t="s">
        <v>277</v>
      </c>
      <c r="U52" s="70"/>
      <c r="V52" s="67">
        <v>2.098800898</v>
      </c>
      <c r="W52" s="71"/>
      <c r="X52" s="72">
        <v>44774</v>
      </c>
      <c r="Y52" s="72">
        <v>45016</v>
      </c>
      <c r="Z52" s="81" t="s">
        <v>314</v>
      </c>
      <c r="AA52" s="82">
        <v>0</v>
      </c>
      <c r="AB52" s="83">
        <v>10</v>
      </c>
      <c r="AC52" s="82">
        <v>0</v>
      </c>
    </row>
    <row r="53" s="37" customFormat="1" customHeight="1" spans="1:29">
      <c r="A53" s="49" t="s">
        <v>190</v>
      </c>
      <c r="B53" s="50" t="s">
        <v>51</v>
      </c>
      <c r="C53" s="51" t="s">
        <v>191</v>
      </c>
      <c r="D53" s="54" t="s">
        <v>53</v>
      </c>
      <c r="E53" s="52" t="s">
        <v>163</v>
      </c>
      <c r="F53" s="49" t="s">
        <v>182</v>
      </c>
      <c r="G53" s="49" t="s">
        <v>35</v>
      </c>
      <c r="H53" s="53" t="s">
        <v>315</v>
      </c>
      <c r="I53" s="53" t="e">
        <f>VLOOKUP(H53,合同高级查询数据!$A$2:$Y$48,25,FALSE)</f>
        <v>#N/A</v>
      </c>
      <c r="J53" s="58" t="s">
        <v>37</v>
      </c>
      <c r="K53" s="49" t="s">
        <v>286</v>
      </c>
      <c r="L53" s="59" t="s">
        <v>316</v>
      </c>
      <c r="M53" s="49" t="s">
        <v>317</v>
      </c>
      <c r="N53" s="65" t="s">
        <v>318</v>
      </c>
      <c r="O53" s="66" t="s">
        <v>244</v>
      </c>
      <c r="P53" s="61">
        <v>4700</v>
      </c>
      <c r="Q53" s="67"/>
      <c r="R53" s="68">
        <f t="shared" si="2"/>
        <v>0</v>
      </c>
      <c r="S53" s="69">
        <v>202303</v>
      </c>
      <c r="T53" s="70" t="s">
        <v>319</v>
      </c>
      <c r="U53" s="70"/>
      <c r="V53" s="71"/>
      <c r="W53" s="71"/>
      <c r="X53" s="72">
        <v>44775</v>
      </c>
      <c r="Y53" s="72">
        <v>45016</v>
      </c>
      <c r="Z53" s="81" t="s">
        <v>320</v>
      </c>
      <c r="AA53" s="82" t="s">
        <v>292</v>
      </c>
      <c r="AB53" s="83">
        <v>0</v>
      </c>
      <c r="AC53" s="82">
        <v>0</v>
      </c>
    </row>
    <row r="54" s="37" customFormat="1" customHeight="1" spans="1:29">
      <c r="A54" s="49" t="s">
        <v>153</v>
      </c>
      <c r="B54" s="50" t="s">
        <v>51</v>
      </c>
      <c r="C54" s="51" t="s">
        <v>77</v>
      </c>
      <c r="D54" s="54" t="s">
        <v>53</v>
      </c>
      <c r="E54" s="52" t="s">
        <v>163</v>
      </c>
      <c r="F54" s="49" t="s">
        <v>182</v>
      </c>
      <c r="G54" s="49" t="s">
        <v>35</v>
      </c>
      <c r="H54" s="53" t="s">
        <v>321</v>
      </c>
      <c r="I54" s="53" t="e">
        <f>VLOOKUP(H54,合同高级查询数据!$A$2:$Y$48,25,FALSE)</f>
        <v>#N/A</v>
      </c>
      <c r="J54" s="58" t="s">
        <v>37</v>
      </c>
      <c r="K54" s="49" t="s">
        <v>240</v>
      </c>
      <c r="L54" s="59" t="s">
        <v>322</v>
      </c>
      <c r="M54" s="49" t="s">
        <v>242</v>
      </c>
      <c r="N54" s="60" t="s">
        <v>323</v>
      </c>
      <c r="O54" s="49" t="s">
        <v>244</v>
      </c>
      <c r="P54" s="61">
        <v>4600</v>
      </c>
      <c r="Q54" s="67"/>
      <c r="R54" s="68">
        <f t="shared" si="2"/>
        <v>0</v>
      </c>
      <c r="S54" s="69">
        <v>202303</v>
      </c>
      <c r="T54" s="70" t="s">
        <v>324</v>
      </c>
      <c r="U54" s="70"/>
      <c r="V54" s="71"/>
      <c r="W54" s="71"/>
      <c r="X54" s="72">
        <v>44805</v>
      </c>
      <c r="Y54" s="72">
        <v>45016</v>
      </c>
      <c r="Z54" s="81" t="s">
        <v>325</v>
      </c>
      <c r="AA54" s="82" t="s">
        <v>247</v>
      </c>
      <c r="AB54" s="83"/>
      <c r="AC54" s="82"/>
    </row>
    <row r="55" s="37" customFormat="1" customHeight="1" spans="1:29">
      <c r="A55" s="49" t="s">
        <v>153</v>
      </c>
      <c r="B55" s="50" t="s">
        <v>51</v>
      </c>
      <c r="C55" s="51" t="s">
        <v>77</v>
      </c>
      <c r="D55" s="54" t="s">
        <v>53</v>
      </c>
      <c r="E55" s="52" t="s">
        <v>163</v>
      </c>
      <c r="F55" s="49" t="s">
        <v>182</v>
      </c>
      <c r="G55" s="49" t="s">
        <v>35</v>
      </c>
      <c r="H55" s="53" t="s">
        <v>321</v>
      </c>
      <c r="I55" s="53" t="e">
        <f>VLOOKUP(H55,合同高级查询数据!$A$2:$Y$48,25,FALSE)</f>
        <v>#N/A</v>
      </c>
      <c r="J55" s="58" t="s">
        <v>37</v>
      </c>
      <c r="K55" s="49" t="s">
        <v>240</v>
      </c>
      <c r="L55" s="59" t="s">
        <v>326</v>
      </c>
      <c r="M55" s="49" t="s">
        <v>242</v>
      </c>
      <c r="N55" s="60" t="s">
        <v>327</v>
      </c>
      <c r="O55" s="49" t="s">
        <v>244</v>
      </c>
      <c r="P55" s="61">
        <v>4600</v>
      </c>
      <c r="Q55" s="67"/>
      <c r="R55" s="68">
        <f t="shared" si="2"/>
        <v>0</v>
      </c>
      <c r="S55" s="69">
        <v>202303</v>
      </c>
      <c r="T55" s="70" t="s">
        <v>328</v>
      </c>
      <c r="U55" s="70"/>
      <c r="V55" s="71"/>
      <c r="W55" s="71"/>
      <c r="X55" s="72">
        <v>44805</v>
      </c>
      <c r="Y55" s="72">
        <v>45016</v>
      </c>
      <c r="Z55" s="81" t="s">
        <v>329</v>
      </c>
      <c r="AA55" s="82" t="s">
        <v>247</v>
      </c>
      <c r="AB55" s="83"/>
      <c r="AC55" s="82"/>
    </row>
    <row r="56" s="37" customFormat="1" customHeight="1" spans="1:29">
      <c r="A56" s="49" t="s">
        <v>153</v>
      </c>
      <c r="B56" s="50" t="s">
        <v>51</v>
      </c>
      <c r="C56" s="51" t="s">
        <v>77</v>
      </c>
      <c r="D56" s="54" t="s">
        <v>53</v>
      </c>
      <c r="E56" s="52" t="s">
        <v>163</v>
      </c>
      <c r="F56" s="49" t="s">
        <v>182</v>
      </c>
      <c r="G56" s="49" t="s">
        <v>35</v>
      </c>
      <c r="H56" s="53" t="s">
        <v>321</v>
      </c>
      <c r="I56" s="53" t="e">
        <f>VLOOKUP(H56,合同高级查询数据!$A$2:$Y$48,25,FALSE)</f>
        <v>#N/A</v>
      </c>
      <c r="J56" s="58" t="s">
        <v>37</v>
      </c>
      <c r="K56" s="49" t="s">
        <v>240</v>
      </c>
      <c r="L56" s="59" t="s">
        <v>330</v>
      </c>
      <c r="M56" s="49" t="s">
        <v>242</v>
      </c>
      <c r="N56" s="60" t="s">
        <v>323</v>
      </c>
      <c r="O56" s="49" t="s">
        <v>244</v>
      </c>
      <c r="P56" s="61">
        <v>4600</v>
      </c>
      <c r="Q56" s="67"/>
      <c r="R56" s="68">
        <f t="shared" si="2"/>
        <v>0</v>
      </c>
      <c r="S56" s="69">
        <v>202303</v>
      </c>
      <c r="T56" s="70" t="s">
        <v>324</v>
      </c>
      <c r="U56" s="70"/>
      <c r="V56" s="71"/>
      <c r="W56" s="71"/>
      <c r="X56" s="72">
        <v>44805</v>
      </c>
      <c r="Y56" s="72">
        <v>45016</v>
      </c>
      <c r="Z56" s="81" t="s">
        <v>331</v>
      </c>
      <c r="AA56" s="82" t="s">
        <v>247</v>
      </c>
      <c r="AB56" s="83"/>
      <c r="AC56" s="82"/>
    </row>
    <row r="57" s="37" customFormat="1" customHeight="1" spans="1:29">
      <c r="A57" s="49" t="s">
        <v>190</v>
      </c>
      <c r="B57" s="50" t="s">
        <v>51</v>
      </c>
      <c r="C57" s="51" t="s">
        <v>191</v>
      </c>
      <c r="D57" s="54" t="s">
        <v>53</v>
      </c>
      <c r="E57" s="52" t="s">
        <v>163</v>
      </c>
      <c r="F57" s="49" t="s">
        <v>182</v>
      </c>
      <c r="G57" s="49" t="s">
        <v>35</v>
      </c>
      <c r="H57" s="53" t="s">
        <v>332</v>
      </c>
      <c r="I57" s="53" t="e">
        <f>VLOOKUP(H57,合同高级查询数据!$A$2:$Y$48,25,FALSE)</f>
        <v>#N/A</v>
      </c>
      <c r="J57" s="58" t="s">
        <v>37</v>
      </c>
      <c r="K57" s="49" t="s">
        <v>193</v>
      </c>
      <c r="L57" s="59" t="s">
        <v>333</v>
      </c>
      <c r="M57" s="49" t="s">
        <v>334</v>
      </c>
      <c r="N57" s="65" t="s">
        <v>335</v>
      </c>
      <c r="O57" s="66" t="s">
        <v>244</v>
      </c>
      <c r="P57" s="61">
        <v>4700</v>
      </c>
      <c r="Q57" s="67"/>
      <c r="R57" s="68">
        <f t="shared" si="2"/>
        <v>0</v>
      </c>
      <c r="S57" s="69">
        <v>202303</v>
      </c>
      <c r="T57" s="70" t="s">
        <v>336</v>
      </c>
      <c r="U57" s="70"/>
      <c r="V57" s="71"/>
      <c r="W57" s="71"/>
      <c r="X57" s="72">
        <v>44805</v>
      </c>
      <c r="Y57" s="72">
        <v>45016</v>
      </c>
      <c r="Z57" s="81" t="s">
        <v>337</v>
      </c>
      <c r="AA57" s="82">
        <v>0</v>
      </c>
      <c r="AB57" s="83">
        <v>0</v>
      </c>
      <c r="AC57" s="82">
        <v>0</v>
      </c>
    </row>
    <row r="58" s="37" customFormat="1" customHeight="1" spans="1:29">
      <c r="A58" s="49" t="s">
        <v>190</v>
      </c>
      <c r="B58" s="50" t="s">
        <v>51</v>
      </c>
      <c r="C58" s="51" t="s">
        <v>191</v>
      </c>
      <c r="D58" s="54" t="s">
        <v>53</v>
      </c>
      <c r="E58" s="52" t="s">
        <v>163</v>
      </c>
      <c r="F58" s="49" t="s">
        <v>182</v>
      </c>
      <c r="G58" s="49" t="s">
        <v>35</v>
      </c>
      <c r="H58" s="53" t="s">
        <v>332</v>
      </c>
      <c r="I58" s="53" t="e">
        <f>VLOOKUP(H58,合同高级查询数据!$A$2:$Y$48,25,FALSE)</f>
        <v>#N/A</v>
      </c>
      <c r="J58" s="58" t="s">
        <v>37</v>
      </c>
      <c r="K58" s="49" t="s">
        <v>193</v>
      </c>
      <c r="L58" s="59" t="s">
        <v>338</v>
      </c>
      <c r="M58" s="49" t="s">
        <v>334</v>
      </c>
      <c r="N58" s="65" t="s">
        <v>335</v>
      </c>
      <c r="O58" s="66" t="s">
        <v>244</v>
      </c>
      <c r="P58" s="61">
        <v>4700</v>
      </c>
      <c r="Q58" s="67"/>
      <c r="R58" s="68">
        <f t="shared" si="2"/>
        <v>0</v>
      </c>
      <c r="S58" s="69">
        <v>202303</v>
      </c>
      <c r="T58" s="70" t="s">
        <v>336</v>
      </c>
      <c r="U58" s="70"/>
      <c r="V58" s="71"/>
      <c r="W58" s="71"/>
      <c r="X58" s="72">
        <v>44805</v>
      </c>
      <c r="Y58" s="72">
        <v>45016</v>
      </c>
      <c r="Z58" s="81" t="s">
        <v>339</v>
      </c>
      <c r="AA58" s="82">
        <v>0</v>
      </c>
      <c r="AB58" s="83">
        <v>0</v>
      </c>
      <c r="AC58" s="82">
        <v>0</v>
      </c>
    </row>
    <row r="59" s="37" customFormat="1" customHeight="1" spans="1:29">
      <c r="A59" s="49" t="s">
        <v>190</v>
      </c>
      <c r="B59" s="50" t="s">
        <v>51</v>
      </c>
      <c r="C59" s="51" t="s">
        <v>61</v>
      </c>
      <c r="D59" s="54" t="s">
        <v>53</v>
      </c>
      <c r="E59" s="52" t="s">
        <v>163</v>
      </c>
      <c r="F59" s="49" t="s">
        <v>182</v>
      </c>
      <c r="G59" s="49" t="s">
        <v>35</v>
      </c>
      <c r="H59" s="53" t="s">
        <v>340</v>
      </c>
      <c r="I59" s="53" t="e">
        <f>VLOOKUP(H59,合同高级查询数据!$A$2:$Y$48,25,FALSE)</f>
        <v>#N/A</v>
      </c>
      <c r="J59" s="58" t="s">
        <v>37</v>
      </c>
      <c r="K59" s="49" t="s">
        <v>274</v>
      </c>
      <c r="L59" s="59" t="s">
        <v>341</v>
      </c>
      <c r="M59" s="49" t="s">
        <v>342</v>
      </c>
      <c r="N59" s="60">
        <v>44805</v>
      </c>
      <c r="O59" s="49" t="s">
        <v>228</v>
      </c>
      <c r="P59" s="61">
        <v>4700</v>
      </c>
      <c r="Q59" s="67">
        <v>0.2</v>
      </c>
      <c r="R59" s="68">
        <f t="shared" si="2"/>
        <v>940</v>
      </c>
      <c r="S59" s="80">
        <v>202303</v>
      </c>
      <c r="T59" s="73" t="s">
        <v>343</v>
      </c>
      <c r="U59" s="70"/>
      <c r="V59" s="67">
        <v>0.105999351</v>
      </c>
      <c r="W59" s="71"/>
      <c r="X59" s="72">
        <v>44805</v>
      </c>
      <c r="Y59" s="72">
        <v>45016</v>
      </c>
      <c r="Z59" s="81" t="s">
        <v>344</v>
      </c>
      <c r="AA59" s="82">
        <v>0</v>
      </c>
      <c r="AB59" s="83">
        <v>10</v>
      </c>
      <c r="AC59" s="82">
        <v>0</v>
      </c>
    </row>
    <row r="60" s="37" customFormat="1" customHeight="1" spans="1:29">
      <c r="A60" s="49" t="s">
        <v>153</v>
      </c>
      <c r="B60" s="50" t="s">
        <v>51</v>
      </c>
      <c r="C60" s="51" t="s">
        <v>307</v>
      </c>
      <c r="D60" s="54" t="s">
        <v>53</v>
      </c>
      <c r="E60" s="52" t="s">
        <v>163</v>
      </c>
      <c r="F60" s="49" t="s">
        <v>182</v>
      </c>
      <c r="G60" s="49" t="s">
        <v>35</v>
      </c>
      <c r="H60" s="53" t="s">
        <v>345</v>
      </c>
      <c r="I60" s="53" t="e">
        <f>VLOOKUP(H60,合同高级查询数据!$A$2:$Y$48,25,FALSE)</f>
        <v>#N/A</v>
      </c>
      <c r="J60" s="58" t="s">
        <v>37</v>
      </c>
      <c r="K60" s="49" t="s">
        <v>309</v>
      </c>
      <c r="L60" s="59" t="s">
        <v>346</v>
      </c>
      <c r="M60" s="49" t="s">
        <v>311</v>
      </c>
      <c r="N60" s="60">
        <v>44805</v>
      </c>
      <c r="O60" s="49" t="s">
        <v>228</v>
      </c>
      <c r="P60" s="61">
        <v>4500</v>
      </c>
      <c r="Q60" s="67">
        <v>4.1</v>
      </c>
      <c r="R60" s="68">
        <f t="shared" si="2"/>
        <v>18450</v>
      </c>
      <c r="S60" s="80">
        <v>202303</v>
      </c>
      <c r="T60" s="73" t="s">
        <v>343</v>
      </c>
      <c r="U60" s="70"/>
      <c r="V60" s="67">
        <v>4.051249504</v>
      </c>
      <c r="W60" s="71"/>
      <c r="X60" s="72">
        <v>44805</v>
      </c>
      <c r="Y60" s="72">
        <v>45016</v>
      </c>
      <c r="Z60" s="81" t="s">
        <v>347</v>
      </c>
      <c r="AA60" s="82">
        <v>0</v>
      </c>
      <c r="AB60" s="83">
        <v>10</v>
      </c>
      <c r="AC60" s="82">
        <v>0</v>
      </c>
    </row>
    <row r="61" s="37" customFormat="1" customHeight="1" spans="1:29">
      <c r="A61" s="49" t="s">
        <v>153</v>
      </c>
      <c r="B61" s="50" t="s">
        <v>51</v>
      </c>
      <c r="C61" s="51" t="s">
        <v>348</v>
      </c>
      <c r="D61" s="54" t="s">
        <v>53</v>
      </c>
      <c r="E61" s="52" t="s">
        <v>163</v>
      </c>
      <c r="F61" s="49" t="s">
        <v>182</v>
      </c>
      <c r="G61" s="49" t="s">
        <v>35</v>
      </c>
      <c r="H61" s="53" t="s">
        <v>349</v>
      </c>
      <c r="I61" s="53" t="e">
        <f>VLOOKUP(H61,合同高级查询数据!$A$2:$Y$48,25,FALSE)</f>
        <v>#N/A</v>
      </c>
      <c r="J61" s="58" t="s">
        <v>37</v>
      </c>
      <c r="K61" s="49" t="s">
        <v>350</v>
      </c>
      <c r="L61" s="59" t="s">
        <v>351</v>
      </c>
      <c r="M61" s="49" t="s">
        <v>352</v>
      </c>
      <c r="N61" s="60">
        <v>44805</v>
      </c>
      <c r="O61" s="49" t="s">
        <v>228</v>
      </c>
      <c r="P61" s="61">
        <v>4600</v>
      </c>
      <c r="Q61" s="67">
        <v>4.9</v>
      </c>
      <c r="R61" s="68">
        <f t="shared" si="2"/>
        <v>22540</v>
      </c>
      <c r="S61" s="80">
        <v>202303</v>
      </c>
      <c r="T61" s="73" t="s">
        <v>343</v>
      </c>
      <c r="U61" s="70"/>
      <c r="V61" s="67">
        <v>4.864429474</v>
      </c>
      <c r="W61" s="71"/>
      <c r="X61" s="72">
        <v>44805</v>
      </c>
      <c r="Y61" s="72">
        <v>45016</v>
      </c>
      <c r="Z61" s="81" t="s">
        <v>353</v>
      </c>
      <c r="AA61" s="82">
        <v>0</v>
      </c>
      <c r="AB61" s="83">
        <v>10</v>
      </c>
      <c r="AC61" s="82">
        <v>0</v>
      </c>
    </row>
    <row r="62" s="37" customFormat="1" customHeight="1" spans="1:29">
      <c r="A62" s="49" t="s">
        <v>153</v>
      </c>
      <c r="B62" s="50" t="s">
        <v>51</v>
      </c>
      <c r="C62" s="51" t="s">
        <v>293</v>
      </c>
      <c r="D62" s="54" t="s">
        <v>53</v>
      </c>
      <c r="E62" s="52" t="s">
        <v>163</v>
      </c>
      <c r="F62" s="49" t="s">
        <v>182</v>
      </c>
      <c r="G62" s="49" t="s">
        <v>35</v>
      </c>
      <c r="H62" s="53" t="s">
        <v>354</v>
      </c>
      <c r="I62" s="53" t="e">
        <f>VLOOKUP(H62,合同高级查询数据!$A$2:$Y$48,25,FALSE)</f>
        <v>#N/A</v>
      </c>
      <c r="J62" s="58" t="s">
        <v>37</v>
      </c>
      <c r="K62" s="49" t="s">
        <v>295</v>
      </c>
      <c r="L62" s="59" t="s">
        <v>355</v>
      </c>
      <c r="M62" s="49" t="s">
        <v>356</v>
      </c>
      <c r="N62" s="60">
        <v>44805</v>
      </c>
      <c r="O62" s="49" t="s">
        <v>228</v>
      </c>
      <c r="P62" s="61">
        <v>4600</v>
      </c>
      <c r="Q62" s="67">
        <v>3.7</v>
      </c>
      <c r="R62" s="68">
        <f t="shared" si="2"/>
        <v>17020</v>
      </c>
      <c r="S62" s="80">
        <v>202303</v>
      </c>
      <c r="T62" s="73" t="s">
        <v>343</v>
      </c>
      <c r="U62" s="70"/>
      <c r="V62" s="67">
        <v>3.684228659</v>
      </c>
      <c r="W62" s="71"/>
      <c r="X62" s="72">
        <v>44805</v>
      </c>
      <c r="Y62" s="72">
        <v>45016</v>
      </c>
      <c r="Z62" s="81" t="s">
        <v>357</v>
      </c>
      <c r="AA62" s="82">
        <v>0</v>
      </c>
      <c r="AB62" s="83">
        <v>10</v>
      </c>
      <c r="AC62" s="82">
        <v>0</v>
      </c>
    </row>
    <row r="63" s="37" customFormat="1" customHeight="1" spans="1:29">
      <c r="A63" s="49" t="s">
        <v>153</v>
      </c>
      <c r="B63" s="50" t="s">
        <v>51</v>
      </c>
      <c r="C63" s="51" t="s">
        <v>77</v>
      </c>
      <c r="D63" s="54" t="s">
        <v>53</v>
      </c>
      <c r="E63" s="52" t="s">
        <v>163</v>
      </c>
      <c r="F63" s="49" t="s">
        <v>182</v>
      </c>
      <c r="G63" s="49" t="s">
        <v>35</v>
      </c>
      <c r="H63" s="53" t="s">
        <v>358</v>
      </c>
      <c r="I63" s="53" t="e">
        <f>VLOOKUP(H63,合同高级查询数据!$A$2:$Y$48,25,FALSE)</f>
        <v>#N/A</v>
      </c>
      <c r="J63" s="58" t="s">
        <v>37</v>
      </c>
      <c r="K63" s="49" t="s">
        <v>359</v>
      </c>
      <c r="L63" s="59" t="s">
        <v>360</v>
      </c>
      <c r="M63" s="49" t="s">
        <v>361</v>
      </c>
      <c r="N63" s="65" t="s">
        <v>362</v>
      </c>
      <c r="O63" s="49" t="s">
        <v>244</v>
      </c>
      <c r="P63" s="61">
        <v>4600</v>
      </c>
      <c r="Q63" s="67"/>
      <c r="R63" s="68">
        <f t="shared" si="2"/>
        <v>0</v>
      </c>
      <c r="S63" s="69">
        <v>202303</v>
      </c>
      <c r="T63" s="70" t="s">
        <v>363</v>
      </c>
      <c r="U63" s="70"/>
      <c r="V63" s="71"/>
      <c r="W63" s="71"/>
      <c r="X63" s="72">
        <v>44805</v>
      </c>
      <c r="Y63" s="72">
        <v>45016</v>
      </c>
      <c r="Z63" s="81" t="s">
        <v>364</v>
      </c>
      <c r="AA63" s="82"/>
      <c r="AB63" s="83"/>
      <c r="AC63" s="82">
        <v>0</v>
      </c>
    </row>
    <row r="64" s="37" customFormat="1" customHeight="1" spans="1:29">
      <c r="A64" s="49" t="s">
        <v>50</v>
      </c>
      <c r="B64" s="50" t="s">
        <v>51</v>
      </c>
      <c r="C64" s="51" t="s">
        <v>233</v>
      </c>
      <c r="D64" s="54" t="s">
        <v>53</v>
      </c>
      <c r="E64" s="52" t="s">
        <v>163</v>
      </c>
      <c r="F64" s="49" t="s">
        <v>182</v>
      </c>
      <c r="G64" s="49" t="s">
        <v>35</v>
      </c>
      <c r="H64" s="53" t="s">
        <v>365</v>
      </c>
      <c r="I64" s="53" t="e">
        <f>VLOOKUP(H64,合同高级查询数据!$A$2:$Y$48,25,FALSE)</f>
        <v>#N/A</v>
      </c>
      <c r="J64" s="58" t="s">
        <v>37</v>
      </c>
      <c r="K64" s="49" t="s">
        <v>366</v>
      </c>
      <c r="L64" s="59" t="s">
        <v>367</v>
      </c>
      <c r="M64" s="49" t="s">
        <v>368</v>
      </c>
      <c r="N64" s="60">
        <v>44805</v>
      </c>
      <c r="O64" s="49" t="s">
        <v>228</v>
      </c>
      <c r="P64" s="61">
        <v>4900</v>
      </c>
      <c r="Q64" s="67">
        <v>1.3</v>
      </c>
      <c r="R64" s="68">
        <f t="shared" si="2"/>
        <v>6370</v>
      </c>
      <c r="S64" s="80">
        <v>202303</v>
      </c>
      <c r="T64" s="73" t="s">
        <v>343</v>
      </c>
      <c r="U64" s="70"/>
      <c r="V64" s="67">
        <v>1.293833613</v>
      </c>
      <c r="W64" s="71"/>
      <c r="X64" s="72">
        <v>44805</v>
      </c>
      <c r="Y64" s="72">
        <v>45016</v>
      </c>
      <c r="Z64" s="81" t="s">
        <v>369</v>
      </c>
      <c r="AA64" s="82">
        <v>0</v>
      </c>
      <c r="AB64" s="83">
        <v>10</v>
      </c>
      <c r="AC64" s="82">
        <v>0</v>
      </c>
    </row>
    <row r="65" s="37" customFormat="1" customHeight="1" spans="1:29">
      <c r="A65" s="49" t="s">
        <v>50</v>
      </c>
      <c r="B65" s="50" t="s">
        <v>51</v>
      </c>
      <c r="C65" s="51" t="s">
        <v>233</v>
      </c>
      <c r="D65" s="54" t="s">
        <v>53</v>
      </c>
      <c r="E65" s="52" t="s">
        <v>163</v>
      </c>
      <c r="F65" s="49" t="s">
        <v>182</v>
      </c>
      <c r="G65" s="49" t="s">
        <v>35</v>
      </c>
      <c r="H65" s="53" t="s">
        <v>370</v>
      </c>
      <c r="I65" s="53" t="e">
        <f>VLOOKUP(H65,合同高级查询数据!$A$2:$Y$48,25,FALSE)</f>
        <v>#N/A</v>
      </c>
      <c r="J65" s="58" t="s">
        <v>37</v>
      </c>
      <c r="K65" s="49" t="s">
        <v>235</v>
      </c>
      <c r="L65" s="59" t="s">
        <v>371</v>
      </c>
      <c r="M65" s="49" t="s">
        <v>372</v>
      </c>
      <c r="N65" s="60">
        <v>44805</v>
      </c>
      <c r="O65" s="49" t="s">
        <v>228</v>
      </c>
      <c r="P65" s="61">
        <v>4900</v>
      </c>
      <c r="Q65" s="67">
        <v>3</v>
      </c>
      <c r="R65" s="68">
        <f t="shared" si="2"/>
        <v>14700</v>
      </c>
      <c r="S65" s="80">
        <v>202303</v>
      </c>
      <c r="T65" s="73" t="s">
        <v>343</v>
      </c>
      <c r="U65" s="70"/>
      <c r="V65" s="67">
        <v>2.928521395</v>
      </c>
      <c r="W65" s="71"/>
      <c r="X65" s="72">
        <v>44805</v>
      </c>
      <c r="Y65" s="72">
        <v>45016</v>
      </c>
      <c r="Z65" s="81" t="s">
        <v>373</v>
      </c>
      <c r="AA65" s="82">
        <v>0</v>
      </c>
      <c r="AB65" s="83">
        <v>10</v>
      </c>
      <c r="AC65" s="82">
        <v>0</v>
      </c>
    </row>
    <row r="66" s="37" customFormat="1" customHeight="1" spans="1:29">
      <c r="A66" s="49" t="s">
        <v>50</v>
      </c>
      <c r="B66" s="50" t="s">
        <v>51</v>
      </c>
      <c r="C66" s="51" t="s">
        <v>233</v>
      </c>
      <c r="D66" s="54" t="s">
        <v>53</v>
      </c>
      <c r="E66" s="52" t="s">
        <v>163</v>
      </c>
      <c r="F66" s="49" t="s">
        <v>182</v>
      </c>
      <c r="G66" s="49" t="s">
        <v>35</v>
      </c>
      <c r="H66" s="53" t="s">
        <v>370</v>
      </c>
      <c r="I66" s="53" t="e">
        <f>VLOOKUP(H66,合同高级查询数据!$A$2:$Y$48,25,FALSE)</f>
        <v>#N/A</v>
      </c>
      <c r="J66" s="58" t="s">
        <v>37</v>
      </c>
      <c r="K66" s="49" t="s">
        <v>235</v>
      </c>
      <c r="L66" s="59" t="s">
        <v>374</v>
      </c>
      <c r="M66" s="49" t="s">
        <v>372</v>
      </c>
      <c r="N66" s="60">
        <v>44805</v>
      </c>
      <c r="O66" s="49" t="s">
        <v>228</v>
      </c>
      <c r="P66" s="61">
        <v>4900</v>
      </c>
      <c r="Q66" s="67">
        <v>2.1</v>
      </c>
      <c r="R66" s="68">
        <f t="shared" si="2"/>
        <v>10290</v>
      </c>
      <c r="S66" s="80">
        <v>202303</v>
      </c>
      <c r="T66" s="73" t="s">
        <v>343</v>
      </c>
      <c r="U66" s="70"/>
      <c r="V66" s="67">
        <v>2.082834482</v>
      </c>
      <c r="W66" s="71"/>
      <c r="X66" s="72">
        <v>44805</v>
      </c>
      <c r="Y66" s="72">
        <v>45016</v>
      </c>
      <c r="Z66" s="81" t="s">
        <v>375</v>
      </c>
      <c r="AA66" s="82">
        <v>0</v>
      </c>
      <c r="AB66" s="83">
        <v>10</v>
      </c>
      <c r="AC66" s="82">
        <v>0</v>
      </c>
    </row>
    <row r="67" s="37" customFormat="1" customHeight="1" spans="1:29">
      <c r="A67" s="49" t="s">
        <v>50</v>
      </c>
      <c r="B67" s="50" t="s">
        <v>51</v>
      </c>
      <c r="C67" s="51" t="s">
        <v>233</v>
      </c>
      <c r="D67" s="54" t="s">
        <v>53</v>
      </c>
      <c r="E67" s="52" t="s">
        <v>163</v>
      </c>
      <c r="F67" s="49" t="s">
        <v>182</v>
      </c>
      <c r="G67" s="49" t="s">
        <v>35</v>
      </c>
      <c r="H67" s="53" t="s">
        <v>376</v>
      </c>
      <c r="I67" s="53" t="e">
        <f>VLOOKUP(H67,合同高级查询数据!$A$2:$Y$48,25,FALSE)</f>
        <v>#N/A</v>
      </c>
      <c r="J67" s="58" t="s">
        <v>37</v>
      </c>
      <c r="K67" s="49" t="s">
        <v>235</v>
      </c>
      <c r="L67" s="59" t="s">
        <v>377</v>
      </c>
      <c r="M67" s="49" t="s">
        <v>372</v>
      </c>
      <c r="N67" s="60">
        <v>44807</v>
      </c>
      <c r="O67" s="49" t="s">
        <v>187</v>
      </c>
      <c r="P67" s="61">
        <v>5700</v>
      </c>
      <c r="Q67" s="67">
        <v>23.5</v>
      </c>
      <c r="R67" s="68">
        <f t="shared" si="2"/>
        <v>133950</v>
      </c>
      <c r="S67" s="80">
        <v>202303</v>
      </c>
      <c r="T67" s="73" t="s">
        <v>378</v>
      </c>
      <c r="U67" s="70"/>
      <c r="V67" s="67">
        <v>23.450637817</v>
      </c>
      <c r="W67" s="71"/>
      <c r="X67" s="72">
        <v>44807</v>
      </c>
      <c r="Y67" s="72">
        <v>45016</v>
      </c>
      <c r="Z67" s="81" t="s">
        <v>379</v>
      </c>
      <c r="AA67" s="82">
        <v>0.3</v>
      </c>
      <c r="AB67" s="83">
        <v>50</v>
      </c>
      <c r="AC67" s="82">
        <v>15</v>
      </c>
    </row>
    <row r="68" s="2" customFormat="1" customHeight="1" spans="1:29">
      <c r="A68" s="14" t="s">
        <v>190</v>
      </c>
      <c r="B68" s="55" t="s">
        <v>51</v>
      </c>
      <c r="C68" s="5" t="s">
        <v>380</v>
      </c>
      <c r="D68" s="57" t="s">
        <v>53</v>
      </c>
      <c r="E68" s="56" t="s">
        <v>163</v>
      </c>
      <c r="F68" s="14" t="s">
        <v>182</v>
      </c>
      <c r="G68" s="14" t="s">
        <v>35</v>
      </c>
      <c r="H68" s="13" t="s">
        <v>381</v>
      </c>
      <c r="I68" s="13" t="e">
        <f>VLOOKUP(H68,合同高级查询数据!$A$2:$Y$48,25,FALSE)</f>
        <v>#N/A</v>
      </c>
      <c r="J68" s="62" t="s">
        <v>37</v>
      </c>
      <c r="K68" s="14" t="s">
        <v>382</v>
      </c>
      <c r="L68" s="9" t="s">
        <v>383</v>
      </c>
      <c r="M68" s="14" t="s">
        <v>384</v>
      </c>
      <c r="N68" s="63" t="s">
        <v>385</v>
      </c>
      <c r="O68" s="14" t="s">
        <v>386</v>
      </c>
      <c r="P68" s="64">
        <v>5600</v>
      </c>
      <c r="Q68" s="74"/>
      <c r="R68" s="75">
        <f t="shared" si="2"/>
        <v>0</v>
      </c>
      <c r="S68" s="76">
        <v>202303</v>
      </c>
      <c r="T68" s="77" t="s">
        <v>387</v>
      </c>
      <c r="U68" s="77"/>
      <c r="V68" s="78"/>
      <c r="W68" s="78"/>
      <c r="X68" s="17"/>
      <c r="Y68" s="17"/>
      <c r="Z68" s="84"/>
      <c r="AA68" s="85"/>
      <c r="AB68" s="86"/>
      <c r="AC68" s="85"/>
    </row>
    <row r="69" s="37" customFormat="1" customHeight="1" spans="1:29">
      <c r="A69" s="49" t="s">
        <v>153</v>
      </c>
      <c r="B69" s="50" t="s">
        <v>51</v>
      </c>
      <c r="C69" s="51" t="s">
        <v>299</v>
      </c>
      <c r="D69" s="54" t="s">
        <v>53</v>
      </c>
      <c r="E69" s="52" t="s">
        <v>163</v>
      </c>
      <c r="F69" s="49" t="s">
        <v>182</v>
      </c>
      <c r="G69" s="49" t="s">
        <v>35</v>
      </c>
      <c r="H69" s="53" t="s">
        <v>388</v>
      </c>
      <c r="I69" s="53" t="e">
        <f>VLOOKUP(H69,合同高级查询数据!$A$2:$Y$48,25,FALSE)</f>
        <v>#N/A</v>
      </c>
      <c r="J69" s="58" t="s">
        <v>37</v>
      </c>
      <c r="K69" s="49" t="s">
        <v>389</v>
      </c>
      <c r="L69" s="59" t="s">
        <v>390</v>
      </c>
      <c r="M69" s="49" t="s">
        <v>391</v>
      </c>
      <c r="N69" s="65" t="s">
        <v>392</v>
      </c>
      <c r="O69" s="66" t="s">
        <v>393</v>
      </c>
      <c r="P69" s="61">
        <v>4600</v>
      </c>
      <c r="Q69" s="67">
        <v>17.5</v>
      </c>
      <c r="R69" s="68">
        <f t="shared" si="2"/>
        <v>80500</v>
      </c>
      <c r="S69" s="69">
        <v>202303</v>
      </c>
      <c r="T69" s="70" t="s">
        <v>394</v>
      </c>
      <c r="U69" s="70"/>
      <c r="V69" s="67">
        <v>17.440834045</v>
      </c>
      <c r="W69" s="71"/>
      <c r="X69" s="72">
        <v>44807</v>
      </c>
      <c r="Y69" s="72">
        <v>45016</v>
      </c>
      <c r="Z69" s="81" t="s">
        <v>395</v>
      </c>
      <c r="AA69" s="82" t="s">
        <v>292</v>
      </c>
      <c r="AB69" s="83">
        <v>0</v>
      </c>
      <c r="AC69" s="82">
        <v>0</v>
      </c>
    </row>
    <row r="70" s="37" customFormat="1" customHeight="1" spans="1:29">
      <c r="A70" s="49" t="s">
        <v>190</v>
      </c>
      <c r="B70" s="50" t="s">
        <v>51</v>
      </c>
      <c r="C70" s="51" t="s">
        <v>191</v>
      </c>
      <c r="D70" s="54" t="s">
        <v>53</v>
      </c>
      <c r="E70" s="52" t="s">
        <v>163</v>
      </c>
      <c r="F70" s="49" t="s">
        <v>182</v>
      </c>
      <c r="G70" s="49" t="s">
        <v>35</v>
      </c>
      <c r="H70" s="53" t="s">
        <v>396</v>
      </c>
      <c r="I70" s="53" t="e">
        <f>VLOOKUP(H70,合同高级查询数据!$A$2:$Y$48,25,FALSE)</f>
        <v>#N/A</v>
      </c>
      <c r="J70" s="58" t="s">
        <v>37</v>
      </c>
      <c r="K70" s="49" t="s">
        <v>193</v>
      </c>
      <c r="L70" s="59" t="s">
        <v>397</v>
      </c>
      <c r="M70" s="49" t="s">
        <v>334</v>
      </c>
      <c r="N70" s="65" t="s">
        <v>335</v>
      </c>
      <c r="O70" s="66" t="s">
        <v>244</v>
      </c>
      <c r="P70" s="61">
        <v>4700</v>
      </c>
      <c r="Q70" s="67"/>
      <c r="R70" s="68">
        <f t="shared" si="2"/>
        <v>0</v>
      </c>
      <c r="S70" s="69">
        <v>202303</v>
      </c>
      <c r="T70" s="70" t="s">
        <v>398</v>
      </c>
      <c r="U70" s="70"/>
      <c r="V70" s="71"/>
      <c r="W70" s="71"/>
      <c r="X70" s="72">
        <v>44835</v>
      </c>
      <c r="Y70" s="72">
        <v>45016</v>
      </c>
      <c r="Z70" s="81" t="s">
        <v>399</v>
      </c>
      <c r="AA70" s="82">
        <v>0</v>
      </c>
      <c r="AB70" s="83">
        <v>0</v>
      </c>
      <c r="AC70" s="82"/>
    </row>
    <row r="71" s="37" customFormat="1" customHeight="1" spans="1:29">
      <c r="A71" s="49" t="s">
        <v>29</v>
      </c>
      <c r="B71" s="50" t="s">
        <v>30</v>
      </c>
      <c r="C71" s="51" t="s">
        <v>31</v>
      </c>
      <c r="D71" s="51" t="s">
        <v>53</v>
      </c>
      <c r="E71" s="52" t="s">
        <v>163</v>
      </c>
      <c r="F71" s="49" t="s">
        <v>169</v>
      </c>
      <c r="G71" s="49" t="s">
        <v>35</v>
      </c>
      <c r="H71" s="53" t="s">
        <v>400</v>
      </c>
      <c r="I71" s="53" t="e">
        <f>VLOOKUP(H71,合同高级查询数据!$A$2:$Y$48,25,FALSE)</f>
        <v>#N/A</v>
      </c>
      <c r="J71" s="58" t="s">
        <v>138</v>
      </c>
      <c r="K71" s="49" t="s">
        <v>401</v>
      </c>
      <c r="L71" s="59" t="s">
        <v>402</v>
      </c>
      <c r="M71" s="49"/>
      <c r="N71" s="60">
        <v>44197</v>
      </c>
      <c r="O71" s="49"/>
      <c r="P71" s="61">
        <v>2500</v>
      </c>
      <c r="Q71" s="67">
        <v>62.111</v>
      </c>
      <c r="R71" s="68">
        <f t="shared" si="2"/>
        <v>155277.5</v>
      </c>
      <c r="S71" s="69">
        <v>202303</v>
      </c>
      <c r="T71" s="70" t="s">
        <v>403</v>
      </c>
      <c r="U71" s="70"/>
      <c r="V71" s="67">
        <v>62.110679626</v>
      </c>
      <c r="W71" s="71"/>
      <c r="X71" s="72">
        <v>44835</v>
      </c>
      <c r="Y71" s="72">
        <v>45199</v>
      </c>
      <c r="Z71" s="81" t="s">
        <v>404</v>
      </c>
      <c r="AA71" s="82">
        <v>0</v>
      </c>
      <c r="AB71" s="83">
        <v>0</v>
      </c>
      <c r="AC71" s="82">
        <v>0</v>
      </c>
    </row>
    <row r="72" s="37" customFormat="1" customHeight="1" spans="1:29">
      <c r="A72" s="49" t="s">
        <v>29</v>
      </c>
      <c r="B72" s="50" t="s">
        <v>30</v>
      </c>
      <c r="C72" s="51" t="s">
        <v>31</v>
      </c>
      <c r="D72" s="51" t="s">
        <v>53</v>
      </c>
      <c r="E72" s="52" t="s">
        <v>163</v>
      </c>
      <c r="F72" s="49" t="s">
        <v>169</v>
      </c>
      <c r="G72" s="49" t="s">
        <v>35</v>
      </c>
      <c r="H72" s="53" t="s">
        <v>400</v>
      </c>
      <c r="I72" s="53" t="e">
        <f>VLOOKUP(H72,合同高级查询数据!$A$2:$Y$48,25,FALSE)</f>
        <v>#N/A</v>
      </c>
      <c r="J72" s="58" t="s">
        <v>138</v>
      </c>
      <c r="K72" s="49" t="s">
        <v>405</v>
      </c>
      <c r="L72" s="59" t="s">
        <v>406</v>
      </c>
      <c r="M72" s="49"/>
      <c r="N72" s="60">
        <v>44197</v>
      </c>
      <c r="O72" s="49"/>
      <c r="P72" s="61">
        <v>2000</v>
      </c>
      <c r="Q72" s="67">
        <v>19.308</v>
      </c>
      <c r="R72" s="68">
        <f t="shared" si="2"/>
        <v>38616</v>
      </c>
      <c r="S72" s="69">
        <v>202303</v>
      </c>
      <c r="T72" s="70" t="s">
        <v>403</v>
      </c>
      <c r="U72" s="70"/>
      <c r="V72" s="67">
        <v>19.307683945</v>
      </c>
      <c r="W72" s="71"/>
      <c r="X72" s="72">
        <v>44835</v>
      </c>
      <c r="Y72" s="72">
        <v>45199</v>
      </c>
      <c r="Z72" s="81" t="s">
        <v>407</v>
      </c>
      <c r="AA72" s="82">
        <v>0</v>
      </c>
      <c r="AB72" s="83">
        <v>0</v>
      </c>
      <c r="AC72" s="82">
        <v>0</v>
      </c>
    </row>
    <row r="73" s="37" customFormat="1" customHeight="1" spans="1:29">
      <c r="A73" s="49" t="s">
        <v>29</v>
      </c>
      <c r="B73" s="50" t="s">
        <v>30</v>
      </c>
      <c r="C73" s="51" t="s">
        <v>31</v>
      </c>
      <c r="D73" s="51" t="s">
        <v>53</v>
      </c>
      <c r="E73" s="52" t="s">
        <v>163</v>
      </c>
      <c r="F73" s="49" t="s">
        <v>169</v>
      </c>
      <c r="G73" s="49" t="s">
        <v>35</v>
      </c>
      <c r="H73" s="53" t="s">
        <v>400</v>
      </c>
      <c r="I73" s="53" t="e">
        <f>VLOOKUP(H73,合同高级查询数据!$A$2:$Y$48,25,FALSE)</f>
        <v>#N/A</v>
      </c>
      <c r="J73" s="58" t="s">
        <v>138</v>
      </c>
      <c r="K73" s="49" t="s">
        <v>408</v>
      </c>
      <c r="L73" s="59" t="s">
        <v>409</v>
      </c>
      <c r="M73" s="49"/>
      <c r="N73" s="60">
        <v>44197</v>
      </c>
      <c r="O73" s="49"/>
      <c r="P73" s="61">
        <v>3450</v>
      </c>
      <c r="Q73" s="67">
        <v>101.717</v>
      </c>
      <c r="R73" s="68">
        <f t="shared" si="2"/>
        <v>350923.65</v>
      </c>
      <c r="S73" s="69">
        <v>202303</v>
      </c>
      <c r="T73" s="70" t="s">
        <v>403</v>
      </c>
      <c r="U73" s="70"/>
      <c r="V73" s="67">
        <v>101.716308594</v>
      </c>
      <c r="W73" s="71"/>
      <c r="X73" s="72">
        <v>44835</v>
      </c>
      <c r="Y73" s="72">
        <v>45199</v>
      </c>
      <c r="Z73" s="81" t="s">
        <v>410</v>
      </c>
      <c r="AA73" s="82">
        <v>0</v>
      </c>
      <c r="AB73" s="83">
        <v>0</v>
      </c>
      <c r="AC73" s="82">
        <v>0</v>
      </c>
    </row>
    <row r="74" s="37" customFormat="1" customHeight="1" spans="1:29">
      <c r="A74" s="49" t="s">
        <v>29</v>
      </c>
      <c r="B74" s="50" t="s">
        <v>30</v>
      </c>
      <c r="C74" s="51" t="s">
        <v>31</v>
      </c>
      <c r="D74" s="51" t="s">
        <v>53</v>
      </c>
      <c r="E74" s="52" t="s">
        <v>163</v>
      </c>
      <c r="F74" s="49" t="s">
        <v>169</v>
      </c>
      <c r="G74" s="49" t="s">
        <v>35</v>
      </c>
      <c r="H74" s="53" t="s">
        <v>400</v>
      </c>
      <c r="I74" s="53" t="e">
        <f>VLOOKUP(H74,合同高级查询数据!$A$2:$Y$48,25,FALSE)</f>
        <v>#N/A</v>
      </c>
      <c r="J74" s="58" t="s">
        <v>138</v>
      </c>
      <c r="K74" s="49" t="s">
        <v>411</v>
      </c>
      <c r="L74" s="59" t="s">
        <v>412</v>
      </c>
      <c r="M74" s="49"/>
      <c r="N74" s="60">
        <v>44197</v>
      </c>
      <c r="O74" s="49"/>
      <c r="P74" s="61">
        <v>2450</v>
      </c>
      <c r="Q74" s="67">
        <v>138.244</v>
      </c>
      <c r="R74" s="68">
        <f t="shared" si="2"/>
        <v>338697.8</v>
      </c>
      <c r="S74" s="69">
        <v>202303</v>
      </c>
      <c r="T74" s="70" t="s">
        <v>403</v>
      </c>
      <c r="U74" s="70"/>
      <c r="V74" s="67">
        <v>138.243377686</v>
      </c>
      <c r="W74" s="71"/>
      <c r="X74" s="72">
        <v>44835</v>
      </c>
      <c r="Y74" s="72">
        <v>45199</v>
      </c>
      <c r="Z74" s="81" t="s">
        <v>413</v>
      </c>
      <c r="AA74" s="82">
        <v>0</v>
      </c>
      <c r="AB74" s="83">
        <v>0</v>
      </c>
      <c r="AC74" s="82">
        <v>0</v>
      </c>
    </row>
    <row r="75" s="37" customFormat="1" customHeight="1" spans="1:29">
      <c r="A75" s="49" t="s">
        <v>29</v>
      </c>
      <c r="B75" s="50" t="s">
        <v>30</v>
      </c>
      <c r="C75" s="51" t="s">
        <v>31</v>
      </c>
      <c r="D75" s="51" t="s">
        <v>53</v>
      </c>
      <c r="E75" s="52" t="s">
        <v>414</v>
      </c>
      <c r="F75" s="49" t="s">
        <v>415</v>
      </c>
      <c r="G75" s="49" t="s">
        <v>35</v>
      </c>
      <c r="H75" s="53" t="s">
        <v>416</v>
      </c>
      <c r="I75" s="53" t="e">
        <f>VLOOKUP(H75,合同高级查询数据!$A$2:$Y$48,25,FALSE)</f>
        <v>#N/A</v>
      </c>
      <c r="J75" s="58" t="s">
        <v>138</v>
      </c>
      <c r="K75" s="49" t="s">
        <v>417</v>
      </c>
      <c r="L75" s="59" t="s">
        <v>417</v>
      </c>
      <c r="M75" s="49"/>
      <c r="N75" s="60">
        <v>44774</v>
      </c>
      <c r="O75" s="49"/>
      <c r="P75" s="61">
        <v>2400</v>
      </c>
      <c r="Q75" s="67">
        <v>55.714</v>
      </c>
      <c r="R75" s="68">
        <f t="shared" si="2"/>
        <v>133713.6</v>
      </c>
      <c r="S75" s="69">
        <v>202303</v>
      </c>
      <c r="T75" s="70" t="s">
        <v>418</v>
      </c>
      <c r="U75" s="70"/>
      <c r="V75" s="67">
        <v>55.713352748</v>
      </c>
      <c r="W75" s="71"/>
      <c r="X75" s="72">
        <v>44774</v>
      </c>
      <c r="Y75" s="72">
        <v>45138</v>
      </c>
      <c r="Z75" s="81" t="s">
        <v>419</v>
      </c>
      <c r="AA75" s="82">
        <v>0</v>
      </c>
      <c r="AB75" s="83">
        <v>0</v>
      </c>
      <c r="AC75" s="82">
        <v>0</v>
      </c>
    </row>
    <row r="76" s="37" customFormat="1" customHeight="1" spans="1:29">
      <c r="A76" s="49" t="s">
        <v>29</v>
      </c>
      <c r="B76" s="50" t="s">
        <v>30</v>
      </c>
      <c r="C76" s="51" t="s">
        <v>31</v>
      </c>
      <c r="D76" s="51" t="s">
        <v>53</v>
      </c>
      <c r="E76" s="52" t="s">
        <v>414</v>
      </c>
      <c r="F76" s="49" t="s">
        <v>415</v>
      </c>
      <c r="G76" s="49" t="s">
        <v>35</v>
      </c>
      <c r="H76" s="53" t="s">
        <v>416</v>
      </c>
      <c r="I76" s="53" t="e">
        <f>VLOOKUP(H76,合同高级查询数据!$A$2:$Y$48,25,FALSE)</f>
        <v>#N/A</v>
      </c>
      <c r="J76" s="58" t="s">
        <v>138</v>
      </c>
      <c r="K76" s="49" t="s">
        <v>420</v>
      </c>
      <c r="L76" s="59" t="s">
        <v>420</v>
      </c>
      <c r="M76" s="49"/>
      <c r="N76" s="60">
        <v>44774</v>
      </c>
      <c r="O76" s="49"/>
      <c r="P76" s="61">
        <v>3400</v>
      </c>
      <c r="Q76" s="67">
        <v>104.229</v>
      </c>
      <c r="R76" s="68">
        <f t="shared" si="2"/>
        <v>354378.6</v>
      </c>
      <c r="S76" s="69">
        <v>202303</v>
      </c>
      <c r="T76" s="70" t="s">
        <v>418</v>
      </c>
      <c r="U76" s="70"/>
      <c r="V76" s="67">
        <v>104.228724749</v>
      </c>
      <c r="W76" s="71"/>
      <c r="X76" s="72">
        <v>44774</v>
      </c>
      <c r="Y76" s="72">
        <v>45138</v>
      </c>
      <c r="Z76" s="81" t="s">
        <v>421</v>
      </c>
      <c r="AA76" s="82">
        <v>0</v>
      </c>
      <c r="AB76" s="83">
        <v>0</v>
      </c>
      <c r="AC76" s="82">
        <v>0</v>
      </c>
    </row>
    <row r="77" s="37" customFormat="1" customHeight="1" spans="1:29">
      <c r="A77" s="49" t="s">
        <v>29</v>
      </c>
      <c r="B77" s="50" t="s">
        <v>30</v>
      </c>
      <c r="C77" s="51" t="s">
        <v>31</v>
      </c>
      <c r="D77" s="51" t="s">
        <v>32</v>
      </c>
      <c r="E77" s="52" t="s">
        <v>422</v>
      </c>
      <c r="F77" s="49" t="s">
        <v>423</v>
      </c>
      <c r="G77" s="49" t="s">
        <v>35</v>
      </c>
      <c r="H77" s="53" t="s">
        <v>424</v>
      </c>
      <c r="I77" s="53" t="e">
        <f>VLOOKUP(H77,合同高级查询数据!$A$2:$Y$48,25,FALSE)</f>
        <v>#N/A</v>
      </c>
      <c r="J77" s="58" t="s">
        <v>37</v>
      </c>
      <c r="K77" s="49" t="s">
        <v>425</v>
      </c>
      <c r="L77" s="59" t="s">
        <v>426</v>
      </c>
      <c r="M77" s="49"/>
      <c r="N77" s="60">
        <v>44774</v>
      </c>
      <c r="O77" s="49"/>
      <c r="P77" s="61">
        <v>4800</v>
      </c>
      <c r="Q77" s="67">
        <v>0</v>
      </c>
      <c r="R77" s="68">
        <f t="shared" si="2"/>
        <v>0</v>
      </c>
      <c r="S77" s="69">
        <v>202303</v>
      </c>
      <c r="T77" s="70" t="s">
        <v>126</v>
      </c>
      <c r="U77" s="70"/>
      <c r="V77" s="67">
        <v>0.001982624</v>
      </c>
      <c r="W77" s="71"/>
      <c r="X77" s="72">
        <v>44774</v>
      </c>
      <c r="Y77" s="72">
        <v>45138</v>
      </c>
      <c r="Z77" s="81" t="s">
        <v>427</v>
      </c>
      <c r="AA77" s="82">
        <v>0</v>
      </c>
      <c r="AB77" s="83">
        <v>0</v>
      </c>
      <c r="AC77" s="82">
        <v>0</v>
      </c>
    </row>
    <row r="78" s="37" customFormat="1" customHeight="1" spans="1:29">
      <c r="A78" s="49" t="s">
        <v>29</v>
      </c>
      <c r="B78" s="50" t="s">
        <v>30</v>
      </c>
      <c r="C78" s="51" t="s">
        <v>31</v>
      </c>
      <c r="D78" s="51" t="s">
        <v>32</v>
      </c>
      <c r="E78" s="52" t="s">
        <v>428</v>
      </c>
      <c r="F78" s="49" t="s">
        <v>429</v>
      </c>
      <c r="G78" s="49" t="s">
        <v>35</v>
      </c>
      <c r="H78" s="53" t="s">
        <v>430</v>
      </c>
      <c r="I78" s="53" t="e">
        <f>VLOOKUP(H78,合同高级查询数据!$A$2:$Y$48,25,FALSE)</f>
        <v>#N/A</v>
      </c>
      <c r="J78" s="58" t="s">
        <v>37</v>
      </c>
      <c r="K78" s="49"/>
      <c r="L78" s="59" t="s">
        <v>431</v>
      </c>
      <c r="M78" s="49"/>
      <c r="N78" s="60">
        <v>44409</v>
      </c>
      <c r="O78" s="49"/>
      <c r="P78" s="61">
        <v>6400</v>
      </c>
      <c r="Q78" s="67"/>
      <c r="R78" s="68">
        <f t="shared" si="2"/>
        <v>0</v>
      </c>
      <c r="S78" s="69">
        <v>202303</v>
      </c>
      <c r="T78" s="70" t="s">
        <v>432</v>
      </c>
      <c r="U78" s="70"/>
      <c r="V78" s="71"/>
      <c r="W78" s="71"/>
      <c r="X78" s="72">
        <v>44409</v>
      </c>
      <c r="Y78" s="72">
        <v>44773</v>
      </c>
      <c r="Z78" s="81" t="s">
        <v>433</v>
      </c>
      <c r="AA78" s="82">
        <v>0</v>
      </c>
      <c r="AB78" s="83">
        <v>0</v>
      </c>
      <c r="AC78" s="82">
        <v>0</v>
      </c>
    </row>
    <row r="79" s="37" customFormat="1" customHeight="1" spans="1:29">
      <c r="A79" s="49" t="s">
        <v>29</v>
      </c>
      <c r="B79" s="50" t="s">
        <v>30</v>
      </c>
      <c r="C79" s="51" t="s">
        <v>31</v>
      </c>
      <c r="D79" s="51" t="s">
        <v>32</v>
      </c>
      <c r="E79" s="52" t="s">
        <v>428</v>
      </c>
      <c r="F79" s="49" t="s">
        <v>429</v>
      </c>
      <c r="G79" s="49" t="s">
        <v>35</v>
      </c>
      <c r="H79" s="53" t="s">
        <v>434</v>
      </c>
      <c r="I79" s="53" t="e">
        <f>VLOOKUP(H79,合同高级查询数据!$A$2:$Y$48,25,FALSE)</f>
        <v>#N/A</v>
      </c>
      <c r="J79" s="58" t="s">
        <v>37</v>
      </c>
      <c r="K79" s="49"/>
      <c r="L79" s="59" t="s">
        <v>435</v>
      </c>
      <c r="M79" s="49"/>
      <c r="N79" s="60">
        <v>44743</v>
      </c>
      <c r="O79" s="49"/>
      <c r="P79" s="61" t="s">
        <v>436</v>
      </c>
      <c r="Q79" s="67">
        <v>127298320.8</v>
      </c>
      <c r="R79" s="68">
        <f>ROUND(0.0339*Q79,2)</f>
        <v>4315413.08</v>
      </c>
      <c r="S79" s="69">
        <v>202303</v>
      </c>
      <c r="T79" s="70" t="s">
        <v>437</v>
      </c>
      <c r="U79" s="70"/>
      <c r="V79" s="67">
        <v>127298320.8</v>
      </c>
      <c r="W79" s="71"/>
      <c r="X79" s="72">
        <v>44743</v>
      </c>
      <c r="Y79" s="72">
        <v>45107</v>
      </c>
      <c r="Z79" s="81" t="s">
        <v>438</v>
      </c>
      <c r="AA79" s="82">
        <v>0</v>
      </c>
      <c r="AB79" s="83">
        <v>0</v>
      </c>
      <c r="AC79" s="82">
        <v>0</v>
      </c>
    </row>
    <row r="80" s="37" customFormat="1" customHeight="1" spans="1:29">
      <c r="A80" s="49" t="s">
        <v>29</v>
      </c>
      <c r="B80" s="50" t="s">
        <v>30</v>
      </c>
      <c r="C80" s="51" t="s">
        <v>31</v>
      </c>
      <c r="D80" s="51" t="s">
        <v>32</v>
      </c>
      <c r="E80" s="52" t="s">
        <v>428</v>
      </c>
      <c r="F80" s="49" t="s">
        <v>429</v>
      </c>
      <c r="G80" s="49" t="s">
        <v>35</v>
      </c>
      <c r="H80" s="53" t="s">
        <v>434</v>
      </c>
      <c r="I80" s="53" t="e">
        <f>VLOOKUP(H80,合同高级查询数据!$A$2:$Y$48,25,FALSE)</f>
        <v>#N/A</v>
      </c>
      <c r="J80" s="58" t="s">
        <v>37</v>
      </c>
      <c r="K80" s="49"/>
      <c r="L80" s="59" t="s">
        <v>439</v>
      </c>
      <c r="M80" s="49"/>
      <c r="N80" s="60">
        <v>44774</v>
      </c>
      <c r="O80" s="49"/>
      <c r="P80" s="61" t="s">
        <v>436</v>
      </c>
      <c r="Q80" s="67">
        <v>47261341.19</v>
      </c>
      <c r="R80" s="68">
        <f>ROUND(0.0388*Q80,2)</f>
        <v>1833740.04</v>
      </c>
      <c r="S80" s="69">
        <v>202303</v>
      </c>
      <c r="T80" s="70" t="s">
        <v>440</v>
      </c>
      <c r="U80" s="70"/>
      <c r="V80" s="67">
        <v>47261341.19</v>
      </c>
      <c r="W80" s="71"/>
      <c r="X80" s="72">
        <v>44743</v>
      </c>
      <c r="Y80" s="72">
        <v>45107</v>
      </c>
      <c r="Z80" s="81" t="s">
        <v>441</v>
      </c>
      <c r="AA80" s="82">
        <v>0</v>
      </c>
      <c r="AB80" s="83">
        <v>0</v>
      </c>
      <c r="AC80" s="82"/>
    </row>
    <row r="81" s="2" customFormat="1" customHeight="1" spans="1:29">
      <c r="A81" s="14" t="s">
        <v>29</v>
      </c>
      <c r="B81" s="55" t="s">
        <v>30</v>
      </c>
      <c r="C81" s="5" t="s">
        <v>31</v>
      </c>
      <c r="D81" s="5" t="s">
        <v>32</v>
      </c>
      <c r="E81" s="56" t="s">
        <v>442</v>
      </c>
      <c r="F81" s="14" t="s">
        <v>443</v>
      </c>
      <c r="G81" s="14" t="s">
        <v>35</v>
      </c>
      <c r="H81" s="13" t="s">
        <v>444</v>
      </c>
      <c r="I81" s="13" t="e">
        <f>VLOOKUP(H81,合同高级查询数据!$A$2:$Y$48,25,FALSE)</f>
        <v>#N/A</v>
      </c>
      <c r="J81" s="62" t="s">
        <v>37</v>
      </c>
      <c r="K81" s="14" t="s">
        <v>445</v>
      </c>
      <c r="L81" s="9" t="s">
        <v>445</v>
      </c>
      <c r="M81" s="14"/>
      <c r="N81" s="63">
        <v>44621</v>
      </c>
      <c r="O81" s="14"/>
      <c r="P81" s="64">
        <v>4800</v>
      </c>
      <c r="Q81" s="74">
        <v>867.941</v>
      </c>
      <c r="R81" s="75">
        <f t="shared" ref="R81:R94" si="3">ROUND(P81*Q81,2)</f>
        <v>4166116.8</v>
      </c>
      <c r="S81" s="76">
        <v>202303</v>
      </c>
      <c r="T81" s="77" t="s">
        <v>446</v>
      </c>
      <c r="U81" s="77"/>
      <c r="V81" s="74">
        <v>867.940368652</v>
      </c>
      <c r="W81" s="78"/>
      <c r="X81" s="17"/>
      <c r="Y81" s="17"/>
      <c r="Z81" s="84" t="s">
        <v>447</v>
      </c>
      <c r="AA81" s="85">
        <v>0</v>
      </c>
      <c r="AB81" s="86">
        <v>0</v>
      </c>
      <c r="AC81" s="85">
        <v>0</v>
      </c>
    </row>
    <row r="82" s="2" customFormat="1" customHeight="1" spans="1:29">
      <c r="A82" s="14" t="s">
        <v>29</v>
      </c>
      <c r="B82" s="55" t="s">
        <v>30</v>
      </c>
      <c r="C82" s="5" t="s">
        <v>31</v>
      </c>
      <c r="D82" s="5" t="s">
        <v>32</v>
      </c>
      <c r="E82" s="56" t="s">
        <v>442</v>
      </c>
      <c r="F82" s="14" t="s">
        <v>443</v>
      </c>
      <c r="G82" s="14" t="s">
        <v>35</v>
      </c>
      <c r="H82" s="13" t="s">
        <v>448</v>
      </c>
      <c r="I82" s="13" t="e">
        <f>VLOOKUP(H82,合同高级查询数据!$A$2:$Y$48,25,FALSE)</f>
        <v>#N/A</v>
      </c>
      <c r="J82" s="62" t="s">
        <v>37</v>
      </c>
      <c r="K82" s="14" t="s">
        <v>449</v>
      </c>
      <c r="L82" s="9" t="s">
        <v>449</v>
      </c>
      <c r="M82" s="14"/>
      <c r="N82" s="63">
        <v>44682</v>
      </c>
      <c r="O82" s="14"/>
      <c r="P82" s="64">
        <v>5100</v>
      </c>
      <c r="Q82" s="74">
        <v>468.171</v>
      </c>
      <c r="R82" s="75">
        <f t="shared" si="3"/>
        <v>2387672.1</v>
      </c>
      <c r="S82" s="76">
        <v>202303</v>
      </c>
      <c r="T82" s="77" t="s">
        <v>450</v>
      </c>
      <c r="U82" s="77"/>
      <c r="V82" s="74">
        <v>468.170302734</v>
      </c>
      <c r="W82" s="78"/>
      <c r="X82" s="17"/>
      <c r="Y82" s="17"/>
      <c r="Z82" s="84" t="s">
        <v>451</v>
      </c>
      <c r="AA82" s="85">
        <v>0</v>
      </c>
      <c r="AB82" s="86">
        <v>0</v>
      </c>
      <c r="AC82" s="85">
        <v>0</v>
      </c>
    </row>
    <row r="83" s="2" customFormat="1" customHeight="1" spans="1:29">
      <c r="A83" s="14" t="s">
        <v>29</v>
      </c>
      <c r="B83" s="55" t="s">
        <v>30</v>
      </c>
      <c r="C83" s="5" t="s">
        <v>31</v>
      </c>
      <c r="D83" s="5" t="s">
        <v>32</v>
      </c>
      <c r="E83" s="56" t="s">
        <v>442</v>
      </c>
      <c r="F83" s="14" t="s">
        <v>443</v>
      </c>
      <c r="G83" s="14" t="s">
        <v>35</v>
      </c>
      <c r="H83" s="13" t="s">
        <v>452</v>
      </c>
      <c r="I83" s="13" t="e">
        <f>VLOOKUP(H83,合同高级查询数据!$A$2:$Y$48,25,FALSE)</f>
        <v>#N/A</v>
      </c>
      <c r="J83" s="62" t="s">
        <v>37</v>
      </c>
      <c r="K83" s="14" t="s">
        <v>453</v>
      </c>
      <c r="L83" s="9" t="s">
        <v>454</v>
      </c>
      <c r="M83" s="14"/>
      <c r="N83" s="63">
        <v>44774</v>
      </c>
      <c r="O83" s="14"/>
      <c r="P83" s="64">
        <v>5100</v>
      </c>
      <c r="Q83" s="74"/>
      <c r="R83" s="75">
        <f t="shared" si="3"/>
        <v>0</v>
      </c>
      <c r="S83" s="76">
        <v>202303</v>
      </c>
      <c r="T83" s="77" t="s">
        <v>455</v>
      </c>
      <c r="U83" s="77"/>
      <c r="V83" s="78"/>
      <c r="W83" s="78"/>
      <c r="X83" s="17"/>
      <c r="Y83" s="17"/>
      <c r="Z83" s="84" t="s">
        <v>456</v>
      </c>
      <c r="AA83" s="85">
        <v>0</v>
      </c>
      <c r="AB83" s="86">
        <v>0</v>
      </c>
      <c r="AC83" s="85">
        <v>0</v>
      </c>
    </row>
    <row r="84" s="2" customFormat="1" customHeight="1" spans="1:29">
      <c r="A84" s="14" t="s">
        <v>29</v>
      </c>
      <c r="B84" s="55" t="s">
        <v>30</v>
      </c>
      <c r="C84" s="5" t="s">
        <v>31</v>
      </c>
      <c r="D84" s="5" t="s">
        <v>32</v>
      </c>
      <c r="E84" s="56" t="s">
        <v>442</v>
      </c>
      <c r="F84" s="14" t="s">
        <v>443</v>
      </c>
      <c r="G84" s="14" t="s">
        <v>35</v>
      </c>
      <c r="H84" s="13" t="s">
        <v>448</v>
      </c>
      <c r="I84" s="13" t="e">
        <f>VLOOKUP(H84,合同高级查询数据!$A$2:$Y$48,25,FALSE)</f>
        <v>#N/A</v>
      </c>
      <c r="J84" s="62" t="s">
        <v>37</v>
      </c>
      <c r="K84" s="14" t="s">
        <v>457</v>
      </c>
      <c r="L84" s="9" t="s">
        <v>457</v>
      </c>
      <c r="M84" s="14"/>
      <c r="N84" s="63">
        <v>44682</v>
      </c>
      <c r="O84" s="14"/>
      <c r="P84" s="64">
        <v>5500</v>
      </c>
      <c r="Q84" s="74">
        <v>0</v>
      </c>
      <c r="R84" s="75">
        <f t="shared" si="3"/>
        <v>0</v>
      </c>
      <c r="S84" s="76">
        <v>202303</v>
      </c>
      <c r="T84" s="77" t="s">
        <v>458</v>
      </c>
      <c r="U84" s="77"/>
      <c r="V84" s="74">
        <v>0.215943843</v>
      </c>
      <c r="W84" s="78"/>
      <c r="X84" s="17"/>
      <c r="Y84" s="17"/>
      <c r="Z84" s="84" t="s">
        <v>459</v>
      </c>
      <c r="AA84" s="85">
        <v>0</v>
      </c>
      <c r="AB84" s="86">
        <v>0</v>
      </c>
      <c r="AC84" s="85">
        <v>0</v>
      </c>
    </row>
    <row r="85" s="2" customFormat="1" customHeight="1" spans="1:29">
      <c r="A85" s="14" t="s">
        <v>29</v>
      </c>
      <c r="B85" s="55" t="s">
        <v>30</v>
      </c>
      <c r="C85" s="5" t="s">
        <v>31</v>
      </c>
      <c r="D85" s="5" t="s">
        <v>32</v>
      </c>
      <c r="E85" s="56" t="s">
        <v>442</v>
      </c>
      <c r="F85" s="14" t="s">
        <v>443</v>
      </c>
      <c r="G85" s="14" t="s">
        <v>35</v>
      </c>
      <c r="H85" s="13" t="s">
        <v>448</v>
      </c>
      <c r="I85" s="13" t="e">
        <f>VLOOKUP(H85,合同高级查询数据!$A$2:$Y$48,25,FALSE)</f>
        <v>#N/A</v>
      </c>
      <c r="J85" s="62" t="s">
        <v>37</v>
      </c>
      <c r="K85" s="14" t="s">
        <v>460</v>
      </c>
      <c r="L85" s="9" t="s">
        <v>460</v>
      </c>
      <c r="M85" s="14"/>
      <c r="N85" s="63">
        <v>44713</v>
      </c>
      <c r="O85" s="14"/>
      <c r="P85" s="64">
        <v>5450</v>
      </c>
      <c r="Q85" s="74"/>
      <c r="R85" s="75">
        <f t="shared" si="3"/>
        <v>0</v>
      </c>
      <c r="S85" s="76">
        <v>202303</v>
      </c>
      <c r="T85" s="77" t="s">
        <v>461</v>
      </c>
      <c r="U85" s="77"/>
      <c r="V85" s="78"/>
      <c r="W85" s="78"/>
      <c r="X85" s="17"/>
      <c r="Y85" s="17"/>
      <c r="Z85" s="84" t="s">
        <v>462</v>
      </c>
      <c r="AA85" s="85">
        <v>0</v>
      </c>
      <c r="AB85" s="86">
        <v>0</v>
      </c>
      <c r="AC85" s="85">
        <v>0</v>
      </c>
    </row>
    <row r="86" s="2" customFormat="1" customHeight="1" spans="1:29">
      <c r="A86" s="14" t="s">
        <v>29</v>
      </c>
      <c r="B86" s="55" t="s">
        <v>30</v>
      </c>
      <c r="C86" s="5" t="s">
        <v>31</v>
      </c>
      <c r="D86" s="5" t="s">
        <v>32</v>
      </c>
      <c r="E86" s="56" t="s">
        <v>442</v>
      </c>
      <c r="F86" s="14" t="s">
        <v>443</v>
      </c>
      <c r="G86" s="14" t="s">
        <v>35</v>
      </c>
      <c r="H86" s="13" t="s">
        <v>452</v>
      </c>
      <c r="I86" s="13" t="e">
        <f>VLOOKUP(H86,合同高级查询数据!$A$2:$Y$48,25,FALSE)</f>
        <v>#N/A</v>
      </c>
      <c r="J86" s="62" t="s">
        <v>37</v>
      </c>
      <c r="K86" s="14" t="s">
        <v>463</v>
      </c>
      <c r="L86" s="9" t="s">
        <v>464</v>
      </c>
      <c r="M86" s="14"/>
      <c r="N86" s="63">
        <v>44774</v>
      </c>
      <c r="O86" s="14"/>
      <c r="P86" s="64">
        <v>5450</v>
      </c>
      <c r="Q86" s="74"/>
      <c r="R86" s="75">
        <f t="shared" si="3"/>
        <v>0</v>
      </c>
      <c r="S86" s="76">
        <v>202303</v>
      </c>
      <c r="T86" s="77" t="s">
        <v>465</v>
      </c>
      <c r="U86" s="77"/>
      <c r="V86" s="78"/>
      <c r="W86" s="78"/>
      <c r="X86" s="17"/>
      <c r="Y86" s="17"/>
      <c r="Z86" s="84" t="s">
        <v>466</v>
      </c>
      <c r="AA86" s="85">
        <v>0</v>
      </c>
      <c r="AB86" s="86">
        <v>0</v>
      </c>
      <c r="AC86" s="85">
        <v>0</v>
      </c>
    </row>
    <row r="87" s="2" customFormat="1" customHeight="1" spans="1:29">
      <c r="A87" s="14" t="s">
        <v>29</v>
      </c>
      <c r="B87" s="55" t="s">
        <v>30</v>
      </c>
      <c r="C87" s="5" t="s">
        <v>31</v>
      </c>
      <c r="D87" s="5" t="s">
        <v>32</v>
      </c>
      <c r="E87" s="56" t="s">
        <v>467</v>
      </c>
      <c r="F87" s="14" t="s">
        <v>468</v>
      </c>
      <c r="G87" s="14" t="s">
        <v>35</v>
      </c>
      <c r="H87" s="13" t="s">
        <v>469</v>
      </c>
      <c r="I87" s="13" t="e">
        <f>VLOOKUP(H87,合同高级查询数据!$A$2:$Y$48,25,FALSE)</f>
        <v>#N/A</v>
      </c>
      <c r="J87" s="62" t="s">
        <v>37</v>
      </c>
      <c r="K87" s="14" t="s">
        <v>470</v>
      </c>
      <c r="L87" s="9" t="s">
        <v>470</v>
      </c>
      <c r="M87" s="14"/>
      <c r="N87" s="63">
        <v>44682</v>
      </c>
      <c r="O87" s="14"/>
      <c r="P87" s="64">
        <v>5350</v>
      </c>
      <c r="Q87" s="74">
        <v>129.882</v>
      </c>
      <c r="R87" s="75">
        <f t="shared" si="3"/>
        <v>694868.7</v>
      </c>
      <c r="S87" s="76">
        <v>202303</v>
      </c>
      <c r="T87" s="77" t="s">
        <v>471</v>
      </c>
      <c r="U87" s="77"/>
      <c r="V87" s="74">
        <v>129.881164551</v>
      </c>
      <c r="W87" s="78"/>
      <c r="X87" s="17"/>
      <c r="Y87" s="17"/>
      <c r="Z87" s="84" t="s">
        <v>472</v>
      </c>
      <c r="AA87" s="85">
        <v>0</v>
      </c>
      <c r="AB87" s="86">
        <v>0</v>
      </c>
      <c r="AC87" s="85">
        <v>0</v>
      </c>
    </row>
    <row r="88" s="37" customFormat="1" customHeight="1" spans="1:29">
      <c r="A88" s="49" t="s">
        <v>29</v>
      </c>
      <c r="B88" s="50" t="s">
        <v>30</v>
      </c>
      <c r="C88" s="51" t="s">
        <v>31</v>
      </c>
      <c r="D88" s="51" t="s">
        <v>32</v>
      </c>
      <c r="E88" s="52" t="s">
        <v>467</v>
      </c>
      <c r="F88" s="49" t="s">
        <v>468</v>
      </c>
      <c r="G88" s="49" t="s">
        <v>35</v>
      </c>
      <c r="H88" s="53" t="s">
        <v>473</v>
      </c>
      <c r="I88" s="53" t="e">
        <f>VLOOKUP(H88,合同高级查询数据!$A$2:$Y$48,25,FALSE)</f>
        <v>#N/A</v>
      </c>
      <c r="J88" s="58" t="s">
        <v>37</v>
      </c>
      <c r="K88" s="49" t="s">
        <v>474</v>
      </c>
      <c r="L88" s="59" t="s">
        <v>475</v>
      </c>
      <c r="M88" s="49"/>
      <c r="N88" s="60">
        <v>44409</v>
      </c>
      <c r="O88" s="49"/>
      <c r="P88" s="61">
        <v>5550</v>
      </c>
      <c r="Q88" s="67"/>
      <c r="R88" s="68">
        <f t="shared" si="3"/>
        <v>0</v>
      </c>
      <c r="S88" s="69">
        <v>202303</v>
      </c>
      <c r="T88" s="70" t="s">
        <v>476</v>
      </c>
      <c r="U88" s="70"/>
      <c r="V88" s="71"/>
      <c r="W88" s="71"/>
      <c r="X88" s="72">
        <v>44743</v>
      </c>
      <c r="Y88" s="72">
        <v>45107</v>
      </c>
      <c r="Z88" s="81" t="s">
        <v>477</v>
      </c>
      <c r="AA88" s="82">
        <v>0</v>
      </c>
      <c r="AB88" s="83">
        <v>0</v>
      </c>
      <c r="AC88" s="82">
        <v>0</v>
      </c>
    </row>
    <row r="89" s="37" customFormat="1" customHeight="1" spans="1:29">
      <c r="A89" s="49" t="s">
        <v>29</v>
      </c>
      <c r="B89" s="50" t="s">
        <v>30</v>
      </c>
      <c r="C89" s="51" t="s">
        <v>31</v>
      </c>
      <c r="D89" s="51" t="s">
        <v>32</v>
      </c>
      <c r="E89" s="52" t="s">
        <v>467</v>
      </c>
      <c r="F89" s="49" t="s">
        <v>468</v>
      </c>
      <c r="G89" s="49" t="s">
        <v>35</v>
      </c>
      <c r="H89" s="53" t="s">
        <v>473</v>
      </c>
      <c r="I89" s="53" t="e">
        <f>VLOOKUP(H89,合同高级查询数据!$A$2:$Y$48,25,FALSE)</f>
        <v>#N/A</v>
      </c>
      <c r="J89" s="58" t="s">
        <v>37</v>
      </c>
      <c r="K89" s="49" t="s">
        <v>474</v>
      </c>
      <c r="L89" s="59" t="s">
        <v>478</v>
      </c>
      <c r="M89" s="49"/>
      <c r="N89" s="60">
        <v>44470</v>
      </c>
      <c r="O89" s="49"/>
      <c r="P89" s="61">
        <v>5300</v>
      </c>
      <c r="Q89" s="67"/>
      <c r="R89" s="68">
        <f t="shared" si="3"/>
        <v>0</v>
      </c>
      <c r="S89" s="69">
        <v>202303</v>
      </c>
      <c r="T89" s="70" t="s">
        <v>479</v>
      </c>
      <c r="U89" s="70"/>
      <c r="V89" s="71"/>
      <c r="W89" s="71"/>
      <c r="X89" s="72">
        <v>44743</v>
      </c>
      <c r="Y89" s="72">
        <v>45107</v>
      </c>
      <c r="Z89" s="81" t="s">
        <v>480</v>
      </c>
      <c r="AA89" s="82">
        <v>0</v>
      </c>
      <c r="AB89" s="83">
        <v>0</v>
      </c>
      <c r="AC89" s="82">
        <v>0</v>
      </c>
    </row>
    <row r="90" s="2" customFormat="1" customHeight="1" spans="1:29">
      <c r="A90" s="14" t="s">
        <v>29</v>
      </c>
      <c r="B90" s="55" t="s">
        <v>30</v>
      </c>
      <c r="C90" s="5" t="s">
        <v>31</v>
      </c>
      <c r="D90" s="5" t="s">
        <v>32</v>
      </c>
      <c r="E90" s="56" t="s">
        <v>481</v>
      </c>
      <c r="F90" s="14" t="s">
        <v>482</v>
      </c>
      <c r="G90" s="14" t="s">
        <v>35</v>
      </c>
      <c r="H90" s="13" t="s">
        <v>483</v>
      </c>
      <c r="I90" s="13" t="e">
        <f>VLOOKUP(H90,合同高级查询数据!$A$2:$Y$48,25,FALSE)</f>
        <v>#N/A</v>
      </c>
      <c r="J90" s="62" t="s">
        <v>37</v>
      </c>
      <c r="K90" s="14" t="s">
        <v>484</v>
      </c>
      <c r="L90" s="9" t="s">
        <v>485</v>
      </c>
      <c r="M90" s="14"/>
      <c r="N90" s="63">
        <v>44835</v>
      </c>
      <c r="O90" s="14"/>
      <c r="P90" s="64">
        <v>4500</v>
      </c>
      <c r="Q90" s="74"/>
      <c r="R90" s="75">
        <f t="shared" si="3"/>
        <v>0</v>
      </c>
      <c r="S90" s="76">
        <v>202303</v>
      </c>
      <c r="T90" s="77" t="s">
        <v>486</v>
      </c>
      <c r="U90" s="77"/>
      <c r="V90" s="78"/>
      <c r="W90" s="78"/>
      <c r="X90" s="17"/>
      <c r="Y90" s="17"/>
      <c r="Z90" s="84" t="s">
        <v>487</v>
      </c>
      <c r="AA90" s="85">
        <v>0</v>
      </c>
      <c r="AB90" s="86">
        <v>0</v>
      </c>
      <c r="AC90" s="85">
        <v>0</v>
      </c>
    </row>
    <row r="91" s="2" customFormat="1" customHeight="1" spans="1:29">
      <c r="A91" s="14" t="s">
        <v>29</v>
      </c>
      <c r="B91" s="55" t="s">
        <v>30</v>
      </c>
      <c r="C91" s="5" t="s">
        <v>31</v>
      </c>
      <c r="D91" s="5" t="s">
        <v>53</v>
      </c>
      <c r="E91" s="56" t="s">
        <v>488</v>
      </c>
      <c r="F91" s="14" t="s">
        <v>489</v>
      </c>
      <c r="G91" s="14" t="s">
        <v>35</v>
      </c>
      <c r="H91" s="13" t="s">
        <v>490</v>
      </c>
      <c r="I91" s="13" t="e">
        <f>VLOOKUP(H91,合同高级查询数据!$A$2:$Y$48,25,FALSE)</f>
        <v>#N/A</v>
      </c>
      <c r="J91" s="62" t="s">
        <v>138</v>
      </c>
      <c r="K91" s="14" t="s">
        <v>491</v>
      </c>
      <c r="L91" s="9" t="s">
        <v>492</v>
      </c>
      <c r="M91" s="14"/>
      <c r="N91" s="63">
        <v>44531</v>
      </c>
      <c r="O91" s="14"/>
      <c r="P91" s="64">
        <v>3300</v>
      </c>
      <c r="Q91" s="74"/>
      <c r="R91" s="75">
        <f t="shared" si="3"/>
        <v>0</v>
      </c>
      <c r="S91" s="76">
        <v>202303</v>
      </c>
      <c r="T91" s="87" t="s">
        <v>493</v>
      </c>
      <c r="U91" s="77"/>
      <c r="V91" s="78"/>
      <c r="W91" s="78"/>
      <c r="X91" s="17"/>
      <c r="Y91" s="17"/>
      <c r="Z91" s="84" t="s">
        <v>494</v>
      </c>
      <c r="AA91" s="85">
        <v>0</v>
      </c>
      <c r="AB91" s="86">
        <v>0</v>
      </c>
      <c r="AC91" s="85">
        <v>0</v>
      </c>
    </row>
    <row r="92" s="2" customFormat="1" customHeight="1" spans="1:29">
      <c r="A92" s="14" t="s">
        <v>29</v>
      </c>
      <c r="B92" s="55" t="s">
        <v>30</v>
      </c>
      <c r="C92" s="5" t="s">
        <v>31</v>
      </c>
      <c r="D92" s="5" t="s">
        <v>53</v>
      </c>
      <c r="E92" s="56" t="s">
        <v>488</v>
      </c>
      <c r="F92" s="14" t="s">
        <v>489</v>
      </c>
      <c r="G92" s="14" t="s">
        <v>35</v>
      </c>
      <c r="H92" s="13" t="s">
        <v>495</v>
      </c>
      <c r="I92" s="13" t="e">
        <f>VLOOKUP(H92,合同高级查询数据!$A$2:$Y$48,25,FALSE)</f>
        <v>#N/A</v>
      </c>
      <c r="J92" s="62" t="s">
        <v>138</v>
      </c>
      <c r="K92" s="14" t="s">
        <v>491</v>
      </c>
      <c r="L92" s="9" t="s">
        <v>496</v>
      </c>
      <c r="M92" s="14"/>
      <c r="N92" s="63">
        <v>44197</v>
      </c>
      <c r="O92" s="14"/>
      <c r="P92" s="64">
        <v>3500</v>
      </c>
      <c r="Q92" s="74">
        <v>36.864</v>
      </c>
      <c r="R92" s="75">
        <f t="shared" si="3"/>
        <v>129024</v>
      </c>
      <c r="S92" s="76">
        <v>202303</v>
      </c>
      <c r="T92" s="77" t="s">
        <v>497</v>
      </c>
      <c r="U92" s="77"/>
      <c r="V92" s="74">
        <v>36.86372757</v>
      </c>
      <c r="W92" s="78"/>
      <c r="X92" s="17"/>
      <c r="Y92" s="17"/>
      <c r="Z92" s="84" t="s">
        <v>498</v>
      </c>
      <c r="AA92" s="85">
        <v>0</v>
      </c>
      <c r="AB92" s="86">
        <v>0</v>
      </c>
      <c r="AC92" s="85">
        <v>0</v>
      </c>
    </row>
    <row r="93" s="2" customFormat="1" customHeight="1" spans="1:29">
      <c r="A93" s="14" t="s">
        <v>29</v>
      </c>
      <c r="B93" s="55" t="s">
        <v>30</v>
      </c>
      <c r="C93" s="5" t="s">
        <v>31</v>
      </c>
      <c r="D93" s="5" t="s">
        <v>32</v>
      </c>
      <c r="E93" s="56" t="s">
        <v>499</v>
      </c>
      <c r="F93" s="14" t="s">
        <v>500</v>
      </c>
      <c r="G93" s="14" t="s">
        <v>35</v>
      </c>
      <c r="H93" s="13" t="s">
        <v>501</v>
      </c>
      <c r="I93" s="13" t="e">
        <f>VLOOKUP(H93,合同高级查询数据!$A$2:$Y$48,25,FALSE)</f>
        <v>#N/A</v>
      </c>
      <c r="J93" s="62" t="s">
        <v>37</v>
      </c>
      <c r="K93" s="14" t="s">
        <v>502</v>
      </c>
      <c r="L93" s="9" t="s">
        <v>502</v>
      </c>
      <c r="M93" s="14"/>
      <c r="N93" s="63">
        <v>44562</v>
      </c>
      <c r="O93" s="14"/>
      <c r="P93" s="64">
        <v>8400</v>
      </c>
      <c r="Q93" s="74"/>
      <c r="R93" s="75">
        <f t="shared" si="3"/>
        <v>0</v>
      </c>
      <c r="S93" s="76">
        <v>202303</v>
      </c>
      <c r="T93" s="77" t="s">
        <v>503</v>
      </c>
      <c r="U93" s="77"/>
      <c r="V93" s="78"/>
      <c r="W93" s="78"/>
      <c r="X93" s="17"/>
      <c r="Y93" s="17"/>
      <c r="Z93" s="84" t="s">
        <v>504</v>
      </c>
      <c r="AA93" s="85">
        <v>0</v>
      </c>
      <c r="AB93" s="86">
        <v>0</v>
      </c>
      <c r="AC93" s="85">
        <v>0</v>
      </c>
    </row>
    <row r="94" s="37" customFormat="1" customHeight="1" spans="1:29">
      <c r="A94" s="49" t="s">
        <v>29</v>
      </c>
      <c r="B94" s="50" t="s">
        <v>30</v>
      </c>
      <c r="C94" s="51" t="s">
        <v>31</v>
      </c>
      <c r="D94" s="51" t="s">
        <v>53</v>
      </c>
      <c r="E94" s="52" t="s">
        <v>505</v>
      </c>
      <c r="F94" s="49" t="s">
        <v>506</v>
      </c>
      <c r="G94" s="49" t="s">
        <v>35</v>
      </c>
      <c r="H94" s="53" t="s">
        <v>507</v>
      </c>
      <c r="I94" s="53" t="str">
        <f>VLOOKUP(H94,合同高级查询数据!$A$2:$Y$48,25,FALSE)</f>
        <v>2023-03-14</v>
      </c>
      <c r="J94" s="58" t="s">
        <v>138</v>
      </c>
      <c r="K94" s="49" t="s">
        <v>508</v>
      </c>
      <c r="L94" s="59" t="s">
        <v>508</v>
      </c>
      <c r="M94" s="49"/>
      <c r="N94" s="60">
        <v>44228</v>
      </c>
      <c r="O94" s="49"/>
      <c r="P94" s="61">
        <v>3100</v>
      </c>
      <c r="Q94" s="67">
        <v>335.039</v>
      </c>
      <c r="R94" s="68">
        <f t="shared" si="3"/>
        <v>1038620.9</v>
      </c>
      <c r="S94" s="69">
        <v>202303</v>
      </c>
      <c r="T94" s="70" t="s">
        <v>509</v>
      </c>
      <c r="U94" s="70"/>
      <c r="V94" s="67">
        <v>335.03894043</v>
      </c>
      <c r="W94" s="71"/>
      <c r="X94" s="72">
        <v>44866</v>
      </c>
      <c r="Y94" s="72">
        <v>45230</v>
      </c>
      <c r="Z94" s="81" t="s">
        <v>510</v>
      </c>
      <c r="AA94" s="82">
        <v>0</v>
      </c>
      <c r="AB94" s="83">
        <v>0</v>
      </c>
      <c r="AC94" s="82">
        <v>0</v>
      </c>
    </row>
    <row r="95" s="37" customFormat="1" customHeight="1" spans="1:29">
      <c r="A95" s="49" t="s">
        <v>29</v>
      </c>
      <c r="B95" s="50" t="s">
        <v>30</v>
      </c>
      <c r="C95" s="51" t="s">
        <v>31</v>
      </c>
      <c r="D95" s="51" t="s">
        <v>32</v>
      </c>
      <c r="E95" s="52" t="s">
        <v>511</v>
      </c>
      <c r="F95" s="49" t="s">
        <v>512</v>
      </c>
      <c r="G95" s="49" t="s">
        <v>35</v>
      </c>
      <c r="H95" s="53" t="s">
        <v>513</v>
      </c>
      <c r="I95" s="53" t="e">
        <f>VLOOKUP(H95,合同高级查询数据!$A$2:$Y$48,25,FALSE)</f>
        <v>#N/A</v>
      </c>
      <c r="J95" s="58" t="s">
        <v>37</v>
      </c>
      <c r="K95" s="49" t="s">
        <v>514</v>
      </c>
      <c r="L95" s="59" t="s">
        <v>515</v>
      </c>
      <c r="M95" s="49"/>
      <c r="N95" s="60">
        <v>44470</v>
      </c>
      <c r="O95" s="49"/>
      <c r="P95" s="61" t="s">
        <v>516</v>
      </c>
      <c r="Q95" s="67"/>
      <c r="R95" s="68">
        <f>ROUND(6200*Q95,2)</f>
        <v>0</v>
      </c>
      <c r="S95" s="69">
        <v>202303</v>
      </c>
      <c r="T95" s="70" t="s">
        <v>517</v>
      </c>
      <c r="U95" s="70"/>
      <c r="V95" s="71"/>
      <c r="W95" s="71"/>
      <c r="X95" s="72">
        <v>44470</v>
      </c>
      <c r="Y95" s="72">
        <v>44834</v>
      </c>
      <c r="Z95" s="81" t="s">
        <v>518</v>
      </c>
      <c r="AA95" s="82">
        <v>0</v>
      </c>
      <c r="AB95" s="83">
        <v>0</v>
      </c>
      <c r="AC95" s="82">
        <v>0</v>
      </c>
    </row>
    <row r="96" s="2" customFormat="1" customHeight="1" spans="1:29">
      <c r="A96" s="14" t="s">
        <v>29</v>
      </c>
      <c r="B96" s="55" t="s">
        <v>30</v>
      </c>
      <c r="C96" s="5" t="s">
        <v>31</v>
      </c>
      <c r="D96" s="5" t="s">
        <v>32</v>
      </c>
      <c r="E96" s="56" t="s">
        <v>511</v>
      </c>
      <c r="F96" s="14" t="s">
        <v>512</v>
      </c>
      <c r="G96" s="14" t="s">
        <v>35</v>
      </c>
      <c r="H96" s="13" t="s">
        <v>519</v>
      </c>
      <c r="I96" s="13" t="e">
        <f>VLOOKUP(H96,合同高级查询数据!$A$2:$Y$48,25,FALSE)</f>
        <v>#N/A</v>
      </c>
      <c r="J96" s="62" t="s">
        <v>37</v>
      </c>
      <c r="K96" s="14" t="s">
        <v>520</v>
      </c>
      <c r="L96" s="9" t="s">
        <v>521</v>
      </c>
      <c r="M96" s="14"/>
      <c r="N96" s="63">
        <v>44593</v>
      </c>
      <c r="O96" s="14"/>
      <c r="P96" s="64">
        <v>8200</v>
      </c>
      <c r="Q96" s="74"/>
      <c r="R96" s="75">
        <f t="shared" ref="R96:R109" si="4">ROUND(P96*Q96,2)</f>
        <v>0</v>
      </c>
      <c r="S96" s="76">
        <v>202303</v>
      </c>
      <c r="T96" s="77" t="s">
        <v>522</v>
      </c>
      <c r="U96" s="77"/>
      <c r="V96" s="78"/>
      <c r="W96" s="78"/>
      <c r="X96" s="17"/>
      <c r="Y96" s="17"/>
      <c r="Z96" s="84" t="s">
        <v>523</v>
      </c>
      <c r="AA96" s="85">
        <v>0</v>
      </c>
      <c r="AB96" s="86">
        <v>0</v>
      </c>
      <c r="AC96" s="85">
        <v>0</v>
      </c>
    </row>
    <row r="97" s="37" customFormat="1" customHeight="1" spans="1:29">
      <c r="A97" s="49" t="s">
        <v>524</v>
      </c>
      <c r="B97" s="50" t="s">
        <v>525</v>
      </c>
      <c r="C97" s="51" t="s">
        <v>307</v>
      </c>
      <c r="D97" s="50" t="s">
        <v>526</v>
      </c>
      <c r="E97" s="52" t="s">
        <v>527</v>
      </c>
      <c r="F97" s="49" t="s">
        <v>528</v>
      </c>
      <c r="G97" s="49" t="s">
        <v>35</v>
      </c>
      <c r="H97" s="53" t="s">
        <v>529</v>
      </c>
      <c r="I97" s="53" t="e">
        <f>VLOOKUP(H97,合同高级查询数据!$A$2:$Y$48,25,FALSE)</f>
        <v>#N/A</v>
      </c>
      <c r="J97" s="58" t="s">
        <v>98</v>
      </c>
      <c r="K97" s="49" t="s">
        <v>530</v>
      </c>
      <c r="L97" s="59" t="s">
        <v>531</v>
      </c>
      <c r="M97" s="49"/>
      <c r="N97" s="60" t="s">
        <v>532</v>
      </c>
      <c r="O97" s="49" t="s">
        <v>533</v>
      </c>
      <c r="P97" s="61">
        <v>175000</v>
      </c>
      <c r="Q97" s="67">
        <v>4.9</v>
      </c>
      <c r="R97" s="68">
        <f t="shared" si="4"/>
        <v>857500</v>
      </c>
      <c r="S97" s="69">
        <v>202303</v>
      </c>
      <c r="T97" s="70" t="s">
        <v>534</v>
      </c>
      <c r="U97" s="70"/>
      <c r="V97" s="71">
        <v>4.846978177</v>
      </c>
      <c r="W97" s="71"/>
      <c r="X97" s="72">
        <v>43556</v>
      </c>
      <c r="Y97" s="72">
        <v>45016</v>
      </c>
      <c r="Z97" s="81" t="s">
        <v>535</v>
      </c>
      <c r="AA97" s="82">
        <v>0.1</v>
      </c>
      <c r="AB97" s="83">
        <v>20</v>
      </c>
      <c r="AC97" s="82">
        <v>2</v>
      </c>
    </row>
    <row r="98" s="37" customFormat="1" customHeight="1" spans="1:29">
      <c r="A98" s="49" t="s">
        <v>524</v>
      </c>
      <c r="B98" s="50" t="s">
        <v>525</v>
      </c>
      <c r="C98" s="51" t="s">
        <v>307</v>
      </c>
      <c r="D98" s="51" t="s">
        <v>526</v>
      </c>
      <c r="E98" s="52" t="s">
        <v>527</v>
      </c>
      <c r="F98" s="49" t="s">
        <v>528</v>
      </c>
      <c r="G98" s="49" t="s">
        <v>35</v>
      </c>
      <c r="H98" s="53" t="s">
        <v>536</v>
      </c>
      <c r="I98" s="53" t="e">
        <f>VLOOKUP(H98,合同高级查询数据!$A$2:$Y$48,25,FALSE)</f>
        <v>#N/A</v>
      </c>
      <c r="J98" s="58" t="s">
        <v>37</v>
      </c>
      <c r="K98" s="49" t="s">
        <v>537</v>
      </c>
      <c r="L98" s="59" t="s">
        <v>538</v>
      </c>
      <c r="M98" s="49"/>
      <c r="N98" s="60" t="s">
        <v>539</v>
      </c>
      <c r="O98" s="49" t="s">
        <v>540</v>
      </c>
      <c r="P98" s="61">
        <v>9000</v>
      </c>
      <c r="Q98" s="67">
        <v>72</v>
      </c>
      <c r="R98" s="68">
        <f t="shared" si="4"/>
        <v>648000</v>
      </c>
      <c r="S98" s="69">
        <v>202303</v>
      </c>
      <c r="T98" s="70" t="s">
        <v>541</v>
      </c>
      <c r="U98" s="70"/>
      <c r="V98" s="71">
        <v>71.859439086</v>
      </c>
      <c r="W98" s="71"/>
      <c r="X98" s="72">
        <v>44287</v>
      </c>
      <c r="Y98" s="72">
        <v>45016</v>
      </c>
      <c r="Z98" s="81" t="s">
        <v>542</v>
      </c>
      <c r="AA98" s="82">
        <v>0.3</v>
      </c>
      <c r="AB98" s="83">
        <v>240</v>
      </c>
      <c r="AC98" s="82">
        <v>72</v>
      </c>
    </row>
    <row r="99" s="2" customFormat="1" customHeight="1" spans="1:29">
      <c r="A99" s="14" t="s">
        <v>524</v>
      </c>
      <c r="B99" s="55" t="s">
        <v>525</v>
      </c>
      <c r="C99" s="5" t="s">
        <v>307</v>
      </c>
      <c r="D99" s="55" t="s">
        <v>526</v>
      </c>
      <c r="E99" s="56" t="s">
        <v>527</v>
      </c>
      <c r="F99" s="14" t="s">
        <v>528</v>
      </c>
      <c r="G99" s="14" t="s">
        <v>35</v>
      </c>
      <c r="H99" s="13" t="s">
        <v>543</v>
      </c>
      <c r="I99" s="13" t="e">
        <f>VLOOKUP(H99,合同高级查询数据!$A$2:$Y$48,25,FALSE)</f>
        <v>#N/A</v>
      </c>
      <c r="J99" s="62" t="s">
        <v>544</v>
      </c>
      <c r="K99" s="14" t="s">
        <v>545</v>
      </c>
      <c r="L99" s="9" t="s">
        <v>546</v>
      </c>
      <c r="M99" s="14"/>
      <c r="N99" s="63" t="s">
        <v>547</v>
      </c>
      <c r="O99" s="14" t="s">
        <v>548</v>
      </c>
      <c r="P99" s="64">
        <v>13333.33</v>
      </c>
      <c r="Q99" s="74">
        <v>56.1</v>
      </c>
      <c r="R99" s="75">
        <f t="shared" si="4"/>
        <v>747999.81</v>
      </c>
      <c r="S99" s="76">
        <v>202303</v>
      </c>
      <c r="T99" s="77" t="s">
        <v>549</v>
      </c>
      <c r="U99" s="77"/>
      <c r="V99" s="78">
        <v>56.059336923</v>
      </c>
      <c r="W99" s="78"/>
      <c r="X99" s="17"/>
      <c r="Y99" s="17"/>
      <c r="Z99" s="84" t="s">
        <v>550</v>
      </c>
      <c r="AA99" s="85">
        <v>0.2</v>
      </c>
      <c r="AB99" s="86">
        <v>240</v>
      </c>
      <c r="AC99" s="85">
        <v>48</v>
      </c>
    </row>
    <row r="100" s="2" customFormat="1" customHeight="1" spans="1:29">
      <c r="A100" s="14" t="s">
        <v>524</v>
      </c>
      <c r="B100" s="55" t="s">
        <v>525</v>
      </c>
      <c r="C100" s="5" t="s">
        <v>307</v>
      </c>
      <c r="D100" s="55" t="s">
        <v>526</v>
      </c>
      <c r="E100" s="56" t="s">
        <v>527</v>
      </c>
      <c r="F100" s="14" t="s">
        <v>528</v>
      </c>
      <c r="G100" s="14" t="s">
        <v>35</v>
      </c>
      <c r="H100" s="13" t="s">
        <v>543</v>
      </c>
      <c r="I100" s="13" t="e">
        <f>VLOOKUP(H100,合同高级查询数据!$A$2:$Y$48,25,FALSE)</f>
        <v>#N/A</v>
      </c>
      <c r="J100" s="62" t="s">
        <v>544</v>
      </c>
      <c r="K100" s="14" t="s">
        <v>551</v>
      </c>
      <c r="L100" s="9" t="s">
        <v>552</v>
      </c>
      <c r="M100" s="14"/>
      <c r="N100" s="63" t="s">
        <v>553</v>
      </c>
      <c r="O100" s="14" t="s">
        <v>554</v>
      </c>
      <c r="P100" s="64">
        <v>13333.33</v>
      </c>
      <c r="Q100" s="74">
        <v>12.7</v>
      </c>
      <c r="R100" s="75">
        <f t="shared" si="4"/>
        <v>169333.29</v>
      </c>
      <c r="S100" s="76">
        <v>202303</v>
      </c>
      <c r="T100" s="77" t="s">
        <v>555</v>
      </c>
      <c r="U100" s="77"/>
      <c r="V100" s="78">
        <v>12.646093507</v>
      </c>
      <c r="W100" s="78"/>
      <c r="X100" s="17"/>
      <c r="Y100" s="17"/>
      <c r="Z100" s="84" t="s">
        <v>556</v>
      </c>
      <c r="AA100" s="85">
        <v>0.2</v>
      </c>
      <c r="AB100" s="86">
        <v>40</v>
      </c>
      <c r="AC100" s="85">
        <v>8</v>
      </c>
    </row>
    <row r="101" s="37" customFormat="1" customHeight="1" spans="1:29">
      <c r="A101" s="49" t="s">
        <v>524</v>
      </c>
      <c r="B101" s="50" t="s">
        <v>525</v>
      </c>
      <c r="C101" s="51" t="s">
        <v>307</v>
      </c>
      <c r="D101" s="50" t="s">
        <v>526</v>
      </c>
      <c r="E101" s="52" t="s">
        <v>527</v>
      </c>
      <c r="F101" s="49" t="s">
        <v>557</v>
      </c>
      <c r="G101" s="49" t="s">
        <v>35</v>
      </c>
      <c r="H101" s="53" t="s">
        <v>558</v>
      </c>
      <c r="I101" s="53" t="e">
        <f>VLOOKUP(H101,合同高级查询数据!$A$2:$Y$48,25,FALSE)</f>
        <v>#N/A</v>
      </c>
      <c r="J101" s="58" t="s">
        <v>544</v>
      </c>
      <c r="K101" s="49" t="s">
        <v>559</v>
      </c>
      <c r="L101" s="59" t="s">
        <v>560</v>
      </c>
      <c r="M101" s="49"/>
      <c r="N101" s="60">
        <v>44453</v>
      </c>
      <c r="O101" s="49" t="s">
        <v>561</v>
      </c>
      <c r="P101" s="61">
        <v>9000</v>
      </c>
      <c r="Q101" s="67">
        <v>88.2</v>
      </c>
      <c r="R101" s="68">
        <f t="shared" si="4"/>
        <v>793800</v>
      </c>
      <c r="S101" s="69">
        <v>202303</v>
      </c>
      <c r="T101" s="70" t="s">
        <v>562</v>
      </c>
      <c r="U101" s="70"/>
      <c r="V101" s="71">
        <v>88.145950164</v>
      </c>
      <c r="W101" s="71"/>
      <c r="X101" s="72">
        <v>44440</v>
      </c>
      <c r="Y101" s="72">
        <v>45169</v>
      </c>
      <c r="Z101" s="81" t="s">
        <v>563</v>
      </c>
      <c r="AA101" s="82">
        <v>0.3</v>
      </c>
      <c r="AB101" s="83">
        <v>180</v>
      </c>
      <c r="AC101" s="82">
        <v>54</v>
      </c>
    </row>
    <row r="102" s="37" customFormat="1" customHeight="1" spans="1:29">
      <c r="A102" s="49" t="s">
        <v>524</v>
      </c>
      <c r="B102" s="50" t="s">
        <v>525</v>
      </c>
      <c r="C102" s="51" t="s">
        <v>307</v>
      </c>
      <c r="D102" s="51" t="s">
        <v>526</v>
      </c>
      <c r="E102" s="52" t="s">
        <v>527</v>
      </c>
      <c r="F102" s="49" t="s">
        <v>528</v>
      </c>
      <c r="G102" s="49" t="s">
        <v>35</v>
      </c>
      <c r="H102" s="53" t="s">
        <v>564</v>
      </c>
      <c r="I102" s="53" t="e">
        <f>VLOOKUP(H102,合同高级查询数据!$A$2:$Y$48,25,FALSE)</f>
        <v>#N/A</v>
      </c>
      <c r="J102" s="58" t="s">
        <v>37</v>
      </c>
      <c r="K102" s="49" t="s">
        <v>565</v>
      </c>
      <c r="L102" s="59" t="s">
        <v>566</v>
      </c>
      <c r="M102" s="49"/>
      <c r="N102" s="60" t="s">
        <v>567</v>
      </c>
      <c r="O102" s="49" t="s">
        <v>568</v>
      </c>
      <c r="P102" s="61">
        <v>9000</v>
      </c>
      <c r="Q102" s="67">
        <v>77.2</v>
      </c>
      <c r="R102" s="68">
        <f t="shared" si="4"/>
        <v>694800</v>
      </c>
      <c r="S102" s="69">
        <v>202303</v>
      </c>
      <c r="T102" s="70" t="s">
        <v>569</v>
      </c>
      <c r="U102" s="70"/>
      <c r="V102" s="71">
        <v>77.142049712</v>
      </c>
      <c r="W102" s="71"/>
      <c r="X102" s="72">
        <v>44044</v>
      </c>
      <c r="Y102" s="72">
        <v>45199</v>
      </c>
      <c r="Z102" s="81" t="s">
        <v>570</v>
      </c>
      <c r="AA102" s="82">
        <v>0.3</v>
      </c>
      <c r="AB102" s="83">
        <v>180</v>
      </c>
      <c r="AC102" s="82">
        <v>54</v>
      </c>
    </row>
    <row r="103" s="37" customFormat="1" customHeight="1" spans="1:29">
      <c r="A103" s="49" t="s">
        <v>571</v>
      </c>
      <c r="B103" s="50" t="s">
        <v>525</v>
      </c>
      <c r="C103" s="51" t="s">
        <v>307</v>
      </c>
      <c r="D103" s="51" t="s">
        <v>526</v>
      </c>
      <c r="E103" s="52" t="s">
        <v>527</v>
      </c>
      <c r="F103" s="49" t="s">
        <v>528</v>
      </c>
      <c r="G103" s="49" t="s">
        <v>35</v>
      </c>
      <c r="H103" s="53" t="s">
        <v>564</v>
      </c>
      <c r="I103" s="53" t="e">
        <f>VLOOKUP(H103,合同高级查询数据!$A$2:$Y$48,25,FALSE)</f>
        <v>#N/A</v>
      </c>
      <c r="J103" s="58" t="s">
        <v>37</v>
      </c>
      <c r="K103" s="49" t="s">
        <v>572</v>
      </c>
      <c r="L103" s="59" t="s">
        <v>573</v>
      </c>
      <c r="M103" s="49"/>
      <c r="N103" s="60" t="s">
        <v>574</v>
      </c>
      <c r="O103" s="49" t="s">
        <v>575</v>
      </c>
      <c r="P103" s="61">
        <v>7794</v>
      </c>
      <c r="Q103" s="67">
        <v>132.9</v>
      </c>
      <c r="R103" s="68">
        <f t="shared" si="4"/>
        <v>1035822.6</v>
      </c>
      <c r="S103" s="69">
        <v>202303</v>
      </c>
      <c r="T103" s="70" t="s">
        <v>576</v>
      </c>
      <c r="U103" s="70"/>
      <c r="V103" s="71">
        <v>132.900596923</v>
      </c>
      <c r="W103" s="71"/>
      <c r="X103" s="72">
        <v>44044</v>
      </c>
      <c r="Y103" s="72">
        <v>45199</v>
      </c>
      <c r="Z103" s="81" t="s">
        <v>577</v>
      </c>
      <c r="AA103" s="82">
        <v>0.3</v>
      </c>
      <c r="AB103" s="83">
        <v>280</v>
      </c>
      <c r="AC103" s="82">
        <v>84</v>
      </c>
    </row>
    <row r="104" s="37" customFormat="1" customHeight="1" spans="1:29">
      <c r="A104" s="49" t="s">
        <v>578</v>
      </c>
      <c r="B104" s="50" t="s">
        <v>525</v>
      </c>
      <c r="C104" s="51" t="s">
        <v>307</v>
      </c>
      <c r="D104" s="51" t="s">
        <v>526</v>
      </c>
      <c r="E104" s="52" t="s">
        <v>527</v>
      </c>
      <c r="F104" s="49" t="s">
        <v>528</v>
      </c>
      <c r="G104" s="49" t="s">
        <v>35</v>
      </c>
      <c r="H104" s="53" t="s">
        <v>564</v>
      </c>
      <c r="I104" s="53" t="e">
        <f>VLOOKUP(H104,合同高级查询数据!$A$2:$Y$48,25,FALSE)</f>
        <v>#N/A</v>
      </c>
      <c r="J104" s="58" t="s">
        <v>37</v>
      </c>
      <c r="K104" s="49" t="s">
        <v>579</v>
      </c>
      <c r="L104" s="59" t="s">
        <v>580</v>
      </c>
      <c r="M104" s="49"/>
      <c r="N104" s="60" t="s">
        <v>581</v>
      </c>
      <c r="O104" s="49" t="s">
        <v>582</v>
      </c>
      <c r="P104" s="61">
        <v>5000</v>
      </c>
      <c r="Q104" s="67">
        <v>115.4</v>
      </c>
      <c r="R104" s="68">
        <f t="shared" si="4"/>
        <v>577000</v>
      </c>
      <c r="S104" s="69">
        <v>202303</v>
      </c>
      <c r="T104" s="70" t="s">
        <v>583</v>
      </c>
      <c r="U104" s="70"/>
      <c r="V104" s="71">
        <v>115.351593018</v>
      </c>
      <c r="W104" s="71"/>
      <c r="X104" s="72">
        <v>44044</v>
      </c>
      <c r="Y104" s="72">
        <v>45199</v>
      </c>
      <c r="Z104" s="81" t="s">
        <v>584</v>
      </c>
      <c r="AA104" s="82">
        <v>0.3</v>
      </c>
      <c r="AB104" s="83">
        <v>260</v>
      </c>
      <c r="AC104" s="82">
        <v>78</v>
      </c>
    </row>
    <row r="105" s="37" customFormat="1" customHeight="1" spans="1:29">
      <c r="A105" s="49" t="s">
        <v>524</v>
      </c>
      <c r="B105" s="50" t="s">
        <v>525</v>
      </c>
      <c r="C105" s="51" t="s">
        <v>307</v>
      </c>
      <c r="D105" s="51" t="s">
        <v>526</v>
      </c>
      <c r="E105" s="52" t="s">
        <v>527</v>
      </c>
      <c r="F105" s="49" t="s">
        <v>528</v>
      </c>
      <c r="G105" s="49" t="s">
        <v>35</v>
      </c>
      <c r="H105" s="53" t="s">
        <v>536</v>
      </c>
      <c r="I105" s="53" t="e">
        <f>VLOOKUP(H105,合同高级查询数据!$A$2:$Y$48,25,FALSE)</f>
        <v>#N/A</v>
      </c>
      <c r="J105" s="58" t="s">
        <v>37</v>
      </c>
      <c r="K105" s="49" t="s">
        <v>585</v>
      </c>
      <c r="L105" s="59" t="s">
        <v>586</v>
      </c>
      <c r="M105" s="49" t="s">
        <v>587</v>
      </c>
      <c r="N105" s="60">
        <v>44835</v>
      </c>
      <c r="O105" s="49" t="s">
        <v>58</v>
      </c>
      <c r="P105" s="61">
        <v>9000</v>
      </c>
      <c r="Q105" s="67">
        <v>42.2</v>
      </c>
      <c r="R105" s="68">
        <f t="shared" si="4"/>
        <v>379800</v>
      </c>
      <c r="S105" s="69">
        <v>202303</v>
      </c>
      <c r="T105" s="70" t="s">
        <v>588</v>
      </c>
      <c r="U105" s="70"/>
      <c r="V105" s="71">
        <v>42.195572129</v>
      </c>
      <c r="W105" s="71"/>
      <c r="X105" s="72">
        <v>44287</v>
      </c>
      <c r="Y105" s="72">
        <v>45016</v>
      </c>
      <c r="Z105" s="81" t="s">
        <v>589</v>
      </c>
      <c r="AA105" s="82">
        <v>0.3</v>
      </c>
      <c r="AB105" s="83">
        <v>100</v>
      </c>
      <c r="AC105" s="82">
        <v>30</v>
      </c>
    </row>
    <row r="106" s="2" customFormat="1" customHeight="1" spans="1:29">
      <c r="A106" s="14" t="s">
        <v>29</v>
      </c>
      <c r="B106" s="55" t="s">
        <v>30</v>
      </c>
      <c r="C106" s="5" t="s">
        <v>31</v>
      </c>
      <c r="D106" s="5" t="s">
        <v>53</v>
      </c>
      <c r="E106" s="56" t="s">
        <v>590</v>
      </c>
      <c r="F106" s="14" t="s">
        <v>591</v>
      </c>
      <c r="G106" s="14" t="s">
        <v>35</v>
      </c>
      <c r="H106" s="13" t="s">
        <v>592</v>
      </c>
      <c r="I106" s="13" t="e">
        <f>VLOOKUP(H106,合同高级查询数据!$A$2:$Y$48,25,FALSE)</f>
        <v>#N/A</v>
      </c>
      <c r="J106" s="62" t="s">
        <v>138</v>
      </c>
      <c r="K106" s="14" t="s">
        <v>175</v>
      </c>
      <c r="L106" s="9" t="s">
        <v>593</v>
      </c>
      <c r="M106" s="14"/>
      <c r="N106" s="63">
        <v>44197</v>
      </c>
      <c r="O106" s="14"/>
      <c r="P106" s="64">
        <v>2800</v>
      </c>
      <c r="Q106" s="74">
        <v>0</v>
      </c>
      <c r="R106" s="75">
        <f t="shared" si="4"/>
        <v>0</v>
      </c>
      <c r="S106" s="76">
        <v>202303</v>
      </c>
      <c r="T106" s="77" t="s">
        <v>594</v>
      </c>
      <c r="U106" s="77"/>
      <c r="V106" s="74">
        <v>0.010561541</v>
      </c>
      <c r="W106" s="78"/>
      <c r="X106" s="17"/>
      <c r="Y106" s="17"/>
      <c r="Z106" s="84" t="s">
        <v>595</v>
      </c>
      <c r="AA106" s="85">
        <v>0</v>
      </c>
      <c r="AB106" s="86">
        <v>0</v>
      </c>
      <c r="AC106" s="85">
        <v>0</v>
      </c>
    </row>
    <row r="107" s="2" customFormat="1" customHeight="1" spans="1:29">
      <c r="A107" s="14" t="s">
        <v>29</v>
      </c>
      <c r="B107" s="55" t="s">
        <v>30</v>
      </c>
      <c r="C107" s="5" t="s">
        <v>31</v>
      </c>
      <c r="D107" s="5" t="s">
        <v>53</v>
      </c>
      <c r="E107" s="56" t="s">
        <v>590</v>
      </c>
      <c r="F107" s="14" t="s">
        <v>591</v>
      </c>
      <c r="G107" s="14" t="s">
        <v>35</v>
      </c>
      <c r="H107" s="13" t="s">
        <v>592</v>
      </c>
      <c r="I107" s="13" t="e">
        <f>VLOOKUP(H107,合同高级查询数据!$A$2:$Y$48,25,FALSE)</f>
        <v>#N/A</v>
      </c>
      <c r="J107" s="62" t="s">
        <v>138</v>
      </c>
      <c r="K107" s="14" t="s">
        <v>175</v>
      </c>
      <c r="L107" s="9" t="s">
        <v>596</v>
      </c>
      <c r="M107" s="14"/>
      <c r="N107" s="63">
        <v>44197</v>
      </c>
      <c r="O107" s="14"/>
      <c r="P107" s="64">
        <v>2800</v>
      </c>
      <c r="Q107" s="74"/>
      <c r="R107" s="75">
        <f t="shared" si="4"/>
        <v>0</v>
      </c>
      <c r="S107" s="76">
        <v>202303</v>
      </c>
      <c r="T107" s="77" t="s">
        <v>597</v>
      </c>
      <c r="U107" s="77"/>
      <c r="V107" s="78"/>
      <c r="W107" s="78"/>
      <c r="X107" s="17"/>
      <c r="Y107" s="17"/>
      <c r="Z107" s="84" t="s">
        <v>598</v>
      </c>
      <c r="AA107" s="85">
        <v>0</v>
      </c>
      <c r="AB107" s="86">
        <v>0</v>
      </c>
      <c r="AC107" s="85">
        <v>0</v>
      </c>
    </row>
    <row r="108" s="2" customFormat="1" customHeight="1" spans="1:29">
      <c r="A108" s="14" t="s">
        <v>29</v>
      </c>
      <c r="B108" s="55" t="s">
        <v>30</v>
      </c>
      <c r="C108" s="5" t="s">
        <v>31</v>
      </c>
      <c r="D108" s="5" t="s">
        <v>53</v>
      </c>
      <c r="E108" s="56" t="s">
        <v>590</v>
      </c>
      <c r="F108" s="14" t="s">
        <v>591</v>
      </c>
      <c r="G108" s="14" t="s">
        <v>35</v>
      </c>
      <c r="H108" s="13" t="s">
        <v>592</v>
      </c>
      <c r="I108" s="13" t="e">
        <f>VLOOKUP(H108,合同高级查询数据!$A$2:$Y$48,25,FALSE)</f>
        <v>#N/A</v>
      </c>
      <c r="J108" s="62" t="s">
        <v>138</v>
      </c>
      <c r="K108" s="14" t="s">
        <v>171</v>
      </c>
      <c r="L108" s="9" t="s">
        <v>599</v>
      </c>
      <c r="M108" s="14"/>
      <c r="N108" s="63">
        <v>44197</v>
      </c>
      <c r="O108" s="14"/>
      <c r="P108" s="64">
        <v>3400</v>
      </c>
      <c r="Q108" s="74">
        <v>169.68</v>
      </c>
      <c r="R108" s="75">
        <f t="shared" si="4"/>
        <v>576912</v>
      </c>
      <c r="S108" s="76">
        <v>202303</v>
      </c>
      <c r="T108" s="77" t="s">
        <v>600</v>
      </c>
      <c r="U108" s="77"/>
      <c r="V108" s="74">
        <v>169.679507337</v>
      </c>
      <c r="W108" s="78"/>
      <c r="X108" s="17"/>
      <c r="Y108" s="17"/>
      <c r="Z108" s="84" t="s">
        <v>601</v>
      </c>
      <c r="AA108" s="85">
        <v>0</v>
      </c>
      <c r="AB108" s="86">
        <v>0</v>
      </c>
      <c r="AC108" s="85">
        <v>0</v>
      </c>
    </row>
    <row r="109" s="2" customFormat="1" customHeight="1" spans="1:29">
      <c r="A109" s="14" t="s">
        <v>29</v>
      </c>
      <c r="B109" s="55" t="s">
        <v>30</v>
      </c>
      <c r="C109" s="5" t="s">
        <v>31</v>
      </c>
      <c r="D109" s="5" t="s">
        <v>53</v>
      </c>
      <c r="E109" s="56" t="s">
        <v>590</v>
      </c>
      <c r="F109" s="14" t="s">
        <v>591</v>
      </c>
      <c r="G109" s="14" t="s">
        <v>35</v>
      </c>
      <c r="H109" s="13" t="s">
        <v>592</v>
      </c>
      <c r="I109" s="13" t="e">
        <f>VLOOKUP(H109,合同高级查询数据!$A$2:$Y$48,25,FALSE)</f>
        <v>#N/A</v>
      </c>
      <c r="J109" s="62" t="s">
        <v>602</v>
      </c>
      <c r="K109" s="14" t="s">
        <v>603</v>
      </c>
      <c r="L109" s="9"/>
      <c r="M109" s="14"/>
      <c r="N109" s="63">
        <v>44197</v>
      </c>
      <c r="O109" s="14"/>
      <c r="P109" s="64">
        <v>0.02</v>
      </c>
      <c r="Q109" s="74"/>
      <c r="R109" s="75">
        <f t="shared" si="4"/>
        <v>0</v>
      </c>
      <c r="S109" s="76">
        <v>202303</v>
      </c>
      <c r="T109" s="77" t="s">
        <v>604</v>
      </c>
      <c r="U109" s="77"/>
      <c r="V109" s="78"/>
      <c r="W109" s="78"/>
      <c r="X109" s="17"/>
      <c r="Y109" s="17"/>
      <c r="Z109" s="84"/>
      <c r="AA109" s="85">
        <v>0</v>
      </c>
      <c r="AB109" s="86">
        <v>0</v>
      </c>
      <c r="AC109" s="85">
        <v>0</v>
      </c>
    </row>
    <row r="110" s="37" customFormat="1" customHeight="1" spans="1:29">
      <c r="A110" s="49" t="s">
        <v>29</v>
      </c>
      <c r="B110" s="50" t="s">
        <v>30</v>
      </c>
      <c r="C110" s="51" t="s">
        <v>31</v>
      </c>
      <c r="D110" s="51" t="s">
        <v>32</v>
      </c>
      <c r="E110" s="52" t="s">
        <v>590</v>
      </c>
      <c r="F110" s="49" t="s">
        <v>605</v>
      </c>
      <c r="G110" s="49" t="s">
        <v>35</v>
      </c>
      <c r="H110" s="53" t="s">
        <v>606</v>
      </c>
      <c r="I110" s="53" t="e">
        <f>VLOOKUP(H110,合同高级查询数据!$A$2:$Y$48,25,FALSE)</f>
        <v>#N/A</v>
      </c>
      <c r="J110" s="58" t="s">
        <v>37</v>
      </c>
      <c r="K110" s="49" t="s">
        <v>607</v>
      </c>
      <c r="L110" s="59" t="s">
        <v>608</v>
      </c>
      <c r="M110" s="49"/>
      <c r="N110" s="60">
        <v>43922</v>
      </c>
      <c r="O110" s="49"/>
      <c r="P110" s="61" t="s">
        <v>609</v>
      </c>
      <c r="Q110" s="67"/>
      <c r="R110" s="68">
        <f>ROUND(9300*0,2)</f>
        <v>0</v>
      </c>
      <c r="S110" s="69">
        <v>202303</v>
      </c>
      <c r="T110" s="70" t="s">
        <v>610</v>
      </c>
      <c r="U110" s="70"/>
      <c r="V110" s="71"/>
      <c r="W110" s="71"/>
      <c r="X110" s="72">
        <v>44652</v>
      </c>
      <c r="Y110" s="72">
        <v>45016</v>
      </c>
      <c r="Z110" s="81"/>
      <c r="AA110" s="82">
        <v>0</v>
      </c>
      <c r="AB110" s="83">
        <v>0</v>
      </c>
      <c r="AC110" s="82">
        <v>0</v>
      </c>
    </row>
    <row r="111" s="37" customFormat="1" customHeight="1" spans="1:29">
      <c r="A111" s="49" t="s">
        <v>29</v>
      </c>
      <c r="B111" s="50" t="s">
        <v>30</v>
      </c>
      <c r="C111" s="51" t="s">
        <v>31</v>
      </c>
      <c r="D111" s="51" t="s">
        <v>32</v>
      </c>
      <c r="E111" s="52" t="s">
        <v>590</v>
      </c>
      <c r="F111" s="49" t="s">
        <v>605</v>
      </c>
      <c r="G111" s="49" t="s">
        <v>35</v>
      </c>
      <c r="H111" s="53" t="s">
        <v>606</v>
      </c>
      <c r="I111" s="53" t="e">
        <f>VLOOKUP(H111,合同高级查询数据!$A$2:$Y$48,25,FALSE)</f>
        <v>#N/A</v>
      </c>
      <c r="J111" s="58" t="s">
        <v>37</v>
      </c>
      <c r="K111" s="49"/>
      <c r="L111" s="59" t="s">
        <v>611</v>
      </c>
      <c r="M111" s="49"/>
      <c r="N111" s="60"/>
      <c r="O111" s="49"/>
      <c r="P111" s="61">
        <v>0.2</v>
      </c>
      <c r="Q111" s="67"/>
      <c r="R111" s="68">
        <f>ROUND(P111*Q111,2)</f>
        <v>0</v>
      </c>
      <c r="S111" s="69">
        <v>202303</v>
      </c>
      <c r="T111" s="70" t="s">
        <v>612</v>
      </c>
      <c r="U111" s="70"/>
      <c r="V111" s="71"/>
      <c r="W111" s="71"/>
      <c r="X111" s="72">
        <v>44652</v>
      </c>
      <c r="Y111" s="72">
        <v>45016</v>
      </c>
      <c r="Z111" s="81"/>
      <c r="AA111" s="82">
        <v>0</v>
      </c>
      <c r="AB111" s="83">
        <v>0</v>
      </c>
      <c r="AC111" s="82">
        <v>0</v>
      </c>
    </row>
    <row r="112" s="37" customFormat="1" customHeight="1" spans="1:29">
      <c r="A112" s="49" t="s">
        <v>29</v>
      </c>
      <c r="B112" s="50" t="s">
        <v>30</v>
      </c>
      <c r="C112" s="51" t="s">
        <v>31</v>
      </c>
      <c r="D112" s="51" t="s">
        <v>32</v>
      </c>
      <c r="E112" s="52" t="s">
        <v>590</v>
      </c>
      <c r="F112" s="49" t="s">
        <v>605</v>
      </c>
      <c r="G112" s="49" t="s">
        <v>35</v>
      </c>
      <c r="H112" s="53" t="s">
        <v>606</v>
      </c>
      <c r="I112" s="53" t="e">
        <f>VLOOKUP(H112,合同高级查询数据!$A$2:$Y$48,25,FALSE)</f>
        <v>#N/A</v>
      </c>
      <c r="J112" s="58" t="s">
        <v>37</v>
      </c>
      <c r="K112" s="49" t="s">
        <v>613</v>
      </c>
      <c r="L112" s="59" t="s">
        <v>614</v>
      </c>
      <c r="M112" s="49"/>
      <c r="N112" s="60">
        <v>43922</v>
      </c>
      <c r="O112" s="49"/>
      <c r="P112" s="61" t="s">
        <v>615</v>
      </c>
      <c r="Q112" s="67"/>
      <c r="R112" s="68">
        <v>0</v>
      </c>
      <c r="S112" s="69">
        <v>202303</v>
      </c>
      <c r="T112" s="70" t="s">
        <v>616</v>
      </c>
      <c r="U112" s="70"/>
      <c r="V112" s="71"/>
      <c r="W112" s="71"/>
      <c r="X112" s="72">
        <v>44652</v>
      </c>
      <c r="Y112" s="72">
        <v>45016</v>
      </c>
      <c r="Z112" s="81"/>
      <c r="AA112" s="82">
        <v>0</v>
      </c>
      <c r="AB112" s="83">
        <v>0</v>
      </c>
      <c r="AC112" s="82">
        <v>0</v>
      </c>
    </row>
    <row r="113" s="37" customFormat="1" customHeight="1" spans="1:29">
      <c r="A113" s="49" t="s">
        <v>29</v>
      </c>
      <c r="B113" s="50" t="s">
        <v>30</v>
      </c>
      <c r="C113" s="51" t="s">
        <v>31</v>
      </c>
      <c r="D113" s="51" t="s">
        <v>32</v>
      </c>
      <c r="E113" s="52" t="s">
        <v>617</v>
      </c>
      <c r="F113" s="49" t="s">
        <v>618</v>
      </c>
      <c r="G113" s="49" t="s">
        <v>35</v>
      </c>
      <c r="H113" s="53" t="s">
        <v>619</v>
      </c>
      <c r="I113" s="53" t="e">
        <f>VLOOKUP(H113,合同高级查询数据!$A$2:$Y$48,25,FALSE)</f>
        <v>#N/A</v>
      </c>
      <c r="J113" s="58" t="s">
        <v>37</v>
      </c>
      <c r="K113" s="49" t="s">
        <v>124</v>
      </c>
      <c r="L113" s="59" t="s">
        <v>620</v>
      </c>
      <c r="M113" s="49"/>
      <c r="N113" s="60">
        <v>44774</v>
      </c>
      <c r="O113" s="49"/>
      <c r="P113" s="61">
        <v>5300</v>
      </c>
      <c r="Q113" s="67">
        <v>64.344</v>
      </c>
      <c r="R113" s="68">
        <f t="shared" ref="R113:R136" si="5">ROUND(P113*Q113,2)</f>
        <v>341023.2</v>
      </c>
      <c r="S113" s="69">
        <v>202303</v>
      </c>
      <c r="T113" s="70" t="s">
        <v>621</v>
      </c>
      <c r="U113" s="70"/>
      <c r="V113" s="67">
        <v>64.343490601</v>
      </c>
      <c r="W113" s="71"/>
      <c r="X113" s="72">
        <v>44774</v>
      </c>
      <c r="Y113" s="72">
        <v>45138</v>
      </c>
      <c r="Z113" s="81" t="s">
        <v>622</v>
      </c>
      <c r="AA113" s="82">
        <v>0</v>
      </c>
      <c r="AB113" s="83">
        <v>0</v>
      </c>
      <c r="AC113" s="82">
        <v>0</v>
      </c>
    </row>
    <row r="114" s="37" customFormat="1" customHeight="1" spans="1:29">
      <c r="A114" s="49" t="s">
        <v>29</v>
      </c>
      <c r="B114" s="50" t="s">
        <v>30</v>
      </c>
      <c r="C114" s="51" t="s">
        <v>31</v>
      </c>
      <c r="D114" s="51" t="s">
        <v>32</v>
      </c>
      <c r="E114" s="52" t="s">
        <v>617</v>
      </c>
      <c r="F114" s="49" t="s">
        <v>618</v>
      </c>
      <c r="G114" s="49" t="s">
        <v>35</v>
      </c>
      <c r="H114" s="53" t="s">
        <v>619</v>
      </c>
      <c r="I114" s="53" t="e">
        <f>VLOOKUP(H114,合同高级查询数据!$A$2:$Y$48,25,FALSE)</f>
        <v>#N/A</v>
      </c>
      <c r="J114" s="58" t="s">
        <v>37</v>
      </c>
      <c r="K114" s="49" t="s">
        <v>623</v>
      </c>
      <c r="L114" s="59" t="s">
        <v>624</v>
      </c>
      <c r="M114" s="49"/>
      <c r="N114" s="60">
        <v>44774</v>
      </c>
      <c r="O114" s="49"/>
      <c r="P114" s="61">
        <v>5300</v>
      </c>
      <c r="Q114" s="67">
        <v>70.277</v>
      </c>
      <c r="R114" s="68">
        <f t="shared" si="5"/>
        <v>372468.1</v>
      </c>
      <c r="S114" s="69">
        <v>202303</v>
      </c>
      <c r="T114" s="70" t="s">
        <v>621</v>
      </c>
      <c r="U114" s="70"/>
      <c r="V114" s="67">
        <v>70.276367188</v>
      </c>
      <c r="W114" s="71"/>
      <c r="X114" s="72">
        <v>44774</v>
      </c>
      <c r="Y114" s="72">
        <v>45138</v>
      </c>
      <c r="Z114" s="81" t="s">
        <v>625</v>
      </c>
      <c r="AA114" s="82">
        <v>0</v>
      </c>
      <c r="AB114" s="83"/>
      <c r="AC114" s="82"/>
    </row>
    <row r="115" s="37" customFormat="1" customHeight="1" spans="1:29">
      <c r="A115" s="49" t="s">
        <v>29</v>
      </c>
      <c r="B115" s="50" t="s">
        <v>30</v>
      </c>
      <c r="C115" s="51" t="s">
        <v>31</v>
      </c>
      <c r="D115" s="51" t="s">
        <v>32</v>
      </c>
      <c r="E115" s="52" t="s">
        <v>617</v>
      </c>
      <c r="F115" s="49" t="s">
        <v>618</v>
      </c>
      <c r="G115" s="49" t="s">
        <v>35</v>
      </c>
      <c r="H115" s="53" t="s">
        <v>619</v>
      </c>
      <c r="I115" s="53" t="e">
        <f>VLOOKUP(H115,合同高级查询数据!$A$2:$Y$48,25,FALSE)</f>
        <v>#N/A</v>
      </c>
      <c r="J115" s="58" t="s">
        <v>37</v>
      </c>
      <c r="K115" s="49" t="s">
        <v>425</v>
      </c>
      <c r="L115" s="59" t="s">
        <v>626</v>
      </c>
      <c r="M115" s="49"/>
      <c r="N115" s="60">
        <v>44774</v>
      </c>
      <c r="O115" s="49"/>
      <c r="P115" s="61">
        <v>5000</v>
      </c>
      <c r="Q115" s="67">
        <v>48.05</v>
      </c>
      <c r="R115" s="68">
        <f t="shared" si="5"/>
        <v>240250</v>
      </c>
      <c r="S115" s="69">
        <v>202303</v>
      </c>
      <c r="T115" s="70" t="s">
        <v>621</v>
      </c>
      <c r="U115" s="70"/>
      <c r="V115" s="67">
        <v>48.049194336</v>
      </c>
      <c r="W115" s="71"/>
      <c r="X115" s="72">
        <v>44774</v>
      </c>
      <c r="Y115" s="72">
        <v>45138</v>
      </c>
      <c r="Z115" s="81" t="s">
        <v>627</v>
      </c>
      <c r="AA115" s="82">
        <v>0</v>
      </c>
      <c r="AB115" s="83">
        <v>0</v>
      </c>
      <c r="AC115" s="82">
        <v>0</v>
      </c>
    </row>
    <row r="116" s="37" customFormat="1" customHeight="1" spans="1:29">
      <c r="A116" s="49" t="s">
        <v>29</v>
      </c>
      <c r="B116" s="50" t="s">
        <v>30</v>
      </c>
      <c r="C116" s="51" t="s">
        <v>31</v>
      </c>
      <c r="D116" s="51" t="s">
        <v>53</v>
      </c>
      <c r="E116" s="52" t="s">
        <v>628</v>
      </c>
      <c r="F116" s="49" t="s">
        <v>629</v>
      </c>
      <c r="G116" s="49" t="s">
        <v>35</v>
      </c>
      <c r="H116" s="53" t="s">
        <v>630</v>
      </c>
      <c r="I116" s="53" t="e">
        <f>VLOOKUP(H116,合同高级查询数据!$A$2:$Y$48,25,FALSE)</f>
        <v>#N/A</v>
      </c>
      <c r="J116" s="58" t="s">
        <v>259</v>
      </c>
      <c r="K116" s="49" t="s">
        <v>631</v>
      </c>
      <c r="L116" s="59" t="s">
        <v>632</v>
      </c>
      <c r="M116" s="49"/>
      <c r="N116" s="60">
        <v>44706</v>
      </c>
      <c r="O116" s="49"/>
      <c r="P116" s="61">
        <v>2350</v>
      </c>
      <c r="Q116" s="67"/>
      <c r="R116" s="68">
        <f t="shared" si="5"/>
        <v>0</v>
      </c>
      <c r="S116" s="69">
        <v>202303</v>
      </c>
      <c r="T116" s="70" t="s">
        <v>633</v>
      </c>
      <c r="U116" s="70"/>
      <c r="V116" s="71"/>
      <c r="W116" s="71"/>
      <c r="X116" s="72">
        <v>44706</v>
      </c>
      <c r="Y116" s="72">
        <v>45046</v>
      </c>
      <c r="Z116" s="81" t="s">
        <v>634</v>
      </c>
      <c r="AA116" s="82">
        <v>0</v>
      </c>
      <c r="AB116" s="83">
        <v>0</v>
      </c>
      <c r="AC116" s="82">
        <v>0</v>
      </c>
    </row>
    <row r="117" s="37" customFormat="1" customHeight="1" spans="1:29">
      <c r="A117" s="49" t="s">
        <v>29</v>
      </c>
      <c r="B117" s="50" t="s">
        <v>30</v>
      </c>
      <c r="C117" s="51" t="s">
        <v>31</v>
      </c>
      <c r="D117" s="51" t="s">
        <v>53</v>
      </c>
      <c r="E117" s="52" t="s">
        <v>628</v>
      </c>
      <c r="F117" s="49" t="s">
        <v>629</v>
      </c>
      <c r="G117" s="49" t="s">
        <v>35</v>
      </c>
      <c r="H117" s="53" t="s">
        <v>630</v>
      </c>
      <c r="I117" s="53" t="e">
        <f>VLOOKUP(H117,合同高级查询数据!$A$2:$Y$48,25,FALSE)</f>
        <v>#N/A</v>
      </c>
      <c r="J117" s="58" t="s">
        <v>259</v>
      </c>
      <c r="K117" s="49" t="s">
        <v>631</v>
      </c>
      <c r="L117" s="59" t="s">
        <v>635</v>
      </c>
      <c r="M117" s="49"/>
      <c r="N117" s="60">
        <v>44706</v>
      </c>
      <c r="O117" s="49"/>
      <c r="P117" s="61">
        <v>3050</v>
      </c>
      <c r="Q117" s="67"/>
      <c r="R117" s="68">
        <f t="shared" si="5"/>
        <v>0</v>
      </c>
      <c r="S117" s="69">
        <v>202303</v>
      </c>
      <c r="T117" s="70" t="s">
        <v>633</v>
      </c>
      <c r="U117" s="70"/>
      <c r="V117" s="71"/>
      <c r="W117" s="71"/>
      <c r="X117" s="72">
        <v>44706</v>
      </c>
      <c r="Y117" s="72">
        <v>45046</v>
      </c>
      <c r="Z117" s="81" t="s">
        <v>636</v>
      </c>
      <c r="AA117" s="82">
        <v>0</v>
      </c>
      <c r="AB117" s="83">
        <v>0</v>
      </c>
      <c r="AC117" s="82">
        <v>0</v>
      </c>
    </row>
    <row r="118" s="2" customFormat="1" customHeight="1" spans="1:29">
      <c r="A118" s="14" t="s">
        <v>29</v>
      </c>
      <c r="B118" s="55" t="s">
        <v>30</v>
      </c>
      <c r="C118" s="5" t="s">
        <v>31</v>
      </c>
      <c r="D118" s="5" t="s">
        <v>32</v>
      </c>
      <c r="E118" s="56" t="s">
        <v>637</v>
      </c>
      <c r="F118" s="14" t="s">
        <v>638</v>
      </c>
      <c r="G118" s="14" t="s">
        <v>35</v>
      </c>
      <c r="H118" s="13" t="s">
        <v>639</v>
      </c>
      <c r="I118" s="13" t="e">
        <f>VLOOKUP(H118,合同高级查询数据!$A$2:$Y$48,25,FALSE)</f>
        <v>#N/A</v>
      </c>
      <c r="J118" s="62" t="s">
        <v>37</v>
      </c>
      <c r="K118" s="14" t="s">
        <v>640</v>
      </c>
      <c r="L118" s="9" t="s">
        <v>641</v>
      </c>
      <c r="M118" s="14"/>
      <c r="N118" s="63">
        <v>44287</v>
      </c>
      <c r="O118" s="14"/>
      <c r="P118" s="64">
        <v>6200</v>
      </c>
      <c r="Q118" s="74"/>
      <c r="R118" s="75">
        <f t="shared" si="5"/>
        <v>0</v>
      </c>
      <c r="S118" s="76">
        <v>202303</v>
      </c>
      <c r="T118" s="77" t="s">
        <v>642</v>
      </c>
      <c r="U118" s="77"/>
      <c r="V118" s="78"/>
      <c r="W118" s="78"/>
      <c r="X118" s="17"/>
      <c r="Y118" s="17"/>
      <c r="Z118" s="84" t="s">
        <v>643</v>
      </c>
      <c r="AA118" s="85">
        <v>0</v>
      </c>
      <c r="AB118" s="86">
        <v>0</v>
      </c>
      <c r="AC118" s="85">
        <v>0</v>
      </c>
    </row>
    <row r="119" s="2" customFormat="1" customHeight="1" spans="1:29">
      <c r="A119" s="14" t="s">
        <v>29</v>
      </c>
      <c r="B119" s="55" t="s">
        <v>30</v>
      </c>
      <c r="C119" s="5" t="s">
        <v>31</v>
      </c>
      <c r="D119" s="5" t="s">
        <v>32</v>
      </c>
      <c r="E119" s="56" t="s">
        <v>637</v>
      </c>
      <c r="F119" s="14" t="s">
        <v>638</v>
      </c>
      <c r="G119" s="14" t="s">
        <v>35</v>
      </c>
      <c r="H119" s="13" t="s">
        <v>644</v>
      </c>
      <c r="I119" s="13" t="e">
        <f>VLOOKUP(H119,合同高级查询数据!$A$2:$Y$48,25,FALSE)</f>
        <v>#N/A</v>
      </c>
      <c r="J119" s="62" t="s">
        <v>37</v>
      </c>
      <c r="K119" s="14" t="s">
        <v>645</v>
      </c>
      <c r="L119" s="9" t="s">
        <v>646</v>
      </c>
      <c r="M119" s="14"/>
      <c r="N119" s="63">
        <v>44378</v>
      </c>
      <c r="O119" s="14"/>
      <c r="P119" s="64">
        <v>7000</v>
      </c>
      <c r="Q119" s="74"/>
      <c r="R119" s="75">
        <f t="shared" si="5"/>
        <v>0</v>
      </c>
      <c r="S119" s="76">
        <v>202303</v>
      </c>
      <c r="T119" s="77" t="s">
        <v>642</v>
      </c>
      <c r="U119" s="77"/>
      <c r="V119" s="78"/>
      <c r="W119" s="78"/>
      <c r="X119" s="17"/>
      <c r="Y119" s="17"/>
      <c r="Z119" s="84" t="s">
        <v>647</v>
      </c>
      <c r="AA119" s="85">
        <v>0</v>
      </c>
      <c r="AB119" s="86">
        <v>0</v>
      </c>
      <c r="AC119" s="85">
        <v>0</v>
      </c>
    </row>
    <row r="120" s="37" customFormat="1" customHeight="1" spans="1:29">
      <c r="A120" s="49" t="s">
        <v>29</v>
      </c>
      <c r="B120" s="50" t="s">
        <v>30</v>
      </c>
      <c r="C120" s="51" t="s">
        <v>31</v>
      </c>
      <c r="D120" s="51" t="s">
        <v>53</v>
      </c>
      <c r="E120" s="52" t="s">
        <v>648</v>
      </c>
      <c r="F120" s="49" t="s">
        <v>649</v>
      </c>
      <c r="G120" s="49" t="s">
        <v>35</v>
      </c>
      <c r="H120" s="53" t="s">
        <v>650</v>
      </c>
      <c r="I120" s="53" t="e">
        <f>VLOOKUP(H120,合同高级查询数据!$A$2:$Y$48,25,FALSE)</f>
        <v>#N/A</v>
      </c>
      <c r="J120" s="58" t="s">
        <v>138</v>
      </c>
      <c r="K120" s="49" t="s">
        <v>651</v>
      </c>
      <c r="L120" s="59" t="s">
        <v>651</v>
      </c>
      <c r="M120" s="49"/>
      <c r="N120" s="60">
        <v>44652</v>
      </c>
      <c r="O120" s="49"/>
      <c r="P120" s="61">
        <v>2500</v>
      </c>
      <c r="Q120" s="67">
        <v>13.592</v>
      </c>
      <c r="R120" s="68">
        <f t="shared" si="5"/>
        <v>33980</v>
      </c>
      <c r="S120" s="69">
        <v>202303</v>
      </c>
      <c r="T120" s="70" t="s">
        <v>652</v>
      </c>
      <c r="U120" s="70"/>
      <c r="V120" s="67">
        <v>13.591341155</v>
      </c>
      <c r="W120" s="71"/>
      <c r="X120" s="72">
        <v>44652</v>
      </c>
      <c r="Y120" s="72">
        <v>45016</v>
      </c>
      <c r="Z120" s="81" t="s">
        <v>653</v>
      </c>
      <c r="AA120" s="82">
        <v>0</v>
      </c>
      <c r="AB120" s="83">
        <v>0</v>
      </c>
      <c r="AC120" s="82">
        <v>0</v>
      </c>
    </row>
    <row r="121" s="37" customFormat="1" customHeight="1" spans="1:29">
      <c r="A121" s="49" t="s">
        <v>29</v>
      </c>
      <c r="B121" s="50" t="s">
        <v>30</v>
      </c>
      <c r="C121" s="51" t="s">
        <v>31</v>
      </c>
      <c r="D121" s="51" t="s">
        <v>53</v>
      </c>
      <c r="E121" s="52" t="s">
        <v>648</v>
      </c>
      <c r="F121" s="49" t="s">
        <v>649</v>
      </c>
      <c r="G121" s="49" t="s">
        <v>35</v>
      </c>
      <c r="H121" s="53" t="s">
        <v>650</v>
      </c>
      <c r="I121" s="53" t="e">
        <f>VLOOKUP(H121,合同高级查询数据!$A$2:$Y$48,25,FALSE)</f>
        <v>#N/A</v>
      </c>
      <c r="J121" s="58" t="s">
        <v>138</v>
      </c>
      <c r="K121" s="49" t="s">
        <v>654</v>
      </c>
      <c r="L121" s="59" t="s">
        <v>654</v>
      </c>
      <c r="M121" s="49"/>
      <c r="N121" s="60">
        <v>44652</v>
      </c>
      <c r="O121" s="49"/>
      <c r="P121" s="61">
        <v>3500</v>
      </c>
      <c r="Q121" s="67">
        <v>102.139</v>
      </c>
      <c r="R121" s="68">
        <f t="shared" si="5"/>
        <v>357486.5</v>
      </c>
      <c r="S121" s="69">
        <v>202303</v>
      </c>
      <c r="T121" s="70" t="s">
        <v>655</v>
      </c>
      <c r="U121" s="70"/>
      <c r="V121" s="67">
        <v>102.13817239</v>
      </c>
      <c r="W121" s="71"/>
      <c r="X121" s="72">
        <v>44652</v>
      </c>
      <c r="Y121" s="72">
        <v>45016</v>
      </c>
      <c r="Z121" s="81" t="s">
        <v>656</v>
      </c>
      <c r="AA121" s="82">
        <v>0</v>
      </c>
      <c r="AB121" s="83">
        <v>0</v>
      </c>
      <c r="AC121" s="82">
        <v>0</v>
      </c>
    </row>
    <row r="122" s="37" customFormat="1" customHeight="1" spans="1:29">
      <c r="A122" s="49" t="s">
        <v>29</v>
      </c>
      <c r="B122" s="50" t="s">
        <v>30</v>
      </c>
      <c r="C122" s="51" t="s">
        <v>31</v>
      </c>
      <c r="D122" s="51" t="s">
        <v>32</v>
      </c>
      <c r="E122" s="52" t="s">
        <v>657</v>
      </c>
      <c r="F122" s="49" t="s">
        <v>658</v>
      </c>
      <c r="G122" s="49" t="s">
        <v>35</v>
      </c>
      <c r="H122" s="53" t="s">
        <v>659</v>
      </c>
      <c r="I122" s="53" t="e">
        <f>VLOOKUP(H122,合同高级查询数据!$A$2:$Y$48,25,FALSE)</f>
        <v>#N/A</v>
      </c>
      <c r="J122" s="58" t="s">
        <v>138</v>
      </c>
      <c r="K122" s="49" t="s">
        <v>660</v>
      </c>
      <c r="L122" s="59" t="s">
        <v>661</v>
      </c>
      <c r="M122" s="49"/>
      <c r="N122" s="60">
        <v>44713</v>
      </c>
      <c r="O122" s="49"/>
      <c r="P122" s="61">
        <v>2200</v>
      </c>
      <c r="Q122" s="67">
        <v>255.26</v>
      </c>
      <c r="R122" s="68">
        <f t="shared" si="5"/>
        <v>561572</v>
      </c>
      <c r="S122" s="69">
        <v>202303</v>
      </c>
      <c r="T122" s="70" t="s">
        <v>662</v>
      </c>
      <c r="U122" s="70"/>
      <c r="V122" s="67">
        <v>255.256896973</v>
      </c>
      <c r="W122" s="71"/>
      <c r="X122" s="72">
        <v>44713</v>
      </c>
      <c r="Y122" s="72">
        <v>45077</v>
      </c>
      <c r="Z122" s="81" t="s">
        <v>663</v>
      </c>
      <c r="AA122" s="82">
        <v>0</v>
      </c>
      <c r="AB122" s="83">
        <v>0</v>
      </c>
      <c r="AC122" s="82">
        <v>0</v>
      </c>
    </row>
    <row r="123" s="37" customFormat="1" customHeight="1" spans="1:29">
      <c r="A123" s="49" t="s">
        <v>29</v>
      </c>
      <c r="B123" s="50" t="s">
        <v>30</v>
      </c>
      <c r="C123" s="51" t="s">
        <v>31</v>
      </c>
      <c r="D123" s="51" t="s">
        <v>32</v>
      </c>
      <c r="E123" s="52" t="s">
        <v>657</v>
      </c>
      <c r="F123" s="49" t="s">
        <v>658</v>
      </c>
      <c r="G123" s="49" t="s">
        <v>35</v>
      </c>
      <c r="H123" s="53" t="s">
        <v>659</v>
      </c>
      <c r="I123" s="53" t="e">
        <f>VLOOKUP(H123,合同高级查询数据!$A$2:$Y$48,25,FALSE)</f>
        <v>#N/A</v>
      </c>
      <c r="J123" s="58" t="s">
        <v>138</v>
      </c>
      <c r="K123" s="49" t="s">
        <v>664</v>
      </c>
      <c r="L123" s="59" t="s">
        <v>665</v>
      </c>
      <c r="M123" s="49"/>
      <c r="N123" s="60">
        <v>44713</v>
      </c>
      <c r="O123" s="49"/>
      <c r="P123" s="61">
        <v>2500</v>
      </c>
      <c r="Q123" s="67">
        <v>411.98</v>
      </c>
      <c r="R123" s="68">
        <f t="shared" si="5"/>
        <v>1029950</v>
      </c>
      <c r="S123" s="69">
        <v>202303</v>
      </c>
      <c r="T123" s="70" t="s">
        <v>662</v>
      </c>
      <c r="U123" s="70"/>
      <c r="V123" s="67">
        <v>411.980072021</v>
      </c>
      <c r="W123" s="71"/>
      <c r="X123" s="72">
        <v>44713</v>
      </c>
      <c r="Y123" s="72">
        <v>45077</v>
      </c>
      <c r="Z123" s="81" t="s">
        <v>666</v>
      </c>
      <c r="AA123" s="82">
        <v>0</v>
      </c>
      <c r="AB123" s="83">
        <v>0</v>
      </c>
      <c r="AC123" s="82">
        <v>0</v>
      </c>
    </row>
    <row r="124" s="37" customFormat="1" customHeight="1" spans="1:29">
      <c r="A124" s="49" t="s">
        <v>29</v>
      </c>
      <c r="B124" s="50" t="s">
        <v>30</v>
      </c>
      <c r="C124" s="51" t="s">
        <v>31</v>
      </c>
      <c r="D124" s="51" t="s">
        <v>32</v>
      </c>
      <c r="E124" s="52" t="s">
        <v>657</v>
      </c>
      <c r="F124" s="49" t="s">
        <v>658</v>
      </c>
      <c r="G124" s="49" t="s">
        <v>35</v>
      </c>
      <c r="H124" s="53" t="s">
        <v>667</v>
      </c>
      <c r="I124" s="53" t="e">
        <f>VLOOKUP(H124,合同高级查询数据!$A$2:$Y$48,25,FALSE)</f>
        <v>#N/A</v>
      </c>
      <c r="J124" s="58" t="s">
        <v>138</v>
      </c>
      <c r="K124" s="49" t="s">
        <v>668</v>
      </c>
      <c r="L124" s="59" t="s">
        <v>668</v>
      </c>
      <c r="M124" s="49"/>
      <c r="N124" s="60">
        <v>44743</v>
      </c>
      <c r="O124" s="49"/>
      <c r="P124" s="61">
        <v>0.05</v>
      </c>
      <c r="Q124" s="67">
        <v>4848530</v>
      </c>
      <c r="R124" s="68">
        <f t="shared" si="5"/>
        <v>242426.5</v>
      </c>
      <c r="S124" s="69">
        <v>202303</v>
      </c>
      <c r="T124" s="70" t="s">
        <v>669</v>
      </c>
      <c r="U124" s="70"/>
      <c r="V124" s="71">
        <v>4848530</v>
      </c>
      <c r="W124" s="71"/>
      <c r="X124" s="72">
        <v>44743</v>
      </c>
      <c r="Y124" s="72">
        <v>45107</v>
      </c>
      <c r="Z124" s="81" t="s">
        <v>670</v>
      </c>
      <c r="AA124" s="82">
        <v>0</v>
      </c>
      <c r="AB124" s="83">
        <v>0</v>
      </c>
      <c r="AC124" s="82">
        <v>0</v>
      </c>
    </row>
    <row r="125" s="37" customFormat="1" customHeight="1" spans="1:29">
      <c r="A125" s="49" t="s">
        <v>29</v>
      </c>
      <c r="B125" s="50" t="s">
        <v>30</v>
      </c>
      <c r="C125" s="51" t="s">
        <v>31</v>
      </c>
      <c r="D125" s="51" t="s">
        <v>32</v>
      </c>
      <c r="E125" s="52" t="s">
        <v>657</v>
      </c>
      <c r="F125" s="49" t="s">
        <v>658</v>
      </c>
      <c r="G125" s="49" t="s">
        <v>35</v>
      </c>
      <c r="H125" s="53" t="s">
        <v>671</v>
      </c>
      <c r="I125" s="53" t="e">
        <f>VLOOKUP(H125,合同高级查询数据!$A$2:$Y$48,25,FALSE)</f>
        <v>#N/A</v>
      </c>
      <c r="J125" s="58" t="s">
        <v>138</v>
      </c>
      <c r="K125" s="49"/>
      <c r="L125" s="59" t="s">
        <v>672</v>
      </c>
      <c r="M125" s="49"/>
      <c r="N125" s="60">
        <v>44835</v>
      </c>
      <c r="O125" s="49"/>
      <c r="P125" s="61">
        <v>2500</v>
      </c>
      <c r="Q125" s="67">
        <v>64.02</v>
      </c>
      <c r="R125" s="68">
        <f t="shared" si="5"/>
        <v>160050</v>
      </c>
      <c r="S125" s="69">
        <v>202303</v>
      </c>
      <c r="T125" s="70" t="s">
        <v>673</v>
      </c>
      <c r="U125" s="70"/>
      <c r="V125" s="67">
        <v>64.015159607</v>
      </c>
      <c r="W125" s="71"/>
      <c r="X125" s="72">
        <v>44835</v>
      </c>
      <c r="Y125" s="72">
        <v>45077</v>
      </c>
      <c r="Z125" s="81" t="s">
        <v>674</v>
      </c>
      <c r="AA125" s="82"/>
      <c r="AB125" s="83"/>
      <c r="AC125" s="82"/>
    </row>
    <row r="126" s="37" customFormat="1" customHeight="1" spans="1:29">
      <c r="A126" s="49" t="s">
        <v>29</v>
      </c>
      <c r="B126" s="50" t="s">
        <v>30</v>
      </c>
      <c r="C126" s="51" t="s">
        <v>31</v>
      </c>
      <c r="D126" s="51" t="s">
        <v>32</v>
      </c>
      <c r="E126" s="52" t="s">
        <v>657</v>
      </c>
      <c r="F126" s="49" t="s">
        <v>658</v>
      </c>
      <c r="G126" s="49" t="s">
        <v>35</v>
      </c>
      <c r="H126" s="53" t="s">
        <v>671</v>
      </c>
      <c r="I126" s="53" t="e">
        <f>VLOOKUP(H126,合同高级查询数据!$A$2:$Y$48,25,FALSE)</f>
        <v>#N/A</v>
      </c>
      <c r="J126" s="58" t="s">
        <v>138</v>
      </c>
      <c r="K126" s="49"/>
      <c r="L126" s="59" t="s">
        <v>675</v>
      </c>
      <c r="M126" s="49"/>
      <c r="N126" s="60">
        <v>44835</v>
      </c>
      <c r="O126" s="49"/>
      <c r="P126" s="61">
        <v>2200</v>
      </c>
      <c r="Q126" s="67">
        <v>37.91</v>
      </c>
      <c r="R126" s="68">
        <f t="shared" si="5"/>
        <v>83402</v>
      </c>
      <c r="S126" s="69">
        <v>202303</v>
      </c>
      <c r="T126" s="70" t="s">
        <v>673</v>
      </c>
      <c r="U126" s="70"/>
      <c r="V126" s="67">
        <v>37.910999298</v>
      </c>
      <c r="W126" s="71"/>
      <c r="X126" s="72">
        <v>44835</v>
      </c>
      <c r="Y126" s="72">
        <v>45077</v>
      </c>
      <c r="Z126" s="81" t="s">
        <v>676</v>
      </c>
      <c r="AA126" s="82"/>
      <c r="AB126" s="83"/>
      <c r="AC126" s="82"/>
    </row>
    <row r="127" s="37" customFormat="1" customHeight="1" spans="1:29">
      <c r="A127" s="49" t="s">
        <v>29</v>
      </c>
      <c r="B127" s="50" t="s">
        <v>30</v>
      </c>
      <c r="C127" s="51" t="s">
        <v>31</v>
      </c>
      <c r="D127" s="51" t="s">
        <v>32</v>
      </c>
      <c r="E127" s="52" t="s">
        <v>677</v>
      </c>
      <c r="F127" s="49" t="s">
        <v>678</v>
      </c>
      <c r="G127" s="49" t="s">
        <v>35</v>
      </c>
      <c r="H127" s="53" t="s">
        <v>679</v>
      </c>
      <c r="I127" s="53" t="e">
        <f>VLOOKUP(H127,合同高级查询数据!$A$2:$Y$48,25,FALSE)</f>
        <v>#N/A</v>
      </c>
      <c r="J127" s="58" t="s">
        <v>37</v>
      </c>
      <c r="K127" s="49" t="s">
        <v>680</v>
      </c>
      <c r="L127" s="59" t="s">
        <v>680</v>
      </c>
      <c r="M127" s="49"/>
      <c r="N127" s="60">
        <v>44197</v>
      </c>
      <c r="O127" s="49"/>
      <c r="P127" s="61">
        <v>6200</v>
      </c>
      <c r="Q127" s="67">
        <v>0</v>
      </c>
      <c r="R127" s="68">
        <f t="shared" si="5"/>
        <v>0</v>
      </c>
      <c r="S127" s="69">
        <v>202303</v>
      </c>
      <c r="T127" s="70" t="s">
        <v>681</v>
      </c>
      <c r="U127" s="70"/>
      <c r="V127" s="67">
        <v>0.879086018</v>
      </c>
      <c r="W127" s="71"/>
      <c r="X127" s="72">
        <v>44682</v>
      </c>
      <c r="Y127" s="72">
        <v>45046</v>
      </c>
      <c r="Z127" s="81" t="s">
        <v>682</v>
      </c>
      <c r="AA127" s="82">
        <v>0</v>
      </c>
      <c r="AB127" s="83">
        <v>0</v>
      </c>
      <c r="AC127" s="82">
        <v>0</v>
      </c>
    </row>
    <row r="128" s="37" customFormat="1" customHeight="1" spans="1:29">
      <c r="A128" s="49" t="s">
        <v>29</v>
      </c>
      <c r="B128" s="50" t="s">
        <v>30</v>
      </c>
      <c r="C128" s="51" t="s">
        <v>31</v>
      </c>
      <c r="D128" s="51" t="s">
        <v>32</v>
      </c>
      <c r="E128" s="52" t="s">
        <v>677</v>
      </c>
      <c r="F128" s="49" t="s">
        <v>678</v>
      </c>
      <c r="G128" s="49" t="s">
        <v>35</v>
      </c>
      <c r="H128" s="53" t="s">
        <v>679</v>
      </c>
      <c r="I128" s="53" t="e">
        <f>VLOOKUP(H128,合同高级查询数据!$A$2:$Y$48,25,FALSE)</f>
        <v>#N/A</v>
      </c>
      <c r="J128" s="58" t="s">
        <v>37</v>
      </c>
      <c r="K128" s="49" t="s">
        <v>683</v>
      </c>
      <c r="L128" s="59" t="s">
        <v>683</v>
      </c>
      <c r="M128" s="49"/>
      <c r="N128" s="60">
        <v>44197</v>
      </c>
      <c r="O128" s="49"/>
      <c r="P128" s="61">
        <v>4800</v>
      </c>
      <c r="Q128" s="67">
        <v>52.979</v>
      </c>
      <c r="R128" s="68">
        <f t="shared" si="5"/>
        <v>254299.2</v>
      </c>
      <c r="S128" s="69">
        <v>202303</v>
      </c>
      <c r="T128" s="70" t="s">
        <v>684</v>
      </c>
      <c r="U128" s="70"/>
      <c r="V128" s="67">
        <v>52.978740692</v>
      </c>
      <c r="W128" s="71"/>
      <c r="X128" s="72">
        <v>44682</v>
      </c>
      <c r="Y128" s="72">
        <v>45046</v>
      </c>
      <c r="Z128" s="81" t="s">
        <v>685</v>
      </c>
      <c r="AA128" s="82">
        <v>0</v>
      </c>
      <c r="AB128" s="83">
        <v>0</v>
      </c>
      <c r="AC128" s="82">
        <v>0</v>
      </c>
    </row>
    <row r="129" s="2" customFormat="1" customHeight="1" spans="1:29">
      <c r="A129" s="14" t="s">
        <v>29</v>
      </c>
      <c r="B129" s="55" t="s">
        <v>30</v>
      </c>
      <c r="C129" s="5" t="s">
        <v>31</v>
      </c>
      <c r="D129" s="5" t="s">
        <v>32</v>
      </c>
      <c r="E129" s="56" t="s">
        <v>686</v>
      </c>
      <c r="F129" s="14" t="s">
        <v>687</v>
      </c>
      <c r="G129" s="14" t="s">
        <v>35</v>
      </c>
      <c r="H129" s="13" t="s">
        <v>688</v>
      </c>
      <c r="I129" s="13" t="e">
        <f>VLOOKUP(H129,合同高级查询数据!$A$2:$Y$48,25,FALSE)</f>
        <v>#N/A</v>
      </c>
      <c r="J129" s="62" t="s">
        <v>37</v>
      </c>
      <c r="K129" s="14"/>
      <c r="L129" s="9" t="s">
        <v>689</v>
      </c>
      <c r="M129" s="14"/>
      <c r="N129" s="63">
        <v>44287</v>
      </c>
      <c r="O129" s="14"/>
      <c r="P129" s="64">
        <v>6550</v>
      </c>
      <c r="Q129" s="74"/>
      <c r="R129" s="75">
        <f t="shared" si="5"/>
        <v>0</v>
      </c>
      <c r="S129" s="76">
        <v>202303</v>
      </c>
      <c r="T129" s="77" t="s">
        <v>690</v>
      </c>
      <c r="U129" s="77"/>
      <c r="V129" s="78"/>
      <c r="W129" s="78"/>
      <c r="X129" s="17"/>
      <c r="Y129" s="17"/>
      <c r="Z129" s="84" t="s">
        <v>691</v>
      </c>
      <c r="AA129" s="85">
        <v>0</v>
      </c>
      <c r="AB129" s="86">
        <v>0</v>
      </c>
      <c r="AC129" s="85">
        <v>0</v>
      </c>
    </row>
    <row r="130" s="37" customFormat="1" customHeight="1" spans="1:29">
      <c r="A130" s="49" t="s">
        <v>29</v>
      </c>
      <c r="B130" s="50" t="s">
        <v>30</v>
      </c>
      <c r="C130" s="51" t="s">
        <v>31</v>
      </c>
      <c r="D130" s="51" t="s">
        <v>32</v>
      </c>
      <c r="E130" s="52" t="s">
        <v>692</v>
      </c>
      <c r="F130" s="49" t="s">
        <v>693</v>
      </c>
      <c r="G130" s="49" t="s">
        <v>35</v>
      </c>
      <c r="H130" s="53" t="s">
        <v>694</v>
      </c>
      <c r="I130" s="53" t="e">
        <f>VLOOKUP(H130,合同高级查询数据!$A$2:$Y$48,25,FALSE)</f>
        <v>#N/A</v>
      </c>
      <c r="J130" s="58" t="s">
        <v>37</v>
      </c>
      <c r="K130" s="49"/>
      <c r="L130" s="59" t="s">
        <v>695</v>
      </c>
      <c r="M130" s="49"/>
      <c r="N130" s="60">
        <v>44409</v>
      </c>
      <c r="O130" s="49"/>
      <c r="P130" s="61">
        <v>6550</v>
      </c>
      <c r="Q130" s="67"/>
      <c r="R130" s="68">
        <f t="shared" si="5"/>
        <v>0</v>
      </c>
      <c r="S130" s="69">
        <v>202303</v>
      </c>
      <c r="T130" s="70" t="s">
        <v>432</v>
      </c>
      <c r="U130" s="70"/>
      <c r="V130" s="71"/>
      <c r="W130" s="71"/>
      <c r="X130" s="72">
        <v>44409</v>
      </c>
      <c r="Y130" s="72">
        <v>44773</v>
      </c>
      <c r="Z130" s="81" t="s">
        <v>696</v>
      </c>
      <c r="AA130" s="82">
        <v>0</v>
      </c>
      <c r="AB130" s="83">
        <v>0</v>
      </c>
      <c r="AC130" s="82">
        <v>0</v>
      </c>
    </row>
    <row r="131" s="37" customFormat="1" customHeight="1" spans="1:29">
      <c r="A131" s="49" t="s">
        <v>29</v>
      </c>
      <c r="B131" s="50" t="s">
        <v>30</v>
      </c>
      <c r="C131" s="51" t="s">
        <v>31</v>
      </c>
      <c r="D131" s="51" t="s">
        <v>32</v>
      </c>
      <c r="E131" s="52" t="s">
        <v>692</v>
      </c>
      <c r="F131" s="49" t="s">
        <v>693</v>
      </c>
      <c r="G131" s="49" t="s">
        <v>35</v>
      </c>
      <c r="H131" s="53" t="s">
        <v>694</v>
      </c>
      <c r="I131" s="53" t="e">
        <f>VLOOKUP(H131,合同高级查询数据!$A$2:$Y$48,25,FALSE)</f>
        <v>#N/A</v>
      </c>
      <c r="J131" s="58" t="s">
        <v>37</v>
      </c>
      <c r="K131" s="49"/>
      <c r="L131" s="59" t="s">
        <v>697</v>
      </c>
      <c r="M131" s="49"/>
      <c r="N131" s="60">
        <v>44409</v>
      </c>
      <c r="O131" s="49"/>
      <c r="P131" s="61">
        <v>6550</v>
      </c>
      <c r="Q131" s="67"/>
      <c r="R131" s="68">
        <f t="shared" si="5"/>
        <v>0</v>
      </c>
      <c r="S131" s="69">
        <v>202303</v>
      </c>
      <c r="T131" s="70" t="s">
        <v>432</v>
      </c>
      <c r="U131" s="70"/>
      <c r="V131" s="71"/>
      <c r="W131" s="71"/>
      <c r="X131" s="72">
        <v>44409</v>
      </c>
      <c r="Y131" s="72">
        <v>44773</v>
      </c>
      <c r="Z131" s="81" t="s">
        <v>698</v>
      </c>
      <c r="AA131" s="82">
        <v>0</v>
      </c>
      <c r="AB131" s="83">
        <v>0</v>
      </c>
      <c r="AC131" s="82">
        <v>0</v>
      </c>
    </row>
    <row r="132" s="2" customFormat="1" customHeight="1" spans="1:29">
      <c r="A132" s="14" t="s">
        <v>29</v>
      </c>
      <c r="B132" s="55" t="s">
        <v>30</v>
      </c>
      <c r="C132" s="5" t="s">
        <v>31</v>
      </c>
      <c r="D132" s="5" t="s">
        <v>53</v>
      </c>
      <c r="E132" s="56" t="s">
        <v>699</v>
      </c>
      <c r="F132" s="14" t="s">
        <v>489</v>
      </c>
      <c r="G132" s="14" t="s">
        <v>35</v>
      </c>
      <c r="H132" s="13" t="s">
        <v>700</v>
      </c>
      <c r="I132" s="13" t="e">
        <f>VLOOKUP(H132,合同高级查询数据!$A$2:$Y$48,25,FALSE)</f>
        <v>#N/A</v>
      </c>
      <c r="J132" s="62" t="s">
        <v>138</v>
      </c>
      <c r="K132" s="14" t="s">
        <v>701</v>
      </c>
      <c r="L132" s="9" t="s">
        <v>702</v>
      </c>
      <c r="M132" s="14"/>
      <c r="N132" s="63">
        <v>44228</v>
      </c>
      <c r="O132" s="14"/>
      <c r="P132" s="64">
        <v>3100</v>
      </c>
      <c r="Q132" s="74">
        <v>91.15</v>
      </c>
      <c r="R132" s="75">
        <f t="shared" si="5"/>
        <v>282565</v>
      </c>
      <c r="S132" s="76">
        <v>202303</v>
      </c>
      <c r="T132" s="77" t="s">
        <v>703</v>
      </c>
      <c r="U132" s="77"/>
      <c r="V132" s="74">
        <v>91.149963379</v>
      </c>
      <c r="W132" s="78"/>
      <c r="X132" s="17"/>
      <c r="Y132" s="17"/>
      <c r="Z132" s="84" t="s">
        <v>704</v>
      </c>
      <c r="AA132" s="85">
        <v>0</v>
      </c>
      <c r="AB132" s="86">
        <v>0</v>
      </c>
      <c r="AC132" s="85">
        <v>0</v>
      </c>
    </row>
    <row r="133" s="2" customFormat="1" customHeight="1" spans="1:29">
      <c r="A133" s="14" t="s">
        <v>29</v>
      </c>
      <c r="B133" s="55" t="s">
        <v>30</v>
      </c>
      <c r="C133" s="5" t="s">
        <v>31</v>
      </c>
      <c r="D133" s="5" t="s">
        <v>53</v>
      </c>
      <c r="E133" s="56" t="s">
        <v>699</v>
      </c>
      <c r="F133" s="14" t="s">
        <v>489</v>
      </c>
      <c r="G133" s="14" t="s">
        <v>35</v>
      </c>
      <c r="H133" s="13" t="s">
        <v>700</v>
      </c>
      <c r="I133" s="13" t="e">
        <f>VLOOKUP(H133,合同高级查询数据!$A$2:$Y$48,25,FALSE)</f>
        <v>#N/A</v>
      </c>
      <c r="J133" s="62" t="s">
        <v>138</v>
      </c>
      <c r="K133" s="14" t="s">
        <v>705</v>
      </c>
      <c r="L133" s="9" t="s">
        <v>706</v>
      </c>
      <c r="M133" s="14"/>
      <c r="N133" s="63">
        <v>44228</v>
      </c>
      <c r="O133" s="14"/>
      <c r="P133" s="64">
        <v>2600</v>
      </c>
      <c r="Q133" s="74">
        <v>106.538</v>
      </c>
      <c r="R133" s="75">
        <f t="shared" si="5"/>
        <v>276998.8</v>
      </c>
      <c r="S133" s="76">
        <v>202303</v>
      </c>
      <c r="T133" s="77" t="s">
        <v>703</v>
      </c>
      <c r="U133" s="77"/>
      <c r="V133" s="74">
        <v>106.537963867</v>
      </c>
      <c r="W133" s="78"/>
      <c r="X133" s="17"/>
      <c r="Y133" s="17"/>
      <c r="Z133" s="84" t="s">
        <v>707</v>
      </c>
      <c r="AA133" s="85">
        <v>0</v>
      </c>
      <c r="AB133" s="86">
        <v>0</v>
      </c>
      <c r="AC133" s="85">
        <v>0</v>
      </c>
    </row>
    <row r="134" s="2" customFormat="1" customHeight="1" spans="1:29">
      <c r="A134" s="14" t="s">
        <v>29</v>
      </c>
      <c r="B134" s="55" t="s">
        <v>30</v>
      </c>
      <c r="C134" s="5" t="s">
        <v>31</v>
      </c>
      <c r="D134" s="5" t="s">
        <v>53</v>
      </c>
      <c r="E134" s="56" t="s">
        <v>699</v>
      </c>
      <c r="F134" s="14" t="s">
        <v>489</v>
      </c>
      <c r="G134" s="14" t="s">
        <v>35</v>
      </c>
      <c r="H134" s="13" t="s">
        <v>700</v>
      </c>
      <c r="I134" s="13" t="e">
        <f>VLOOKUP(H134,合同高级查询数据!$A$2:$Y$48,25,FALSE)</f>
        <v>#N/A</v>
      </c>
      <c r="J134" s="62" t="s">
        <v>138</v>
      </c>
      <c r="K134" s="14" t="s">
        <v>708</v>
      </c>
      <c r="L134" s="9" t="s">
        <v>709</v>
      </c>
      <c r="M134" s="14"/>
      <c r="N134" s="63">
        <v>44197</v>
      </c>
      <c r="O134" s="14"/>
      <c r="P134" s="64">
        <v>2200</v>
      </c>
      <c r="Q134" s="74">
        <v>130.358</v>
      </c>
      <c r="R134" s="75">
        <f t="shared" si="5"/>
        <v>286787.6</v>
      </c>
      <c r="S134" s="76">
        <v>202303</v>
      </c>
      <c r="T134" s="77" t="s">
        <v>710</v>
      </c>
      <c r="U134" s="77"/>
      <c r="V134" s="74">
        <v>130.357422474</v>
      </c>
      <c r="W134" s="78"/>
      <c r="X134" s="17"/>
      <c r="Y134" s="17"/>
      <c r="Z134" s="84" t="s">
        <v>711</v>
      </c>
      <c r="AA134" s="85">
        <v>0</v>
      </c>
      <c r="AB134" s="86">
        <v>0</v>
      </c>
      <c r="AC134" s="85">
        <v>0</v>
      </c>
    </row>
    <row r="135" s="2" customFormat="1" customHeight="1" spans="1:29">
      <c r="A135" s="14" t="s">
        <v>29</v>
      </c>
      <c r="B135" s="55" t="s">
        <v>30</v>
      </c>
      <c r="C135" s="5" t="s">
        <v>31</v>
      </c>
      <c r="D135" s="5" t="s">
        <v>53</v>
      </c>
      <c r="E135" s="56" t="s">
        <v>699</v>
      </c>
      <c r="F135" s="14" t="s">
        <v>489</v>
      </c>
      <c r="G135" s="14" t="s">
        <v>35</v>
      </c>
      <c r="H135" s="13" t="s">
        <v>700</v>
      </c>
      <c r="I135" s="13" t="e">
        <f>VLOOKUP(H135,合同高级查询数据!$A$2:$Y$48,25,FALSE)</f>
        <v>#N/A</v>
      </c>
      <c r="J135" s="62" t="s">
        <v>138</v>
      </c>
      <c r="K135" s="14" t="s">
        <v>708</v>
      </c>
      <c r="L135" s="9" t="s">
        <v>712</v>
      </c>
      <c r="M135" s="14"/>
      <c r="N135" s="63">
        <v>44197</v>
      </c>
      <c r="O135" s="14"/>
      <c r="P135" s="64">
        <v>2200</v>
      </c>
      <c r="Q135" s="74"/>
      <c r="R135" s="75">
        <f t="shared" si="5"/>
        <v>0</v>
      </c>
      <c r="S135" s="76">
        <v>202303</v>
      </c>
      <c r="T135" s="77" t="s">
        <v>713</v>
      </c>
      <c r="U135" s="77"/>
      <c r="V135" s="78"/>
      <c r="W135" s="78"/>
      <c r="X135" s="17"/>
      <c r="Y135" s="17"/>
      <c r="Z135" s="84" t="s">
        <v>714</v>
      </c>
      <c r="AA135" s="85">
        <v>0</v>
      </c>
      <c r="AB135" s="86">
        <v>0</v>
      </c>
      <c r="AC135" s="85">
        <v>0</v>
      </c>
    </row>
    <row r="136" s="2" customFormat="1" customHeight="1" spans="1:29">
      <c r="A136" s="14" t="s">
        <v>29</v>
      </c>
      <c r="B136" s="55" t="s">
        <v>30</v>
      </c>
      <c r="C136" s="5" t="s">
        <v>31</v>
      </c>
      <c r="D136" s="5" t="s">
        <v>53</v>
      </c>
      <c r="E136" s="56" t="s">
        <v>699</v>
      </c>
      <c r="F136" s="14" t="s">
        <v>489</v>
      </c>
      <c r="G136" s="14" t="s">
        <v>35</v>
      </c>
      <c r="H136" s="13" t="s">
        <v>700</v>
      </c>
      <c r="I136" s="13" t="e">
        <f>VLOOKUP(H136,合同高级查询数据!$A$2:$Y$48,25,FALSE)</f>
        <v>#N/A</v>
      </c>
      <c r="J136" s="62" t="s">
        <v>138</v>
      </c>
      <c r="K136" s="14" t="s">
        <v>715</v>
      </c>
      <c r="L136" s="9" t="s">
        <v>716</v>
      </c>
      <c r="M136" s="14"/>
      <c r="N136" s="63">
        <v>44197</v>
      </c>
      <c r="O136" s="14"/>
      <c r="P136" s="64">
        <v>3200</v>
      </c>
      <c r="Q136" s="74">
        <v>309.111</v>
      </c>
      <c r="R136" s="75">
        <f t="shared" si="5"/>
        <v>989155.2</v>
      </c>
      <c r="S136" s="76">
        <v>202303</v>
      </c>
      <c r="T136" s="77" t="s">
        <v>710</v>
      </c>
      <c r="U136" s="77"/>
      <c r="V136" s="74">
        <v>309.110656695</v>
      </c>
      <c r="W136" s="78"/>
      <c r="X136" s="17"/>
      <c r="Y136" s="17"/>
      <c r="Z136" s="84" t="s">
        <v>717</v>
      </c>
      <c r="AA136" s="85">
        <v>0</v>
      </c>
      <c r="AB136" s="86">
        <v>0</v>
      </c>
      <c r="AC136" s="85">
        <v>0</v>
      </c>
    </row>
    <row r="137" s="2" customFormat="1" customHeight="1" spans="1:29">
      <c r="A137" s="14" t="s">
        <v>29</v>
      </c>
      <c r="B137" s="55" t="s">
        <v>30</v>
      </c>
      <c r="C137" s="5" t="s">
        <v>31</v>
      </c>
      <c r="D137" s="5" t="s">
        <v>53</v>
      </c>
      <c r="E137" s="56" t="s">
        <v>718</v>
      </c>
      <c r="F137" s="14" t="s">
        <v>719</v>
      </c>
      <c r="G137" s="14" t="s">
        <v>35</v>
      </c>
      <c r="H137" s="13" t="s">
        <v>720</v>
      </c>
      <c r="I137" s="13" t="e">
        <f>VLOOKUP(H137,合同高级查询数据!$A$2:$Y$48,25,FALSE)</f>
        <v>#N/A</v>
      </c>
      <c r="J137" s="62" t="s">
        <v>138</v>
      </c>
      <c r="K137" s="14" t="s">
        <v>721</v>
      </c>
      <c r="L137" s="9" t="s">
        <v>722</v>
      </c>
      <c r="M137" s="14"/>
      <c r="N137" s="63">
        <v>44621</v>
      </c>
      <c r="O137" s="14"/>
      <c r="P137" s="64" t="s">
        <v>723</v>
      </c>
      <c r="Q137" s="74">
        <v>0.108</v>
      </c>
      <c r="R137" s="75">
        <f>ROUND(Q137*3000,2)</f>
        <v>324</v>
      </c>
      <c r="S137" s="76">
        <v>202303</v>
      </c>
      <c r="T137" s="77" t="s">
        <v>724</v>
      </c>
      <c r="U137" s="77"/>
      <c r="V137" s="74">
        <v>0.107679545</v>
      </c>
      <c r="W137" s="78"/>
      <c r="X137" s="17"/>
      <c r="Y137" s="17"/>
      <c r="Z137" s="84" t="s">
        <v>725</v>
      </c>
      <c r="AA137" s="85">
        <v>0</v>
      </c>
      <c r="AB137" s="86">
        <v>0</v>
      </c>
      <c r="AC137" s="85">
        <v>0</v>
      </c>
    </row>
    <row r="138" s="2" customFormat="1" customHeight="1" spans="1:29">
      <c r="A138" s="14" t="s">
        <v>29</v>
      </c>
      <c r="B138" s="55" t="s">
        <v>30</v>
      </c>
      <c r="C138" s="5" t="s">
        <v>31</v>
      </c>
      <c r="D138" s="5" t="s">
        <v>32</v>
      </c>
      <c r="E138" s="56" t="s">
        <v>726</v>
      </c>
      <c r="F138" s="14" t="s">
        <v>727</v>
      </c>
      <c r="G138" s="14" t="s">
        <v>35</v>
      </c>
      <c r="H138" s="13" t="s">
        <v>728</v>
      </c>
      <c r="I138" s="13" t="e">
        <f>VLOOKUP(H138,合同高级查询数据!$A$2:$Y$48,25,FALSE)</f>
        <v>#N/A</v>
      </c>
      <c r="J138" s="62" t="s">
        <v>37</v>
      </c>
      <c r="K138" s="14" t="s">
        <v>729</v>
      </c>
      <c r="L138" s="9" t="s">
        <v>730</v>
      </c>
      <c r="M138" s="14"/>
      <c r="N138" s="63">
        <v>44593</v>
      </c>
      <c r="O138" s="14"/>
      <c r="P138" s="64">
        <v>5400</v>
      </c>
      <c r="Q138" s="74">
        <v>791.332</v>
      </c>
      <c r="R138" s="75">
        <f t="shared" ref="R138:R160" si="6">ROUND(P138*Q138,2)</f>
        <v>4273192.8</v>
      </c>
      <c r="S138" s="76">
        <v>202303</v>
      </c>
      <c r="T138" s="77" t="s">
        <v>731</v>
      </c>
      <c r="U138" s="77"/>
      <c r="V138" s="74">
        <v>791.331665039</v>
      </c>
      <c r="W138" s="78"/>
      <c r="X138" s="17"/>
      <c r="Y138" s="17"/>
      <c r="Z138" s="84" t="s">
        <v>732</v>
      </c>
      <c r="AA138" s="85">
        <v>0</v>
      </c>
      <c r="AB138" s="86">
        <v>0</v>
      </c>
      <c r="AC138" s="85">
        <v>0</v>
      </c>
    </row>
    <row r="139" s="37" customFormat="1" customHeight="1" spans="1:29">
      <c r="A139" s="49" t="s">
        <v>29</v>
      </c>
      <c r="B139" s="50" t="s">
        <v>30</v>
      </c>
      <c r="C139" s="51" t="s">
        <v>31</v>
      </c>
      <c r="D139" s="51" t="s">
        <v>32</v>
      </c>
      <c r="E139" s="52" t="s">
        <v>726</v>
      </c>
      <c r="F139" s="49" t="s">
        <v>727</v>
      </c>
      <c r="G139" s="49" t="s">
        <v>35</v>
      </c>
      <c r="H139" s="53" t="s">
        <v>733</v>
      </c>
      <c r="I139" s="53" t="e">
        <f>VLOOKUP(H139,合同高级查询数据!$A$2:$Y$48,25,FALSE)</f>
        <v>#N/A</v>
      </c>
      <c r="J139" s="58" t="s">
        <v>37</v>
      </c>
      <c r="K139" s="49" t="s">
        <v>734</v>
      </c>
      <c r="L139" s="59" t="s">
        <v>735</v>
      </c>
      <c r="M139" s="49"/>
      <c r="N139" s="60">
        <v>44287</v>
      </c>
      <c r="O139" s="49"/>
      <c r="P139" s="61">
        <v>3500</v>
      </c>
      <c r="Q139" s="67">
        <v>104.116</v>
      </c>
      <c r="R139" s="68">
        <f t="shared" si="6"/>
        <v>364406</v>
      </c>
      <c r="S139" s="69">
        <v>202303</v>
      </c>
      <c r="T139" s="70" t="s">
        <v>736</v>
      </c>
      <c r="U139" s="70"/>
      <c r="V139" s="67">
        <v>104.115089417</v>
      </c>
      <c r="W139" s="71"/>
      <c r="X139" s="72">
        <v>44652</v>
      </c>
      <c r="Y139" s="72">
        <v>45016</v>
      </c>
      <c r="Z139" s="81" t="s">
        <v>737</v>
      </c>
      <c r="AA139" s="82">
        <v>0</v>
      </c>
      <c r="AB139" s="83">
        <v>0</v>
      </c>
      <c r="AC139" s="82">
        <v>0</v>
      </c>
    </row>
    <row r="140" s="37" customFormat="1" customHeight="1" spans="1:29">
      <c r="A140" s="49" t="s">
        <v>29</v>
      </c>
      <c r="B140" s="50" t="s">
        <v>30</v>
      </c>
      <c r="C140" s="51" t="s">
        <v>31</v>
      </c>
      <c r="D140" s="51" t="s">
        <v>32</v>
      </c>
      <c r="E140" s="52" t="s">
        <v>726</v>
      </c>
      <c r="F140" s="49" t="s">
        <v>727</v>
      </c>
      <c r="G140" s="49" t="s">
        <v>35</v>
      </c>
      <c r="H140" s="53" t="s">
        <v>738</v>
      </c>
      <c r="I140" s="53" t="e">
        <f>VLOOKUP(H140,合同高级查询数据!$A$2:$Y$48,25,FALSE)</f>
        <v>#N/A</v>
      </c>
      <c r="J140" s="58" t="s">
        <v>37</v>
      </c>
      <c r="K140" s="49" t="s">
        <v>739</v>
      </c>
      <c r="L140" s="59" t="s">
        <v>740</v>
      </c>
      <c r="M140" s="49"/>
      <c r="N140" s="60">
        <v>44774</v>
      </c>
      <c r="O140" s="49"/>
      <c r="P140" s="61">
        <v>6500</v>
      </c>
      <c r="Q140" s="67">
        <v>296.17</v>
      </c>
      <c r="R140" s="68">
        <f t="shared" si="6"/>
        <v>1925105</v>
      </c>
      <c r="S140" s="69">
        <v>202303</v>
      </c>
      <c r="T140" s="70" t="s">
        <v>741</v>
      </c>
      <c r="U140" s="70"/>
      <c r="V140" s="67">
        <v>296.169525146</v>
      </c>
      <c r="W140" s="71"/>
      <c r="X140" s="72">
        <v>44774</v>
      </c>
      <c r="Y140" s="72">
        <v>45016</v>
      </c>
      <c r="Z140" s="81" t="s">
        <v>742</v>
      </c>
      <c r="AA140" s="82">
        <v>0</v>
      </c>
      <c r="AB140" s="83">
        <v>0</v>
      </c>
      <c r="AC140" s="82">
        <v>0</v>
      </c>
    </row>
    <row r="141" s="2" customFormat="1" customHeight="1" spans="1:29">
      <c r="A141" s="14" t="s">
        <v>29</v>
      </c>
      <c r="B141" s="55" t="s">
        <v>30</v>
      </c>
      <c r="C141" s="5" t="s">
        <v>31</v>
      </c>
      <c r="D141" s="5" t="s">
        <v>32</v>
      </c>
      <c r="E141" s="56" t="s">
        <v>743</v>
      </c>
      <c r="F141" s="14" t="s">
        <v>744</v>
      </c>
      <c r="G141" s="14" t="s">
        <v>35</v>
      </c>
      <c r="H141" s="13" t="s">
        <v>745</v>
      </c>
      <c r="I141" s="13" t="e">
        <f>VLOOKUP(H141,合同高级查询数据!$A$2:$Y$48,25,FALSE)</f>
        <v>#N/A</v>
      </c>
      <c r="J141" s="62" t="s">
        <v>37</v>
      </c>
      <c r="K141" s="14" t="s">
        <v>746</v>
      </c>
      <c r="L141" s="9" t="s">
        <v>747</v>
      </c>
      <c r="M141" s="14"/>
      <c r="N141" s="63">
        <v>44593</v>
      </c>
      <c r="O141" s="14"/>
      <c r="P141" s="64">
        <v>6800</v>
      </c>
      <c r="Q141" s="74"/>
      <c r="R141" s="75">
        <f t="shared" si="6"/>
        <v>0</v>
      </c>
      <c r="S141" s="76">
        <v>202303</v>
      </c>
      <c r="T141" s="77" t="s">
        <v>748</v>
      </c>
      <c r="U141" s="77"/>
      <c r="V141" s="78"/>
      <c r="W141" s="78"/>
      <c r="X141" s="17"/>
      <c r="Y141" s="17"/>
      <c r="Z141" s="84" t="s">
        <v>749</v>
      </c>
      <c r="AA141" s="85">
        <v>0</v>
      </c>
      <c r="AB141" s="86">
        <v>0</v>
      </c>
      <c r="AC141" s="85">
        <v>0</v>
      </c>
    </row>
    <row r="142" s="2" customFormat="1" customHeight="1" spans="1:29">
      <c r="A142" s="14" t="s">
        <v>29</v>
      </c>
      <c r="B142" s="55" t="s">
        <v>30</v>
      </c>
      <c r="C142" s="5" t="s">
        <v>31</v>
      </c>
      <c r="D142" s="5" t="s">
        <v>32</v>
      </c>
      <c r="E142" s="56" t="s">
        <v>743</v>
      </c>
      <c r="F142" s="14" t="s">
        <v>744</v>
      </c>
      <c r="G142" s="14" t="s">
        <v>35</v>
      </c>
      <c r="H142" s="13" t="s">
        <v>750</v>
      </c>
      <c r="I142" s="13" t="e">
        <f>VLOOKUP(H142,合同高级查询数据!$A$2:$Y$48,25,FALSE)</f>
        <v>#N/A</v>
      </c>
      <c r="J142" s="62" t="s">
        <v>37</v>
      </c>
      <c r="K142" s="14" t="s">
        <v>38</v>
      </c>
      <c r="L142" s="9" t="s">
        <v>751</v>
      </c>
      <c r="M142" s="14"/>
      <c r="N142" s="63">
        <v>43556</v>
      </c>
      <c r="O142" s="14"/>
      <c r="P142" s="64">
        <v>8400</v>
      </c>
      <c r="Q142" s="74">
        <v>1009.42</v>
      </c>
      <c r="R142" s="75">
        <f t="shared" si="6"/>
        <v>8479128</v>
      </c>
      <c r="S142" s="76">
        <v>202303</v>
      </c>
      <c r="T142" s="77" t="s">
        <v>752</v>
      </c>
      <c r="U142" s="77"/>
      <c r="V142" s="74">
        <v>1009.419555664</v>
      </c>
      <c r="W142" s="78"/>
      <c r="X142" s="17"/>
      <c r="Y142" s="17"/>
      <c r="Z142" s="84" t="s">
        <v>753</v>
      </c>
      <c r="AA142" s="85">
        <v>0</v>
      </c>
      <c r="AB142" s="86">
        <v>0</v>
      </c>
      <c r="AC142" s="85">
        <v>0</v>
      </c>
    </row>
    <row r="143" s="2" customFormat="1" customHeight="1" spans="1:29">
      <c r="A143" s="14" t="s">
        <v>29</v>
      </c>
      <c r="B143" s="55" t="s">
        <v>30</v>
      </c>
      <c r="C143" s="5" t="s">
        <v>31</v>
      </c>
      <c r="D143" s="5" t="s">
        <v>32</v>
      </c>
      <c r="E143" s="56" t="s">
        <v>743</v>
      </c>
      <c r="F143" s="14" t="s">
        <v>744</v>
      </c>
      <c r="G143" s="14" t="s">
        <v>35</v>
      </c>
      <c r="H143" s="13" t="s">
        <v>754</v>
      </c>
      <c r="I143" s="13" t="e">
        <f>VLOOKUP(H143,合同高级查询数据!$A$2:$Y$48,25,FALSE)</f>
        <v>#N/A</v>
      </c>
      <c r="J143" s="62" t="s">
        <v>37</v>
      </c>
      <c r="K143" s="14" t="s">
        <v>755</v>
      </c>
      <c r="L143" s="9" t="s">
        <v>756</v>
      </c>
      <c r="M143" s="14"/>
      <c r="N143" s="63">
        <v>44621</v>
      </c>
      <c r="O143" s="14"/>
      <c r="P143" s="64">
        <v>5300</v>
      </c>
      <c r="Q143" s="74">
        <v>0</v>
      </c>
      <c r="R143" s="75">
        <f t="shared" si="6"/>
        <v>0</v>
      </c>
      <c r="S143" s="76">
        <v>202303</v>
      </c>
      <c r="T143" s="77" t="s">
        <v>757</v>
      </c>
      <c r="U143" s="77"/>
      <c r="V143" s="74">
        <v>0.022052174</v>
      </c>
      <c r="W143" s="78"/>
      <c r="X143" s="17"/>
      <c r="Y143" s="17"/>
      <c r="Z143" s="84" t="s">
        <v>758</v>
      </c>
      <c r="AA143" s="85">
        <v>0</v>
      </c>
      <c r="AB143" s="86">
        <v>0</v>
      </c>
      <c r="AC143" s="85">
        <v>0</v>
      </c>
    </row>
    <row r="144" s="37" customFormat="1" customHeight="1" spans="1:29">
      <c r="A144" s="49" t="s">
        <v>29</v>
      </c>
      <c r="B144" s="50" t="s">
        <v>30</v>
      </c>
      <c r="C144" s="51" t="s">
        <v>31</v>
      </c>
      <c r="D144" s="51" t="s">
        <v>32</v>
      </c>
      <c r="E144" s="52" t="s">
        <v>759</v>
      </c>
      <c r="F144" s="49" t="s">
        <v>760</v>
      </c>
      <c r="G144" s="49" t="s">
        <v>35</v>
      </c>
      <c r="H144" s="53" t="s">
        <v>761</v>
      </c>
      <c r="I144" s="53" t="e">
        <f>VLOOKUP(H144,合同高级查询数据!$A$2:$Y$48,25,FALSE)</f>
        <v>#N/A</v>
      </c>
      <c r="J144" s="58" t="s">
        <v>37</v>
      </c>
      <c r="K144" s="49"/>
      <c r="L144" s="59" t="s">
        <v>762</v>
      </c>
      <c r="M144" s="49"/>
      <c r="N144" s="60">
        <v>44317</v>
      </c>
      <c r="O144" s="49"/>
      <c r="P144" s="61">
        <v>8000</v>
      </c>
      <c r="Q144" s="67"/>
      <c r="R144" s="68">
        <f t="shared" si="6"/>
        <v>0</v>
      </c>
      <c r="S144" s="69">
        <v>202303</v>
      </c>
      <c r="T144" s="70" t="s">
        <v>763</v>
      </c>
      <c r="U144" s="70"/>
      <c r="V144" s="71"/>
      <c r="W144" s="71"/>
      <c r="X144" s="72">
        <v>44317</v>
      </c>
      <c r="Y144" s="72">
        <v>44681</v>
      </c>
      <c r="Z144" s="81" t="s">
        <v>764</v>
      </c>
      <c r="AA144" s="82">
        <v>0</v>
      </c>
      <c r="AB144" s="83">
        <v>0</v>
      </c>
      <c r="AC144" s="82">
        <v>0</v>
      </c>
    </row>
    <row r="145" s="2" customFormat="1" customHeight="1" spans="1:29">
      <c r="A145" s="14" t="s">
        <v>29</v>
      </c>
      <c r="B145" s="55" t="s">
        <v>30</v>
      </c>
      <c r="C145" s="5" t="s">
        <v>31</v>
      </c>
      <c r="D145" s="5" t="s">
        <v>53</v>
      </c>
      <c r="E145" s="56" t="s">
        <v>765</v>
      </c>
      <c r="F145" s="14" t="s">
        <v>766</v>
      </c>
      <c r="G145" s="14" t="s">
        <v>35</v>
      </c>
      <c r="H145" s="13" t="s">
        <v>767</v>
      </c>
      <c r="I145" s="13" t="e">
        <f>VLOOKUP(H145,合同高级查询数据!$A$2:$Y$48,25,FALSE)</f>
        <v>#N/A</v>
      </c>
      <c r="J145" s="62" t="s">
        <v>259</v>
      </c>
      <c r="K145" s="14" t="s">
        <v>768</v>
      </c>
      <c r="L145" s="9" t="s">
        <v>768</v>
      </c>
      <c r="M145" s="14"/>
      <c r="N145" s="63">
        <v>44774</v>
      </c>
      <c r="O145" s="14"/>
      <c r="P145" s="64">
        <v>2100</v>
      </c>
      <c r="Q145" s="74">
        <v>146.063</v>
      </c>
      <c r="R145" s="75">
        <f t="shared" si="6"/>
        <v>306732.3</v>
      </c>
      <c r="S145" s="76">
        <v>202303</v>
      </c>
      <c r="T145" s="77" t="s">
        <v>769</v>
      </c>
      <c r="U145" s="77"/>
      <c r="V145" s="74">
        <v>146.062423706</v>
      </c>
      <c r="W145" s="78"/>
      <c r="X145" s="17"/>
      <c r="Y145" s="17"/>
      <c r="Z145" s="84" t="s">
        <v>770</v>
      </c>
      <c r="AA145" s="85">
        <v>0</v>
      </c>
      <c r="AB145" s="86">
        <v>0</v>
      </c>
      <c r="AC145" s="85">
        <v>0</v>
      </c>
    </row>
    <row r="146" s="2" customFormat="1" customHeight="1" spans="1:29">
      <c r="A146" s="14" t="s">
        <v>29</v>
      </c>
      <c r="B146" s="55" t="s">
        <v>30</v>
      </c>
      <c r="C146" s="5" t="s">
        <v>31</v>
      </c>
      <c r="D146" s="5" t="s">
        <v>53</v>
      </c>
      <c r="E146" s="56" t="s">
        <v>765</v>
      </c>
      <c r="F146" s="14" t="s">
        <v>766</v>
      </c>
      <c r="G146" s="14" t="s">
        <v>35</v>
      </c>
      <c r="H146" s="13" t="s">
        <v>767</v>
      </c>
      <c r="I146" s="13" t="e">
        <f>VLOOKUP(H146,合同高级查询数据!$A$2:$Y$48,25,FALSE)</f>
        <v>#N/A</v>
      </c>
      <c r="J146" s="62" t="s">
        <v>259</v>
      </c>
      <c r="K146" s="14" t="s">
        <v>771</v>
      </c>
      <c r="L146" s="9" t="s">
        <v>771</v>
      </c>
      <c r="M146" s="14"/>
      <c r="N146" s="63">
        <v>44774</v>
      </c>
      <c r="O146" s="14"/>
      <c r="P146" s="64">
        <v>3100</v>
      </c>
      <c r="Q146" s="74">
        <v>426.616</v>
      </c>
      <c r="R146" s="75">
        <f t="shared" si="6"/>
        <v>1322509.6</v>
      </c>
      <c r="S146" s="76">
        <v>202303</v>
      </c>
      <c r="T146" s="77" t="s">
        <v>769</v>
      </c>
      <c r="U146" s="77"/>
      <c r="V146" s="74">
        <v>426.615722656</v>
      </c>
      <c r="W146" s="78"/>
      <c r="X146" s="17"/>
      <c r="Y146" s="17"/>
      <c r="Z146" s="84" t="s">
        <v>772</v>
      </c>
      <c r="AA146" s="85">
        <v>0</v>
      </c>
      <c r="AB146" s="86">
        <v>0</v>
      </c>
      <c r="AC146" s="85">
        <v>0</v>
      </c>
    </row>
    <row r="147" s="2" customFormat="1" customHeight="1" spans="1:29">
      <c r="A147" s="14" t="s">
        <v>29</v>
      </c>
      <c r="B147" s="55" t="s">
        <v>30</v>
      </c>
      <c r="C147" s="5" t="s">
        <v>31</v>
      </c>
      <c r="D147" s="5" t="s">
        <v>53</v>
      </c>
      <c r="E147" s="56" t="s">
        <v>773</v>
      </c>
      <c r="F147" s="14" t="s">
        <v>774</v>
      </c>
      <c r="G147" s="14" t="s">
        <v>35</v>
      </c>
      <c r="H147" s="13" t="s">
        <v>775</v>
      </c>
      <c r="I147" s="13" t="e">
        <f>VLOOKUP(H147,合同高级查询数据!$A$2:$Y$48,25,FALSE)</f>
        <v>#N/A</v>
      </c>
      <c r="J147" s="62" t="s">
        <v>138</v>
      </c>
      <c r="K147" s="14" t="s">
        <v>776</v>
      </c>
      <c r="L147" s="9" t="s">
        <v>777</v>
      </c>
      <c r="M147" s="14"/>
      <c r="N147" s="63">
        <v>44593</v>
      </c>
      <c r="O147" s="14"/>
      <c r="P147" s="64">
        <v>2300</v>
      </c>
      <c r="Q147" s="74">
        <v>24.91</v>
      </c>
      <c r="R147" s="75">
        <f t="shared" si="6"/>
        <v>57293</v>
      </c>
      <c r="S147" s="76">
        <v>202303</v>
      </c>
      <c r="T147" s="77" t="s">
        <v>778</v>
      </c>
      <c r="U147" s="77"/>
      <c r="V147" s="74">
        <v>24.909292221</v>
      </c>
      <c r="W147" s="78"/>
      <c r="X147" s="17"/>
      <c r="Y147" s="17"/>
      <c r="Z147" s="84" t="s">
        <v>779</v>
      </c>
      <c r="AA147" s="85">
        <v>0</v>
      </c>
      <c r="AB147" s="86">
        <v>0</v>
      </c>
      <c r="AC147" s="85">
        <v>0</v>
      </c>
    </row>
    <row r="148" s="2" customFormat="1" customHeight="1" spans="1:29">
      <c r="A148" s="14" t="s">
        <v>29</v>
      </c>
      <c r="B148" s="55" t="s">
        <v>30</v>
      </c>
      <c r="C148" s="5" t="s">
        <v>31</v>
      </c>
      <c r="D148" s="5" t="s">
        <v>53</v>
      </c>
      <c r="E148" s="56" t="s">
        <v>773</v>
      </c>
      <c r="F148" s="14" t="s">
        <v>774</v>
      </c>
      <c r="G148" s="14" t="s">
        <v>35</v>
      </c>
      <c r="H148" s="13" t="s">
        <v>775</v>
      </c>
      <c r="I148" s="13" t="e">
        <f>VLOOKUP(H148,合同高级查询数据!$A$2:$Y$48,25,FALSE)</f>
        <v>#N/A</v>
      </c>
      <c r="J148" s="62" t="s">
        <v>138</v>
      </c>
      <c r="K148" s="14" t="s">
        <v>780</v>
      </c>
      <c r="L148" s="9" t="s">
        <v>781</v>
      </c>
      <c r="M148" s="14"/>
      <c r="N148" s="63">
        <v>44593</v>
      </c>
      <c r="O148" s="14"/>
      <c r="P148" s="64">
        <v>3300</v>
      </c>
      <c r="Q148" s="74">
        <v>23.414</v>
      </c>
      <c r="R148" s="75">
        <f t="shared" si="6"/>
        <v>77266.2</v>
      </c>
      <c r="S148" s="76">
        <v>202303</v>
      </c>
      <c r="T148" s="77" t="s">
        <v>778</v>
      </c>
      <c r="U148" s="77"/>
      <c r="V148" s="74">
        <v>23.413454056</v>
      </c>
      <c r="W148" s="78"/>
      <c r="X148" s="17"/>
      <c r="Y148" s="17"/>
      <c r="Z148" s="84" t="s">
        <v>782</v>
      </c>
      <c r="AA148" s="85">
        <v>0</v>
      </c>
      <c r="AB148" s="86">
        <v>0</v>
      </c>
      <c r="AC148" s="85">
        <v>0</v>
      </c>
    </row>
    <row r="149" s="37" customFormat="1" customHeight="1" spans="1:29">
      <c r="A149" s="49" t="s">
        <v>29</v>
      </c>
      <c r="B149" s="50" t="s">
        <v>30</v>
      </c>
      <c r="C149" s="51" t="s">
        <v>31</v>
      </c>
      <c r="D149" s="51" t="s">
        <v>53</v>
      </c>
      <c r="E149" s="52" t="s">
        <v>783</v>
      </c>
      <c r="F149" s="49" t="s">
        <v>784</v>
      </c>
      <c r="G149" s="49" t="s">
        <v>35</v>
      </c>
      <c r="H149" s="53" t="s">
        <v>785</v>
      </c>
      <c r="I149" s="53" t="str">
        <f>VLOOKUP(H149,合同高级查询数据!$A$2:$Y$48,25,FALSE)</f>
        <v>2023-03-20</v>
      </c>
      <c r="J149" s="58" t="s">
        <v>138</v>
      </c>
      <c r="K149" s="49" t="s">
        <v>786</v>
      </c>
      <c r="L149" s="59" t="s">
        <v>787</v>
      </c>
      <c r="M149" s="49"/>
      <c r="N149" s="60">
        <v>44593</v>
      </c>
      <c r="O149" s="49"/>
      <c r="P149" s="61">
        <v>2100</v>
      </c>
      <c r="Q149" s="67">
        <v>217.037</v>
      </c>
      <c r="R149" s="68">
        <f t="shared" si="6"/>
        <v>455777.7</v>
      </c>
      <c r="S149" s="69">
        <v>202303</v>
      </c>
      <c r="T149" s="70" t="s">
        <v>788</v>
      </c>
      <c r="U149" s="70"/>
      <c r="V149" s="67">
        <v>217.0369557</v>
      </c>
      <c r="W149" s="71"/>
      <c r="X149" s="72">
        <v>44958</v>
      </c>
      <c r="Y149" s="72">
        <v>45322</v>
      </c>
      <c r="Z149" s="81" t="s">
        <v>789</v>
      </c>
      <c r="AA149" s="82">
        <v>0</v>
      </c>
      <c r="AB149" s="83">
        <v>0</v>
      </c>
      <c r="AC149" s="82">
        <v>0</v>
      </c>
    </row>
    <row r="150" s="37" customFormat="1" customHeight="1" spans="1:29">
      <c r="A150" s="49" t="s">
        <v>29</v>
      </c>
      <c r="B150" s="50" t="s">
        <v>30</v>
      </c>
      <c r="C150" s="51" t="s">
        <v>31</v>
      </c>
      <c r="D150" s="51" t="s">
        <v>53</v>
      </c>
      <c r="E150" s="52" t="s">
        <v>783</v>
      </c>
      <c r="F150" s="49" t="s">
        <v>784</v>
      </c>
      <c r="G150" s="49" t="s">
        <v>35</v>
      </c>
      <c r="H150" s="53" t="s">
        <v>785</v>
      </c>
      <c r="I150" s="53" t="str">
        <f>VLOOKUP(H150,合同高级查询数据!$A$2:$Y$48,25,FALSE)</f>
        <v>2023-03-20</v>
      </c>
      <c r="J150" s="58" t="s">
        <v>138</v>
      </c>
      <c r="K150" s="49" t="s">
        <v>786</v>
      </c>
      <c r="L150" s="59" t="s">
        <v>790</v>
      </c>
      <c r="M150" s="49"/>
      <c r="N150" s="60">
        <v>44593</v>
      </c>
      <c r="O150" s="49"/>
      <c r="P150" s="61">
        <v>2100</v>
      </c>
      <c r="Q150" s="67"/>
      <c r="R150" s="68">
        <f t="shared" si="6"/>
        <v>0</v>
      </c>
      <c r="S150" s="69">
        <v>202303</v>
      </c>
      <c r="T150" s="70" t="s">
        <v>791</v>
      </c>
      <c r="U150" s="70"/>
      <c r="V150" s="71"/>
      <c r="W150" s="71"/>
      <c r="X150" s="72">
        <v>44958</v>
      </c>
      <c r="Y150" s="72">
        <v>45322</v>
      </c>
      <c r="Z150" s="81" t="s">
        <v>792</v>
      </c>
      <c r="AA150" s="82">
        <v>0</v>
      </c>
      <c r="AB150" s="83">
        <v>0</v>
      </c>
      <c r="AC150" s="82">
        <v>0</v>
      </c>
    </row>
    <row r="151" s="37" customFormat="1" customHeight="1" spans="1:29">
      <c r="A151" s="49" t="s">
        <v>29</v>
      </c>
      <c r="B151" s="50" t="s">
        <v>30</v>
      </c>
      <c r="C151" s="51" t="s">
        <v>31</v>
      </c>
      <c r="D151" s="51" t="s">
        <v>53</v>
      </c>
      <c r="E151" s="52" t="s">
        <v>783</v>
      </c>
      <c r="F151" s="49" t="s">
        <v>784</v>
      </c>
      <c r="G151" s="49" t="s">
        <v>35</v>
      </c>
      <c r="H151" s="53" t="s">
        <v>785</v>
      </c>
      <c r="I151" s="53" t="str">
        <f>VLOOKUP(H151,合同高级查询数据!$A$2:$Y$48,25,FALSE)</f>
        <v>2023-03-20</v>
      </c>
      <c r="J151" s="58" t="s">
        <v>138</v>
      </c>
      <c r="K151" s="49" t="s">
        <v>793</v>
      </c>
      <c r="L151" s="59" t="s">
        <v>794</v>
      </c>
      <c r="M151" s="49"/>
      <c r="N151" s="60">
        <v>44593</v>
      </c>
      <c r="O151" s="49"/>
      <c r="P151" s="61">
        <v>3100</v>
      </c>
      <c r="Q151" s="67">
        <v>780.147</v>
      </c>
      <c r="R151" s="68">
        <f t="shared" si="6"/>
        <v>2418455.7</v>
      </c>
      <c r="S151" s="69">
        <v>202303</v>
      </c>
      <c r="T151" s="70" t="s">
        <v>795</v>
      </c>
      <c r="U151" s="70"/>
      <c r="V151" s="67">
        <v>780.146418091</v>
      </c>
      <c r="W151" s="71"/>
      <c r="X151" s="72">
        <v>44958</v>
      </c>
      <c r="Y151" s="72">
        <v>45322</v>
      </c>
      <c r="Z151" s="81" t="s">
        <v>796</v>
      </c>
      <c r="AA151" s="82">
        <v>0</v>
      </c>
      <c r="AB151" s="83">
        <v>0</v>
      </c>
      <c r="AC151" s="82">
        <v>0</v>
      </c>
    </row>
    <row r="152" s="2" customFormat="1" customHeight="1" spans="1:29">
      <c r="A152" s="14" t="s">
        <v>29</v>
      </c>
      <c r="B152" s="55" t="s">
        <v>30</v>
      </c>
      <c r="C152" s="5" t="s">
        <v>31</v>
      </c>
      <c r="D152" s="5" t="s">
        <v>53</v>
      </c>
      <c r="E152" s="56" t="s">
        <v>783</v>
      </c>
      <c r="F152" s="14" t="s">
        <v>797</v>
      </c>
      <c r="G152" s="14" t="s">
        <v>35</v>
      </c>
      <c r="H152" s="13" t="s">
        <v>798</v>
      </c>
      <c r="I152" s="13" t="e">
        <f>VLOOKUP(H152,合同高级查询数据!$A$2:$Y$48,25,FALSE)</f>
        <v>#N/A</v>
      </c>
      <c r="J152" s="62" t="s">
        <v>259</v>
      </c>
      <c r="K152" s="14" t="s">
        <v>799</v>
      </c>
      <c r="L152" s="9" t="s">
        <v>800</v>
      </c>
      <c r="M152" s="14"/>
      <c r="N152" s="63">
        <v>44774</v>
      </c>
      <c r="O152" s="14"/>
      <c r="P152" s="64">
        <v>2400</v>
      </c>
      <c r="Q152" s="74"/>
      <c r="R152" s="75">
        <f t="shared" si="6"/>
        <v>0</v>
      </c>
      <c r="S152" s="76">
        <v>202303</v>
      </c>
      <c r="T152" s="77" t="s">
        <v>801</v>
      </c>
      <c r="U152" s="77"/>
      <c r="V152" s="78"/>
      <c r="W152" s="78"/>
      <c r="X152" s="17"/>
      <c r="Y152" s="17"/>
      <c r="Z152" s="84" t="s">
        <v>802</v>
      </c>
      <c r="AA152" s="85">
        <v>0</v>
      </c>
      <c r="AB152" s="86">
        <v>0</v>
      </c>
      <c r="AC152" s="85">
        <v>0</v>
      </c>
    </row>
    <row r="153" s="2" customFormat="1" customHeight="1" spans="1:29">
      <c r="A153" s="14" t="s">
        <v>29</v>
      </c>
      <c r="B153" s="55" t="s">
        <v>30</v>
      </c>
      <c r="C153" s="5" t="s">
        <v>31</v>
      </c>
      <c r="D153" s="5" t="s">
        <v>53</v>
      </c>
      <c r="E153" s="56" t="s">
        <v>783</v>
      </c>
      <c r="F153" s="14" t="s">
        <v>797</v>
      </c>
      <c r="G153" s="14" t="s">
        <v>35</v>
      </c>
      <c r="H153" s="13" t="s">
        <v>798</v>
      </c>
      <c r="I153" s="13" t="e">
        <f>VLOOKUP(H153,合同高级查询数据!$A$2:$Y$48,25,FALSE)</f>
        <v>#N/A</v>
      </c>
      <c r="J153" s="62" t="s">
        <v>259</v>
      </c>
      <c r="K153" s="14" t="s">
        <v>803</v>
      </c>
      <c r="L153" s="9" t="s">
        <v>804</v>
      </c>
      <c r="M153" s="14"/>
      <c r="N153" s="63">
        <v>44774</v>
      </c>
      <c r="O153" s="14"/>
      <c r="P153" s="64">
        <v>3100</v>
      </c>
      <c r="Q153" s="74"/>
      <c r="R153" s="75">
        <f t="shared" si="6"/>
        <v>0</v>
      </c>
      <c r="S153" s="76">
        <v>202303</v>
      </c>
      <c r="T153" s="77" t="s">
        <v>801</v>
      </c>
      <c r="U153" s="77"/>
      <c r="V153" s="78"/>
      <c r="W153" s="78"/>
      <c r="X153" s="17"/>
      <c r="Y153" s="17"/>
      <c r="Z153" s="84" t="s">
        <v>805</v>
      </c>
      <c r="AA153" s="85">
        <v>0</v>
      </c>
      <c r="AB153" s="86">
        <v>0</v>
      </c>
      <c r="AC153" s="85">
        <v>0</v>
      </c>
    </row>
    <row r="154" s="37" customFormat="1" customHeight="1" spans="1:29">
      <c r="A154" s="49" t="s">
        <v>571</v>
      </c>
      <c r="B154" s="50" t="s">
        <v>525</v>
      </c>
      <c r="C154" s="51" t="s">
        <v>191</v>
      </c>
      <c r="D154" s="50" t="s">
        <v>806</v>
      </c>
      <c r="E154" s="52" t="s">
        <v>807</v>
      </c>
      <c r="F154" s="49" t="s">
        <v>808</v>
      </c>
      <c r="G154" s="49" t="s">
        <v>35</v>
      </c>
      <c r="H154" s="53" t="s">
        <v>809</v>
      </c>
      <c r="I154" s="53" t="e">
        <f>VLOOKUP(H154,合同高级查询数据!$A$2:$Y$48,25,FALSE)</f>
        <v>#N/A</v>
      </c>
      <c r="J154" s="58" t="s">
        <v>810</v>
      </c>
      <c r="K154" s="49" t="s">
        <v>811</v>
      </c>
      <c r="L154" s="59" t="s">
        <v>812</v>
      </c>
      <c r="M154" s="49" t="s">
        <v>813</v>
      </c>
      <c r="N154" s="60" t="s">
        <v>814</v>
      </c>
      <c r="O154" s="49" t="s">
        <v>815</v>
      </c>
      <c r="P154" s="61">
        <v>9500</v>
      </c>
      <c r="Q154" s="67">
        <v>134.36</v>
      </c>
      <c r="R154" s="68">
        <f t="shared" si="6"/>
        <v>1276420</v>
      </c>
      <c r="S154" s="69">
        <v>202303</v>
      </c>
      <c r="T154" s="70" t="s">
        <v>816</v>
      </c>
      <c r="U154" s="70"/>
      <c r="V154" s="71">
        <v>134.359646926</v>
      </c>
      <c r="W154" s="71"/>
      <c r="X154" s="72">
        <v>44409</v>
      </c>
      <c r="Y154" s="72">
        <v>45138</v>
      </c>
      <c r="Z154" s="81" t="s">
        <v>817</v>
      </c>
      <c r="AA154" s="82">
        <v>0.2</v>
      </c>
      <c r="AB154" s="83">
        <v>600</v>
      </c>
      <c r="AC154" s="82">
        <v>120</v>
      </c>
    </row>
    <row r="155" s="2" customFormat="1" customHeight="1" spans="1:29">
      <c r="A155" s="14" t="s">
        <v>571</v>
      </c>
      <c r="B155" s="55" t="s">
        <v>525</v>
      </c>
      <c r="C155" s="5" t="s">
        <v>307</v>
      </c>
      <c r="D155" s="5" t="s">
        <v>526</v>
      </c>
      <c r="E155" s="56" t="s">
        <v>818</v>
      </c>
      <c r="F155" s="14" t="s">
        <v>819</v>
      </c>
      <c r="G155" s="14" t="s">
        <v>35</v>
      </c>
      <c r="H155" s="13" t="s">
        <v>820</v>
      </c>
      <c r="I155" s="13" t="e">
        <f>VLOOKUP(H155,合同高级查询数据!$A$2:$Y$48,25,FALSE)</f>
        <v>#N/A</v>
      </c>
      <c r="J155" s="62" t="s">
        <v>821</v>
      </c>
      <c r="K155" s="14" t="s">
        <v>822</v>
      </c>
      <c r="L155" s="9" t="s">
        <v>823</v>
      </c>
      <c r="M155" s="14"/>
      <c r="N155" s="63" t="s">
        <v>824</v>
      </c>
      <c r="O155" s="14" t="s">
        <v>825</v>
      </c>
      <c r="P155" s="64">
        <v>9500</v>
      </c>
      <c r="Q155" s="74"/>
      <c r="R155" s="75">
        <f t="shared" si="6"/>
        <v>0</v>
      </c>
      <c r="S155" s="76">
        <v>202303</v>
      </c>
      <c r="T155" s="77" t="s">
        <v>826</v>
      </c>
      <c r="U155" s="77"/>
      <c r="V155" s="78"/>
      <c r="W155" s="78"/>
      <c r="X155" s="17"/>
      <c r="Y155" s="17"/>
      <c r="Z155" s="84"/>
      <c r="AA155" s="85" t="s">
        <v>292</v>
      </c>
      <c r="AB155" s="86">
        <v>0</v>
      </c>
      <c r="AC155" s="85">
        <v>0</v>
      </c>
    </row>
    <row r="156" s="2" customFormat="1" customHeight="1" spans="1:29">
      <c r="A156" s="14" t="s">
        <v>571</v>
      </c>
      <c r="B156" s="55" t="s">
        <v>525</v>
      </c>
      <c r="C156" s="5" t="s">
        <v>307</v>
      </c>
      <c r="D156" s="5" t="s">
        <v>526</v>
      </c>
      <c r="E156" s="56" t="s">
        <v>818</v>
      </c>
      <c r="F156" s="14" t="s">
        <v>819</v>
      </c>
      <c r="G156" s="14" t="s">
        <v>35</v>
      </c>
      <c r="H156" s="13" t="s">
        <v>820</v>
      </c>
      <c r="I156" s="13" t="e">
        <f>VLOOKUP(H156,合同高级查询数据!$A$2:$Y$48,25,FALSE)</f>
        <v>#N/A</v>
      </c>
      <c r="J156" s="62" t="s">
        <v>821</v>
      </c>
      <c r="K156" s="14" t="s">
        <v>827</v>
      </c>
      <c r="L156" s="9" t="s">
        <v>828</v>
      </c>
      <c r="M156" s="14"/>
      <c r="N156" s="63">
        <v>44462</v>
      </c>
      <c r="O156" s="14" t="s">
        <v>533</v>
      </c>
      <c r="P156" s="64">
        <v>9500</v>
      </c>
      <c r="Q156" s="74">
        <v>4.2</v>
      </c>
      <c r="R156" s="75">
        <f t="shared" si="6"/>
        <v>39900</v>
      </c>
      <c r="S156" s="76">
        <v>202303</v>
      </c>
      <c r="T156" s="77" t="s">
        <v>829</v>
      </c>
      <c r="U156" s="77"/>
      <c r="V156" s="78">
        <v>4.15</v>
      </c>
      <c r="W156" s="78"/>
      <c r="X156" s="17"/>
      <c r="Y156" s="17"/>
      <c r="Z156" s="84" t="s">
        <v>830</v>
      </c>
      <c r="AA156" s="85">
        <v>0.3</v>
      </c>
      <c r="AB156" s="86">
        <v>20</v>
      </c>
      <c r="AC156" s="85">
        <v>0</v>
      </c>
    </row>
    <row r="157" s="2" customFormat="1" customHeight="1" spans="1:29">
      <c r="A157" s="14" t="s">
        <v>571</v>
      </c>
      <c r="B157" s="55" t="s">
        <v>525</v>
      </c>
      <c r="C157" s="5" t="s">
        <v>307</v>
      </c>
      <c r="D157" s="5" t="s">
        <v>526</v>
      </c>
      <c r="E157" s="56" t="s">
        <v>818</v>
      </c>
      <c r="F157" s="14" t="s">
        <v>819</v>
      </c>
      <c r="G157" s="14" t="s">
        <v>35</v>
      </c>
      <c r="H157" s="13" t="s">
        <v>820</v>
      </c>
      <c r="I157" s="13" t="e">
        <f>VLOOKUP(H157,合同高级查询数据!$A$2:$Y$48,25,FALSE)</f>
        <v>#N/A</v>
      </c>
      <c r="J157" s="62" t="s">
        <v>37</v>
      </c>
      <c r="K157" s="88" t="s">
        <v>831</v>
      </c>
      <c r="L157" s="9" t="s">
        <v>819</v>
      </c>
      <c r="M157" s="14"/>
      <c r="N157" s="63" t="s">
        <v>832</v>
      </c>
      <c r="O157" s="14" t="s">
        <v>833</v>
      </c>
      <c r="P157" s="64">
        <v>9500</v>
      </c>
      <c r="Q157" s="74">
        <v>53.6</v>
      </c>
      <c r="R157" s="75">
        <f t="shared" si="6"/>
        <v>509200</v>
      </c>
      <c r="S157" s="76">
        <v>202303</v>
      </c>
      <c r="T157" s="77" t="s">
        <v>834</v>
      </c>
      <c r="U157" s="77"/>
      <c r="V157" s="78">
        <v>53.550141524</v>
      </c>
      <c r="W157" s="78"/>
      <c r="X157" s="17"/>
      <c r="Y157" s="17"/>
      <c r="Z157" s="84" t="s">
        <v>835</v>
      </c>
      <c r="AA157" s="85">
        <v>0.3</v>
      </c>
      <c r="AB157" s="86">
        <v>160</v>
      </c>
      <c r="AC157" s="85">
        <f>AB157*0.3+20*0.3</f>
        <v>54</v>
      </c>
    </row>
    <row r="158" s="2" customFormat="1" customHeight="1" spans="1:29">
      <c r="A158" s="14" t="s">
        <v>571</v>
      </c>
      <c r="B158" s="55" t="s">
        <v>525</v>
      </c>
      <c r="C158" s="5" t="s">
        <v>307</v>
      </c>
      <c r="D158" s="5" t="s">
        <v>526</v>
      </c>
      <c r="E158" s="56" t="s">
        <v>818</v>
      </c>
      <c r="F158" s="14" t="s">
        <v>819</v>
      </c>
      <c r="G158" s="14" t="s">
        <v>35</v>
      </c>
      <c r="H158" s="13" t="s">
        <v>820</v>
      </c>
      <c r="I158" s="13" t="e">
        <f>VLOOKUP(H158,合同高级查询数据!$A$2:$Y$48,25,FALSE)</f>
        <v>#N/A</v>
      </c>
      <c r="J158" s="62" t="s">
        <v>37</v>
      </c>
      <c r="K158" s="14" t="s">
        <v>836</v>
      </c>
      <c r="L158" s="9" t="s">
        <v>837</v>
      </c>
      <c r="M158" s="14"/>
      <c r="N158" s="63" t="s">
        <v>838</v>
      </c>
      <c r="O158" s="14" t="s">
        <v>839</v>
      </c>
      <c r="P158" s="64">
        <v>9500</v>
      </c>
      <c r="Q158" s="74">
        <v>42</v>
      </c>
      <c r="R158" s="75">
        <f t="shared" si="6"/>
        <v>399000</v>
      </c>
      <c r="S158" s="76">
        <v>202303</v>
      </c>
      <c r="T158" s="77" t="s">
        <v>840</v>
      </c>
      <c r="U158" s="77"/>
      <c r="V158" s="78">
        <v>41.325592574</v>
      </c>
      <c r="W158" s="78"/>
      <c r="X158" s="17"/>
      <c r="Y158" s="17"/>
      <c r="Z158" s="84" t="s">
        <v>841</v>
      </c>
      <c r="AA158" s="85">
        <v>0.3</v>
      </c>
      <c r="AB158" s="86">
        <v>140</v>
      </c>
      <c r="AC158" s="85">
        <v>42</v>
      </c>
    </row>
    <row r="159" s="2" customFormat="1" customHeight="1" spans="1:29">
      <c r="A159" s="14" t="s">
        <v>571</v>
      </c>
      <c r="B159" s="55" t="s">
        <v>525</v>
      </c>
      <c r="C159" s="5" t="s">
        <v>307</v>
      </c>
      <c r="D159" s="5" t="s">
        <v>526</v>
      </c>
      <c r="E159" s="56" t="s">
        <v>818</v>
      </c>
      <c r="F159" s="14" t="s">
        <v>842</v>
      </c>
      <c r="G159" s="14" t="s">
        <v>35</v>
      </c>
      <c r="H159" s="13" t="s">
        <v>843</v>
      </c>
      <c r="I159" s="13" t="e">
        <f>VLOOKUP(H159,合同高级查询数据!$A$2:$Y$48,25,FALSE)</f>
        <v>#N/A</v>
      </c>
      <c r="J159" s="62" t="s">
        <v>37</v>
      </c>
      <c r="K159" s="14" t="s">
        <v>844</v>
      </c>
      <c r="L159" s="9" t="s">
        <v>845</v>
      </c>
      <c r="M159" s="14"/>
      <c r="N159" s="63" t="s">
        <v>846</v>
      </c>
      <c r="O159" s="88" t="s">
        <v>847</v>
      </c>
      <c r="P159" s="64">
        <v>9500</v>
      </c>
      <c r="Q159" s="74"/>
      <c r="R159" s="75">
        <f t="shared" si="6"/>
        <v>0</v>
      </c>
      <c r="S159" s="76">
        <v>202303</v>
      </c>
      <c r="T159" s="77" t="s">
        <v>848</v>
      </c>
      <c r="U159" s="77"/>
      <c r="V159" s="78"/>
      <c r="W159" s="78"/>
      <c r="X159" s="17"/>
      <c r="Y159" s="17"/>
      <c r="Z159" s="84" t="s">
        <v>849</v>
      </c>
      <c r="AA159" s="85" t="s">
        <v>292</v>
      </c>
      <c r="AB159" s="86"/>
      <c r="AC159" s="85"/>
    </row>
    <row r="160" s="2" customFormat="1" customHeight="1" spans="1:29">
      <c r="A160" s="14" t="s">
        <v>571</v>
      </c>
      <c r="B160" s="55" t="s">
        <v>525</v>
      </c>
      <c r="C160" s="5" t="s">
        <v>307</v>
      </c>
      <c r="D160" s="5" t="s">
        <v>526</v>
      </c>
      <c r="E160" s="56" t="s">
        <v>818</v>
      </c>
      <c r="F160" s="14" t="s">
        <v>842</v>
      </c>
      <c r="G160" s="14" t="s">
        <v>35</v>
      </c>
      <c r="H160" s="13" t="s">
        <v>843</v>
      </c>
      <c r="I160" s="13" t="e">
        <f>VLOOKUP(H160,合同高级查询数据!$A$2:$Y$48,25,FALSE)</f>
        <v>#N/A</v>
      </c>
      <c r="J160" s="62" t="s">
        <v>37</v>
      </c>
      <c r="K160" s="14" t="s">
        <v>850</v>
      </c>
      <c r="L160" s="9" t="s">
        <v>850</v>
      </c>
      <c r="M160" s="14"/>
      <c r="N160" s="63">
        <v>44730</v>
      </c>
      <c r="O160" s="14" t="s">
        <v>851</v>
      </c>
      <c r="P160" s="64">
        <v>9500</v>
      </c>
      <c r="Q160" s="74">
        <v>120</v>
      </c>
      <c r="R160" s="75">
        <f t="shared" si="6"/>
        <v>1140000</v>
      </c>
      <c r="S160" s="76">
        <v>202303</v>
      </c>
      <c r="T160" s="77" t="s">
        <v>852</v>
      </c>
      <c r="U160" s="77"/>
      <c r="V160" s="78">
        <v>119.146495208</v>
      </c>
      <c r="W160" s="78"/>
      <c r="X160" s="17"/>
      <c r="Y160" s="17"/>
      <c r="Z160" s="84" t="s">
        <v>853</v>
      </c>
      <c r="AA160" s="85">
        <v>0.3</v>
      </c>
      <c r="AB160" s="86">
        <v>400</v>
      </c>
      <c r="AC160" s="85">
        <v>120</v>
      </c>
    </row>
    <row r="161" s="2" customFormat="1" customHeight="1" spans="1:29">
      <c r="A161" s="14" t="s">
        <v>571</v>
      </c>
      <c r="B161" s="55" t="s">
        <v>525</v>
      </c>
      <c r="C161" s="5" t="s">
        <v>307</v>
      </c>
      <c r="D161" s="55" t="s">
        <v>526</v>
      </c>
      <c r="E161" s="56" t="s">
        <v>818</v>
      </c>
      <c r="F161" s="14" t="s">
        <v>854</v>
      </c>
      <c r="G161" s="14" t="s">
        <v>35</v>
      </c>
      <c r="H161" s="13" t="s">
        <v>855</v>
      </c>
      <c r="I161" s="13" t="e">
        <f>VLOOKUP(H161,合同高级查询数据!$A$2:$Y$48,25,FALSE)</f>
        <v>#N/A</v>
      </c>
      <c r="J161" s="62" t="s">
        <v>544</v>
      </c>
      <c r="K161" s="14" t="s">
        <v>856</v>
      </c>
      <c r="L161" s="9" t="s">
        <v>857</v>
      </c>
      <c r="M161" s="14"/>
      <c r="N161" s="63">
        <v>41244</v>
      </c>
      <c r="O161" s="14" t="s">
        <v>858</v>
      </c>
      <c r="P161" s="64" t="s">
        <v>859</v>
      </c>
      <c r="Q161" s="74">
        <v>79.3</v>
      </c>
      <c r="R161" s="75">
        <f>ROUND(15000*Q161,2)</f>
        <v>1189500</v>
      </c>
      <c r="S161" s="76">
        <v>202303</v>
      </c>
      <c r="T161" s="77" t="s">
        <v>860</v>
      </c>
      <c r="U161" s="77"/>
      <c r="V161" s="78">
        <v>79.267110515</v>
      </c>
      <c r="W161" s="78"/>
      <c r="X161" s="17"/>
      <c r="Y161" s="17"/>
      <c r="Z161" s="84" t="s">
        <v>861</v>
      </c>
      <c r="AA161" s="85">
        <v>0.137931034482759</v>
      </c>
      <c r="AB161" s="86">
        <v>380</v>
      </c>
      <c r="AC161" s="85" t="s">
        <v>862</v>
      </c>
    </row>
    <row r="162" s="2" customFormat="1" customHeight="1" spans="1:29">
      <c r="A162" s="14" t="s">
        <v>571</v>
      </c>
      <c r="B162" s="55" t="s">
        <v>525</v>
      </c>
      <c r="C162" s="5" t="s">
        <v>307</v>
      </c>
      <c r="D162" s="55" t="s">
        <v>526</v>
      </c>
      <c r="E162" s="56" t="s">
        <v>818</v>
      </c>
      <c r="F162" s="14" t="s">
        <v>854</v>
      </c>
      <c r="G162" s="14" t="s">
        <v>35</v>
      </c>
      <c r="H162" s="13" t="s">
        <v>855</v>
      </c>
      <c r="I162" s="13" t="e">
        <f>VLOOKUP(H162,合同高级查询数据!$A$2:$Y$48,25,FALSE)</f>
        <v>#N/A</v>
      </c>
      <c r="J162" s="62" t="s">
        <v>544</v>
      </c>
      <c r="K162" s="14" t="s">
        <v>863</v>
      </c>
      <c r="L162" s="9" t="s">
        <v>864</v>
      </c>
      <c r="M162" s="14"/>
      <c r="N162" s="63">
        <v>41244</v>
      </c>
      <c r="O162" s="14" t="s">
        <v>74</v>
      </c>
      <c r="P162" s="64" t="s">
        <v>859</v>
      </c>
      <c r="Q162" s="74">
        <v>85.9</v>
      </c>
      <c r="R162" s="75">
        <f>ROUND(15000*Q162,2)</f>
        <v>1288500</v>
      </c>
      <c r="S162" s="76">
        <v>202303</v>
      </c>
      <c r="T162" s="77" t="s">
        <v>865</v>
      </c>
      <c r="U162" s="77"/>
      <c r="V162" s="78">
        <v>85.873589412</v>
      </c>
      <c r="W162" s="78"/>
      <c r="X162" s="17"/>
      <c r="Y162" s="17"/>
      <c r="Z162" s="84" t="s">
        <v>866</v>
      </c>
      <c r="AA162" s="85">
        <v>0.137931034482759</v>
      </c>
      <c r="AB162" s="86">
        <v>200</v>
      </c>
      <c r="AC162" s="85" t="s">
        <v>862</v>
      </c>
    </row>
    <row r="163" s="2" customFormat="1" customHeight="1" spans="1:29">
      <c r="A163" s="14" t="s">
        <v>571</v>
      </c>
      <c r="B163" s="55" t="s">
        <v>525</v>
      </c>
      <c r="C163" s="5" t="s">
        <v>307</v>
      </c>
      <c r="D163" s="55" t="s">
        <v>526</v>
      </c>
      <c r="E163" s="56" t="s">
        <v>818</v>
      </c>
      <c r="F163" s="14" t="s">
        <v>854</v>
      </c>
      <c r="G163" s="14" t="s">
        <v>35</v>
      </c>
      <c r="H163" s="13" t="s">
        <v>855</v>
      </c>
      <c r="I163" s="13" t="e">
        <f>VLOOKUP(H163,合同高级查询数据!$A$2:$Y$48,25,FALSE)</f>
        <v>#N/A</v>
      </c>
      <c r="J163" s="62" t="s">
        <v>98</v>
      </c>
      <c r="K163" s="14" t="s">
        <v>867</v>
      </c>
      <c r="L163" s="9" t="s">
        <v>868</v>
      </c>
      <c r="M163" s="14"/>
      <c r="N163" s="63">
        <v>42796</v>
      </c>
      <c r="O163" s="14" t="s">
        <v>533</v>
      </c>
      <c r="P163" s="64">
        <v>150000</v>
      </c>
      <c r="Q163" s="74">
        <v>3.7</v>
      </c>
      <c r="R163" s="75">
        <f>ROUND(P163*Q163,2)</f>
        <v>555000</v>
      </c>
      <c r="S163" s="76">
        <v>202303</v>
      </c>
      <c r="T163" s="77" t="s">
        <v>869</v>
      </c>
      <c r="U163" s="77"/>
      <c r="V163" s="78">
        <v>3.70229146</v>
      </c>
      <c r="W163" s="78"/>
      <c r="X163" s="17"/>
      <c r="Y163" s="17"/>
      <c r="Z163" s="84" t="s">
        <v>870</v>
      </c>
      <c r="AA163" s="85">
        <v>0.1</v>
      </c>
      <c r="AB163" s="86">
        <v>20</v>
      </c>
      <c r="AC163" s="85">
        <v>2</v>
      </c>
    </row>
    <row r="164" s="2" customFormat="1" customHeight="1" spans="1:29">
      <c r="A164" s="14" t="s">
        <v>571</v>
      </c>
      <c r="B164" s="55" t="s">
        <v>525</v>
      </c>
      <c r="C164" s="5" t="s">
        <v>307</v>
      </c>
      <c r="D164" s="55" t="s">
        <v>526</v>
      </c>
      <c r="E164" s="56" t="s">
        <v>818</v>
      </c>
      <c r="F164" s="14" t="s">
        <v>819</v>
      </c>
      <c r="G164" s="14" t="s">
        <v>35</v>
      </c>
      <c r="H164" s="13" t="s">
        <v>871</v>
      </c>
      <c r="I164" s="13" t="e">
        <f>VLOOKUP(H164,合同高级查询数据!$A$2:$Y$48,25,FALSE)</f>
        <v>#N/A</v>
      </c>
      <c r="J164" s="62" t="s">
        <v>544</v>
      </c>
      <c r="K164" s="14" t="s">
        <v>872</v>
      </c>
      <c r="L164" s="9" t="s">
        <v>873</v>
      </c>
      <c r="M164" s="14"/>
      <c r="N164" s="63">
        <v>42795</v>
      </c>
      <c r="O164" s="14" t="s">
        <v>874</v>
      </c>
      <c r="P164" s="64" t="s">
        <v>875</v>
      </c>
      <c r="Q164" s="74">
        <v>30.4</v>
      </c>
      <c r="R164" s="75">
        <f>ROUND(15000*Q164,2)</f>
        <v>456000</v>
      </c>
      <c r="S164" s="76">
        <v>202303</v>
      </c>
      <c r="T164" s="77" t="s">
        <v>876</v>
      </c>
      <c r="U164" s="77"/>
      <c r="V164" s="78">
        <v>30.3648683</v>
      </c>
      <c r="W164" s="78"/>
      <c r="X164" s="17"/>
      <c r="Y164" s="17"/>
      <c r="Z164" s="84" t="s">
        <v>877</v>
      </c>
      <c r="AA164" s="85">
        <v>0.116666666666667</v>
      </c>
      <c r="AB164" s="86">
        <v>120</v>
      </c>
      <c r="AC164" s="85">
        <v>14</v>
      </c>
    </row>
    <row r="165" s="2" customFormat="1" customHeight="1" spans="1:29">
      <c r="A165" s="14" t="s">
        <v>571</v>
      </c>
      <c r="B165" s="55" t="s">
        <v>525</v>
      </c>
      <c r="C165" s="5" t="s">
        <v>307</v>
      </c>
      <c r="D165" s="55" t="s">
        <v>526</v>
      </c>
      <c r="E165" s="56" t="s">
        <v>818</v>
      </c>
      <c r="F165" s="14" t="s">
        <v>878</v>
      </c>
      <c r="G165" s="14" t="s">
        <v>35</v>
      </c>
      <c r="H165" s="13" t="s">
        <v>879</v>
      </c>
      <c r="I165" s="13" t="e">
        <f>VLOOKUP(H165,合同高级查询数据!$A$2:$Y$48,25,FALSE)</f>
        <v>#N/A</v>
      </c>
      <c r="J165" s="62" t="s">
        <v>544</v>
      </c>
      <c r="K165" s="14" t="s">
        <v>880</v>
      </c>
      <c r="L165" s="9" t="s">
        <v>881</v>
      </c>
      <c r="M165" s="14"/>
      <c r="N165" s="63">
        <v>44470</v>
      </c>
      <c r="O165" s="14" t="s">
        <v>882</v>
      </c>
      <c r="P165" s="64">
        <v>9500</v>
      </c>
      <c r="Q165" s="74">
        <v>151.7</v>
      </c>
      <c r="R165" s="75">
        <f t="shared" ref="R165:R173" si="7">ROUND(P165*Q165,2)</f>
        <v>1441150</v>
      </c>
      <c r="S165" s="76">
        <v>202303</v>
      </c>
      <c r="T165" s="77" t="s">
        <v>883</v>
      </c>
      <c r="U165" s="77"/>
      <c r="V165" s="78">
        <v>151.701281432</v>
      </c>
      <c r="W165" s="78"/>
      <c r="X165" s="17"/>
      <c r="Y165" s="17"/>
      <c r="Z165" s="84" t="s">
        <v>884</v>
      </c>
      <c r="AA165" s="85">
        <v>0.3</v>
      </c>
      <c r="AB165" s="86">
        <v>280</v>
      </c>
      <c r="AC165" s="85">
        <v>84</v>
      </c>
    </row>
    <row r="166" s="37" customFormat="1" customHeight="1" spans="1:29">
      <c r="A166" s="49" t="s">
        <v>571</v>
      </c>
      <c r="B166" s="50" t="s">
        <v>525</v>
      </c>
      <c r="C166" s="51" t="s">
        <v>191</v>
      </c>
      <c r="D166" s="50" t="s">
        <v>806</v>
      </c>
      <c r="E166" s="52" t="s">
        <v>885</v>
      </c>
      <c r="F166" s="49" t="s">
        <v>886</v>
      </c>
      <c r="G166" s="49" t="s">
        <v>35</v>
      </c>
      <c r="H166" s="53" t="s">
        <v>887</v>
      </c>
      <c r="I166" s="53" t="e">
        <f>VLOOKUP(H166,合同高级查询数据!$A$2:$Y$48,25,FALSE)</f>
        <v>#N/A</v>
      </c>
      <c r="J166" s="58" t="s">
        <v>37</v>
      </c>
      <c r="K166" s="49" t="s">
        <v>888</v>
      </c>
      <c r="L166" s="59" t="s">
        <v>886</v>
      </c>
      <c r="M166" s="49"/>
      <c r="N166" s="60" t="s">
        <v>889</v>
      </c>
      <c r="O166" s="49" t="s">
        <v>890</v>
      </c>
      <c r="P166" s="61">
        <v>7750</v>
      </c>
      <c r="Q166" s="67">
        <v>111.1</v>
      </c>
      <c r="R166" s="68">
        <f t="shared" si="7"/>
        <v>861025</v>
      </c>
      <c r="S166" s="69">
        <v>202303</v>
      </c>
      <c r="T166" s="70" t="s">
        <v>891</v>
      </c>
      <c r="U166" s="70"/>
      <c r="V166" s="71">
        <v>111.006309509</v>
      </c>
      <c r="W166" s="71"/>
      <c r="X166" s="72">
        <v>44652</v>
      </c>
      <c r="Y166" s="72">
        <v>45016</v>
      </c>
      <c r="Z166" s="81" t="s">
        <v>892</v>
      </c>
      <c r="AA166" s="82">
        <v>0.3</v>
      </c>
      <c r="AB166" s="83">
        <v>280</v>
      </c>
      <c r="AC166" s="82">
        <v>84</v>
      </c>
    </row>
    <row r="167" s="37" customFormat="1" customHeight="1" spans="1:29">
      <c r="A167" s="49" t="s">
        <v>571</v>
      </c>
      <c r="B167" s="50" t="s">
        <v>525</v>
      </c>
      <c r="C167" s="51" t="s">
        <v>191</v>
      </c>
      <c r="D167" s="50" t="s">
        <v>806</v>
      </c>
      <c r="E167" s="52" t="s">
        <v>885</v>
      </c>
      <c r="F167" s="49" t="s">
        <v>886</v>
      </c>
      <c r="G167" s="49" t="s">
        <v>35</v>
      </c>
      <c r="H167" s="53" t="s">
        <v>887</v>
      </c>
      <c r="I167" s="53" t="e">
        <f>VLOOKUP(H167,合同高级查询数据!$A$2:$Y$48,25,FALSE)</f>
        <v>#N/A</v>
      </c>
      <c r="J167" s="58" t="s">
        <v>37</v>
      </c>
      <c r="K167" s="49" t="s">
        <v>893</v>
      </c>
      <c r="L167" s="59" t="s">
        <v>894</v>
      </c>
      <c r="M167" s="49"/>
      <c r="N167" s="60" t="s">
        <v>895</v>
      </c>
      <c r="O167" s="49" t="s">
        <v>896</v>
      </c>
      <c r="P167" s="61">
        <v>7750</v>
      </c>
      <c r="Q167" s="67"/>
      <c r="R167" s="68">
        <f t="shared" si="7"/>
        <v>0</v>
      </c>
      <c r="S167" s="69">
        <v>202303</v>
      </c>
      <c r="T167" s="70" t="s">
        <v>897</v>
      </c>
      <c r="U167" s="70"/>
      <c r="V167" s="71"/>
      <c r="W167" s="71"/>
      <c r="X167" s="72">
        <v>44652</v>
      </c>
      <c r="Y167" s="72">
        <v>45016</v>
      </c>
      <c r="Z167" s="81" t="s">
        <v>898</v>
      </c>
      <c r="AA167" s="82" t="s">
        <v>292</v>
      </c>
      <c r="AB167" s="83">
        <v>0</v>
      </c>
      <c r="AC167" s="82">
        <v>0</v>
      </c>
    </row>
    <row r="168" s="37" customFormat="1" customHeight="1" spans="1:29">
      <c r="A168" s="49" t="s">
        <v>571</v>
      </c>
      <c r="B168" s="50" t="s">
        <v>525</v>
      </c>
      <c r="C168" s="51" t="s">
        <v>191</v>
      </c>
      <c r="D168" s="50" t="s">
        <v>806</v>
      </c>
      <c r="E168" s="52" t="s">
        <v>885</v>
      </c>
      <c r="F168" s="49" t="s">
        <v>886</v>
      </c>
      <c r="G168" s="49" t="s">
        <v>35</v>
      </c>
      <c r="H168" s="53" t="s">
        <v>887</v>
      </c>
      <c r="I168" s="53" t="e">
        <f>VLOOKUP(H168,合同高级查询数据!$A$2:$Y$48,25,FALSE)</f>
        <v>#N/A</v>
      </c>
      <c r="J168" s="58" t="s">
        <v>544</v>
      </c>
      <c r="K168" s="49" t="s">
        <v>899</v>
      </c>
      <c r="L168" s="59" t="s">
        <v>900</v>
      </c>
      <c r="M168" s="49"/>
      <c r="N168" s="60" t="s">
        <v>901</v>
      </c>
      <c r="O168" s="49" t="s">
        <v>902</v>
      </c>
      <c r="P168" s="61">
        <v>7750</v>
      </c>
      <c r="Q168" s="67">
        <v>94.3</v>
      </c>
      <c r="R168" s="68">
        <f t="shared" si="7"/>
        <v>730825</v>
      </c>
      <c r="S168" s="69">
        <v>202303</v>
      </c>
      <c r="T168" s="70" t="s">
        <v>903</v>
      </c>
      <c r="U168" s="70"/>
      <c r="V168" s="71">
        <v>94.267942395061</v>
      </c>
      <c r="W168" s="71"/>
      <c r="X168" s="72">
        <v>44652</v>
      </c>
      <c r="Y168" s="72">
        <v>45016</v>
      </c>
      <c r="Z168" s="81" t="s">
        <v>904</v>
      </c>
      <c r="AA168" s="82">
        <v>0.3</v>
      </c>
      <c r="AB168" s="83">
        <v>240</v>
      </c>
      <c r="AC168" s="82">
        <v>72</v>
      </c>
    </row>
    <row r="169" s="37" customFormat="1" customHeight="1" spans="1:29">
      <c r="A169" s="49" t="s">
        <v>571</v>
      </c>
      <c r="B169" s="50" t="s">
        <v>525</v>
      </c>
      <c r="C169" s="51" t="s">
        <v>191</v>
      </c>
      <c r="D169" s="50" t="s">
        <v>806</v>
      </c>
      <c r="E169" s="52" t="s">
        <v>885</v>
      </c>
      <c r="F169" s="49" t="s">
        <v>886</v>
      </c>
      <c r="G169" s="49" t="s">
        <v>35</v>
      </c>
      <c r="H169" s="53" t="s">
        <v>887</v>
      </c>
      <c r="I169" s="53" t="e">
        <f>VLOOKUP(H169,合同高级查询数据!$A$2:$Y$48,25,FALSE)</f>
        <v>#N/A</v>
      </c>
      <c r="J169" s="58" t="s">
        <v>37</v>
      </c>
      <c r="K169" s="49" t="s">
        <v>905</v>
      </c>
      <c r="L169" s="59" t="s">
        <v>906</v>
      </c>
      <c r="M169" s="49"/>
      <c r="N169" s="60" t="s">
        <v>907</v>
      </c>
      <c r="O169" s="49" t="s">
        <v>908</v>
      </c>
      <c r="P169" s="61">
        <v>7750</v>
      </c>
      <c r="Q169" s="67">
        <v>54.4</v>
      </c>
      <c r="R169" s="68">
        <f t="shared" si="7"/>
        <v>421600</v>
      </c>
      <c r="S169" s="69">
        <v>202303</v>
      </c>
      <c r="T169" s="70" t="s">
        <v>909</v>
      </c>
      <c r="U169" s="70"/>
      <c r="V169" s="71">
        <v>54.386714935</v>
      </c>
      <c r="W169" s="71"/>
      <c r="X169" s="72">
        <v>44652</v>
      </c>
      <c r="Y169" s="72">
        <v>45016</v>
      </c>
      <c r="Z169" s="81" t="s">
        <v>910</v>
      </c>
      <c r="AA169" s="82">
        <v>0.3</v>
      </c>
      <c r="AB169" s="83">
        <v>180</v>
      </c>
      <c r="AC169" s="82">
        <v>54</v>
      </c>
    </row>
    <row r="170" s="37" customFormat="1" customHeight="1" spans="1:29">
      <c r="A170" s="49" t="s">
        <v>571</v>
      </c>
      <c r="B170" s="50" t="s">
        <v>525</v>
      </c>
      <c r="C170" s="51" t="s">
        <v>191</v>
      </c>
      <c r="D170" s="50" t="s">
        <v>806</v>
      </c>
      <c r="E170" s="52" t="s">
        <v>885</v>
      </c>
      <c r="F170" s="49" t="s">
        <v>886</v>
      </c>
      <c r="G170" s="49" t="s">
        <v>35</v>
      </c>
      <c r="H170" s="53" t="s">
        <v>887</v>
      </c>
      <c r="I170" s="53" t="e">
        <f>VLOOKUP(H170,合同高级查询数据!$A$2:$Y$48,25,FALSE)</f>
        <v>#N/A</v>
      </c>
      <c r="J170" s="58" t="s">
        <v>821</v>
      </c>
      <c r="K170" s="49" t="s">
        <v>911</v>
      </c>
      <c r="L170" s="59" t="s">
        <v>912</v>
      </c>
      <c r="M170" s="49"/>
      <c r="N170" s="60"/>
      <c r="O170" s="49" t="s">
        <v>228</v>
      </c>
      <c r="P170" s="61">
        <v>7750</v>
      </c>
      <c r="Q170" s="67">
        <v>2</v>
      </c>
      <c r="R170" s="68">
        <f t="shared" si="7"/>
        <v>15500</v>
      </c>
      <c r="S170" s="69">
        <v>202303</v>
      </c>
      <c r="T170" s="70" t="s">
        <v>913</v>
      </c>
      <c r="U170" s="70"/>
      <c r="V170" s="71">
        <v>2</v>
      </c>
      <c r="W170" s="71"/>
      <c r="X170" s="72">
        <v>44652</v>
      </c>
      <c r="Y170" s="72">
        <v>45016</v>
      </c>
      <c r="Z170" s="81" t="s">
        <v>914</v>
      </c>
      <c r="AA170" s="82">
        <v>0.1</v>
      </c>
      <c r="AB170" s="83">
        <v>10</v>
      </c>
      <c r="AC170" s="82">
        <v>1</v>
      </c>
    </row>
    <row r="171" s="37" customFormat="1" customHeight="1" spans="1:29">
      <c r="A171" s="49" t="s">
        <v>571</v>
      </c>
      <c r="B171" s="50" t="s">
        <v>525</v>
      </c>
      <c r="C171" s="51" t="s">
        <v>915</v>
      </c>
      <c r="D171" s="51" t="s">
        <v>526</v>
      </c>
      <c r="E171" s="52" t="s">
        <v>916</v>
      </c>
      <c r="F171" s="49" t="s">
        <v>917</v>
      </c>
      <c r="G171" s="49" t="s">
        <v>35</v>
      </c>
      <c r="H171" s="53" t="s">
        <v>918</v>
      </c>
      <c r="I171" s="53" t="e">
        <f>VLOOKUP(H171,合同高级查询数据!$A$2:$Y$48,25,FALSE)</f>
        <v>#N/A</v>
      </c>
      <c r="J171" s="58" t="s">
        <v>37</v>
      </c>
      <c r="K171" s="49" t="s">
        <v>919</v>
      </c>
      <c r="L171" s="59" t="s">
        <v>920</v>
      </c>
      <c r="M171" s="49"/>
      <c r="N171" s="60" t="s">
        <v>921</v>
      </c>
      <c r="O171" s="49" t="s">
        <v>922</v>
      </c>
      <c r="P171" s="61">
        <v>9833</v>
      </c>
      <c r="Q171" s="67"/>
      <c r="R171" s="68">
        <f t="shared" si="7"/>
        <v>0</v>
      </c>
      <c r="S171" s="69">
        <v>202303</v>
      </c>
      <c r="T171" s="70" t="s">
        <v>923</v>
      </c>
      <c r="U171" s="70"/>
      <c r="V171" s="71"/>
      <c r="W171" s="71"/>
      <c r="X171" s="72">
        <v>44774</v>
      </c>
      <c r="Y171" s="72">
        <v>45077</v>
      </c>
      <c r="Z171" s="81" t="s">
        <v>924</v>
      </c>
      <c r="AA171" s="82">
        <v>0.4</v>
      </c>
      <c r="AB171" s="83">
        <v>0</v>
      </c>
      <c r="AC171" s="82">
        <v>0</v>
      </c>
    </row>
    <row r="172" s="37" customFormat="1" customHeight="1" spans="1:29">
      <c r="A172" s="49" t="s">
        <v>571</v>
      </c>
      <c r="B172" s="50" t="s">
        <v>525</v>
      </c>
      <c r="C172" s="51" t="s">
        <v>915</v>
      </c>
      <c r="D172" s="51" t="s">
        <v>526</v>
      </c>
      <c r="E172" s="52" t="s">
        <v>916</v>
      </c>
      <c r="F172" s="49" t="s">
        <v>917</v>
      </c>
      <c r="G172" s="49" t="s">
        <v>35</v>
      </c>
      <c r="H172" s="53" t="s">
        <v>918</v>
      </c>
      <c r="I172" s="53" t="e">
        <f>VLOOKUP(H172,合同高级查询数据!$A$2:$Y$48,25,FALSE)</f>
        <v>#N/A</v>
      </c>
      <c r="J172" s="58" t="s">
        <v>37</v>
      </c>
      <c r="K172" s="49" t="s">
        <v>925</v>
      </c>
      <c r="L172" s="59" t="s">
        <v>926</v>
      </c>
      <c r="M172" s="49"/>
      <c r="N172" s="60" t="s">
        <v>927</v>
      </c>
      <c r="O172" s="49" t="s">
        <v>928</v>
      </c>
      <c r="P172" s="61">
        <v>11500</v>
      </c>
      <c r="Q172" s="67">
        <v>28.7</v>
      </c>
      <c r="R172" s="68">
        <f t="shared" si="7"/>
        <v>330050</v>
      </c>
      <c r="S172" s="69">
        <v>202303</v>
      </c>
      <c r="T172" s="70" t="s">
        <v>929</v>
      </c>
      <c r="U172" s="70"/>
      <c r="V172" s="71">
        <v>28.694570769</v>
      </c>
      <c r="W172" s="71"/>
      <c r="X172" s="72">
        <v>44774</v>
      </c>
      <c r="Y172" s="72">
        <v>45077</v>
      </c>
      <c r="Z172" s="81" t="s">
        <v>930</v>
      </c>
      <c r="AA172" s="82">
        <v>0.4</v>
      </c>
      <c r="AB172" s="83">
        <v>60</v>
      </c>
      <c r="AC172" s="82">
        <v>24</v>
      </c>
    </row>
    <row r="173" s="37" customFormat="1" customHeight="1" spans="1:29">
      <c r="A173" s="49" t="s">
        <v>571</v>
      </c>
      <c r="B173" s="50" t="s">
        <v>525</v>
      </c>
      <c r="C173" s="51" t="s">
        <v>307</v>
      </c>
      <c r="D173" s="51" t="s">
        <v>526</v>
      </c>
      <c r="E173" s="52" t="s">
        <v>931</v>
      </c>
      <c r="F173" s="49" t="s">
        <v>819</v>
      </c>
      <c r="G173" s="49" t="s">
        <v>35</v>
      </c>
      <c r="H173" s="53" t="s">
        <v>932</v>
      </c>
      <c r="I173" s="53" t="e">
        <f>VLOOKUP(H173,合同高级查询数据!$A$2:$Y$48,25,FALSE)</f>
        <v>#N/A</v>
      </c>
      <c r="J173" s="58" t="s">
        <v>37</v>
      </c>
      <c r="K173" s="49" t="s">
        <v>309</v>
      </c>
      <c r="L173" s="59" t="s">
        <v>933</v>
      </c>
      <c r="M173" s="49"/>
      <c r="N173" s="60">
        <v>43889</v>
      </c>
      <c r="O173" s="49" t="s">
        <v>58</v>
      </c>
      <c r="P173" s="61">
        <v>0</v>
      </c>
      <c r="Q173" s="67"/>
      <c r="R173" s="68">
        <f t="shared" si="7"/>
        <v>0</v>
      </c>
      <c r="S173" s="69">
        <v>202303</v>
      </c>
      <c r="T173" s="70" t="s">
        <v>934</v>
      </c>
      <c r="U173" s="70"/>
      <c r="V173" s="71"/>
      <c r="W173" s="71"/>
      <c r="X173" s="72">
        <v>43825</v>
      </c>
      <c r="Y173" s="72">
        <v>45549</v>
      </c>
      <c r="Z173" s="81" t="s">
        <v>935</v>
      </c>
      <c r="AA173" s="82" t="s">
        <v>936</v>
      </c>
      <c r="AB173" s="83">
        <v>100</v>
      </c>
      <c r="AC173" s="82">
        <v>0</v>
      </c>
    </row>
    <row r="174" s="37" customFormat="1" customHeight="1" spans="1:29">
      <c r="A174" s="49" t="s">
        <v>571</v>
      </c>
      <c r="B174" s="50" t="s">
        <v>525</v>
      </c>
      <c r="C174" s="51" t="s">
        <v>191</v>
      </c>
      <c r="D174" s="50" t="s">
        <v>806</v>
      </c>
      <c r="E174" s="52" t="s">
        <v>937</v>
      </c>
      <c r="F174" s="49" t="s">
        <v>808</v>
      </c>
      <c r="G174" s="49" t="s">
        <v>35</v>
      </c>
      <c r="H174" s="53" t="s">
        <v>938</v>
      </c>
      <c r="I174" s="53" t="e">
        <f>VLOOKUP(H174,合同高级查询数据!$A$2:$Y$48,25,FALSE)</f>
        <v>#N/A</v>
      </c>
      <c r="J174" s="58" t="s">
        <v>98</v>
      </c>
      <c r="K174" s="49" t="s">
        <v>939</v>
      </c>
      <c r="L174" s="59" t="s">
        <v>940</v>
      </c>
      <c r="M174" s="49"/>
      <c r="N174" s="60"/>
      <c r="O174" s="49" t="s">
        <v>533</v>
      </c>
      <c r="P174" s="61" t="s">
        <v>941</v>
      </c>
      <c r="Q174" s="67">
        <v>2</v>
      </c>
      <c r="R174" s="68">
        <f>ROUND(2*50000,2)</f>
        <v>100000</v>
      </c>
      <c r="S174" s="69">
        <v>202303</v>
      </c>
      <c r="T174" s="70" t="s">
        <v>942</v>
      </c>
      <c r="U174" s="70"/>
      <c r="V174" s="71">
        <v>0.88939669</v>
      </c>
      <c r="W174" s="71"/>
      <c r="X174" s="72">
        <v>44013</v>
      </c>
      <c r="Y174" s="72">
        <v>45107</v>
      </c>
      <c r="Z174" s="81" t="s">
        <v>939</v>
      </c>
      <c r="AA174" s="82">
        <v>0.1</v>
      </c>
      <c r="AB174" s="83">
        <v>20</v>
      </c>
      <c r="AC174" s="82">
        <v>2</v>
      </c>
    </row>
    <row r="175" s="37" customFormat="1" customHeight="1" spans="1:29">
      <c r="A175" s="49" t="s">
        <v>524</v>
      </c>
      <c r="B175" s="50" t="s">
        <v>525</v>
      </c>
      <c r="C175" s="51" t="s">
        <v>191</v>
      </c>
      <c r="D175" s="50" t="s">
        <v>806</v>
      </c>
      <c r="E175" s="52" t="s">
        <v>943</v>
      </c>
      <c r="F175" s="49" t="s">
        <v>944</v>
      </c>
      <c r="G175" s="49" t="s">
        <v>35</v>
      </c>
      <c r="H175" s="53" t="s">
        <v>945</v>
      </c>
      <c r="I175" s="53" t="e">
        <f>VLOOKUP(H175,合同高级查询数据!$A$2:$Y$48,25,FALSE)</f>
        <v>#N/A</v>
      </c>
      <c r="J175" s="58" t="s">
        <v>37</v>
      </c>
      <c r="K175" s="49" t="s">
        <v>193</v>
      </c>
      <c r="L175" s="59" t="s">
        <v>946</v>
      </c>
      <c r="M175" s="49"/>
      <c r="N175" s="60" t="s">
        <v>947</v>
      </c>
      <c r="O175" s="49" t="s">
        <v>948</v>
      </c>
      <c r="P175" s="61">
        <v>9000</v>
      </c>
      <c r="Q175" s="67">
        <v>27.3</v>
      </c>
      <c r="R175" s="68">
        <f t="shared" ref="R175:R238" si="8">ROUND(P175*Q175,2)</f>
        <v>245700</v>
      </c>
      <c r="S175" s="69">
        <v>202303</v>
      </c>
      <c r="T175" s="89" t="s">
        <v>949</v>
      </c>
      <c r="U175" s="70"/>
      <c r="V175" s="71">
        <v>26.141617012</v>
      </c>
      <c r="W175" s="71">
        <v>28.3</v>
      </c>
      <c r="X175" s="72">
        <v>44562</v>
      </c>
      <c r="Y175" s="72">
        <v>45291</v>
      </c>
      <c r="Z175" s="81" t="s">
        <v>950</v>
      </c>
      <c r="AA175" s="82">
        <v>0.3</v>
      </c>
      <c r="AB175" s="83">
        <v>180</v>
      </c>
      <c r="AC175" s="82">
        <v>24</v>
      </c>
    </row>
    <row r="176" s="37" customFormat="1" customHeight="1" spans="1:29">
      <c r="A176" s="49" t="s">
        <v>524</v>
      </c>
      <c r="B176" s="50" t="s">
        <v>525</v>
      </c>
      <c r="C176" s="51" t="s">
        <v>191</v>
      </c>
      <c r="D176" s="50" t="s">
        <v>806</v>
      </c>
      <c r="E176" s="52" t="s">
        <v>943</v>
      </c>
      <c r="F176" s="49" t="s">
        <v>944</v>
      </c>
      <c r="G176" s="49" t="s">
        <v>35</v>
      </c>
      <c r="H176" s="53" t="s">
        <v>945</v>
      </c>
      <c r="I176" s="53" t="e">
        <f>VLOOKUP(H176,合同高级查询数据!$A$2:$Y$48,25,FALSE)</f>
        <v>#N/A</v>
      </c>
      <c r="J176" s="58" t="s">
        <v>37</v>
      </c>
      <c r="K176" s="49" t="s">
        <v>193</v>
      </c>
      <c r="L176" s="59" t="s">
        <v>951</v>
      </c>
      <c r="M176" s="49"/>
      <c r="N176" s="60">
        <v>44804</v>
      </c>
      <c r="O176" s="49" t="s">
        <v>952</v>
      </c>
      <c r="P176" s="61">
        <v>9000</v>
      </c>
      <c r="Q176" s="67">
        <v>99.4</v>
      </c>
      <c r="R176" s="68">
        <f t="shared" si="8"/>
        <v>894600</v>
      </c>
      <c r="S176" s="69">
        <v>202303</v>
      </c>
      <c r="T176" s="70" t="s">
        <v>953</v>
      </c>
      <c r="U176" s="70"/>
      <c r="V176" s="71">
        <v>99.333047332</v>
      </c>
      <c r="W176" s="71">
        <v>102.3</v>
      </c>
      <c r="X176" s="72">
        <v>44562</v>
      </c>
      <c r="Y176" s="72">
        <v>45291</v>
      </c>
      <c r="Z176" s="81" t="s">
        <v>954</v>
      </c>
      <c r="AA176" s="82">
        <v>0.3</v>
      </c>
      <c r="AB176" s="83">
        <v>300</v>
      </c>
      <c r="AC176" s="82">
        <v>90</v>
      </c>
    </row>
    <row r="177" s="37" customFormat="1" customHeight="1" spans="1:29">
      <c r="A177" s="49" t="s">
        <v>524</v>
      </c>
      <c r="B177" s="50" t="s">
        <v>525</v>
      </c>
      <c r="C177" s="51" t="s">
        <v>191</v>
      </c>
      <c r="D177" s="50" t="s">
        <v>806</v>
      </c>
      <c r="E177" s="52" t="s">
        <v>943</v>
      </c>
      <c r="F177" s="49" t="s">
        <v>944</v>
      </c>
      <c r="G177" s="49" t="s">
        <v>35</v>
      </c>
      <c r="H177" s="53" t="s">
        <v>945</v>
      </c>
      <c r="I177" s="53" t="e">
        <f>VLOOKUP(H177,合同高级查询数据!$A$2:$Y$48,25,FALSE)</f>
        <v>#N/A</v>
      </c>
      <c r="J177" s="58" t="s">
        <v>821</v>
      </c>
      <c r="K177" s="49" t="s">
        <v>955</v>
      </c>
      <c r="L177" s="59" t="s">
        <v>956</v>
      </c>
      <c r="M177" s="49" t="s">
        <v>957</v>
      </c>
      <c r="N177" s="60" t="s">
        <v>958</v>
      </c>
      <c r="O177" s="49" t="s">
        <v>959</v>
      </c>
      <c r="P177" s="61">
        <v>9000</v>
      </c>
      <c r="Q177" s="67"/>
      <c r="R177" s="68">
        <f t="shared" si="8"/>
        <v>0</v>
      </c>
      <c r="S177" s="69">
        <v>202303</v>
      </c>
      <c r="T177" s="70" t="s">
        <v>960</v>
      </c>
      <c r="U177" s="70"/>
      <c r="V177" s="71"/>
      <c r="W177" s="71"/>
      <c r="X177" s="72">
        <v>44562</v>
      </c>
      <c r="Y177" s="72">
        <v>45291</v>
      </c>
      <c r="Z177" s="81" t="s">
        <v>961</v>
      </c>
      <c r="AA177" s="82">
        <v>0.3</v>
      </c>
      <c r="AB177" s="83">
        <v>0</v>
      </c>
      <c r="AC177" s="82">
        <v>0</v>
      </c>
    </row>
    <row r="178" s="37" customFormat="1" customHeight="1" spans="1:29">
      <c r="A178" s="49" t="s">
        <v>524</v>
      </c>
      <c r="B178" s="50" t="s">
        <v>525</v>
      </c>
      <c r="C178" s="51" t="s">
        <v>191</v>
      </c>
      <c r="D178" s="50" t="s">
        <v>806</v>
      </c>
      <c r="E178" s="52" t="s">
        <v>943</v>
      </c>
      <c r="F178" s="49" t="s">
        <v>944</v>
      </c>
      <c r="G178" s="49" t="s">
        <v>35</v>
      </c>
      <c r="H178" s="53" t="s">
        <v>945</v>
      </c>
      <c r="I178" s="53" t="e">
        <f>VLOOKUP(H178,合同高级查询数据!$A$2:$Y$48,25,FALSE)</f>
        <v>#N/A</v>
      </c>
      <c r="J178" s="58" t="s">
        <v>810</v>
      </c>
      <c r="K178" s="49" t="s">
        <v>962</v>
      </c>
      <c r="L178" s="59" t="s">
        <v>963</v>
      </c>
      <c r="M178" s="49"/>
      <c r="N178" s="60"/>
      <c r="O178" s="49" t="s">
        <v>74</v>
      </c>
      <c r="P178" s="61">
        <v>9000</v>
      </c>
      <c r="Q178" s="67">
        <v>75.6</v>
      </c>
      <c r="R178" s="68">
        <f t="shared" si="8"/>
        <v>680400</v>
      </c>
      <c r="S178" s="69">
        <v>202303</v>
      </c>
      <c r="T178" s="70" t="s">
        <v>964</v>
      </c>
      <c r="U178" s="70"/>
      <c r="V178" s="71">
        <v>76.880674805</v>
      </c>
      <c r="W178" s="71">
        <v>75.6</v>
      </c>
      <c r="X178" s="72">
        <v>44562</v>
      </c>
      <c r="Y178" s="72">
        <v>45291</v>
      </c>
      <c r="Z178" s="81" t="s">
        <v>965</v>
      </c>
      <c r="AA178" s="82">
        <v>0.24</v>
      </c>
      <c r="AB178" s="83">
        <v>200</v>
      </c>
      <c r="AC178" s="82">
        <v>48</v>
      </c>
    </row>
    <row r="179" s="2" customFormat="1" customHeight="1" spans="1:29">
      <c r="A179" s="14" t="s">
        <v>524</v>
      </c>
      <c r="B179" s="55" t="s">
        <v>525</v>
      </c>
      <c r="C179" s="5" t="s">
        <v>191</v>
      </c>
      <c r="D179" s="55" t="s">
        <v>806</v>
      </c>
      <c r="E179" s="56" t="s">
        <v>943</v>
      </c>
      <c r="F179" s="14" t="s">
        <v>944</v>
      </c>
      <c r="G179" s="14" t="s">
        <v>35</v>
      </c>
      <c r="H179" s="13" t="s">
        <v>966</v>
      </c>
      <c r="I179" s="13" t="e">
        <f>VLOOKUP(H179,合同高级查询数据!$A$2:$Y$48,25,FALSE)</f>
        <v>#N/A</v>
      </c>
      <c r="J179" s="62" t="s">
        <v>37</v>
      </c>
      <c r="K179" s="14" t="s">
        <v>967</v>
      </c>
      <c r="L179" s="9" t="s">
        <v>968</v>
      </c>
      <c r="M179" s="14" t="s">
        <v>969</v>
      </c>
      <c r="N179" s="63" t="s">
        <v>970</v>
      </c>
      <c r="O179" s="14" t="s">
        <v>971</v>
      </c>
      <c r="P179" s="64">
        <v>0</v>
      </c>
      <c r="Q179" s="74"/>
      <c r="R179" s="75">
        <f t="shared" si="8"/>
        <v>0</v>
      </c>
      <c r="S179" s="76">
        <v>202303</v>
      </c>
      <c r="T179" s="77" t="s">
        <v>972</v>
      </c>
      <c r="U179" s="77"/>
      <c r="V179" s="78"/>
      <c r="W179" s="78"/>
      <c r="X179" s="17"/>
      <c r="Y179" s="17"/>
      <c r="Z179" s="84" t="s">
        <v>967</v>
      </c>
      <c r="AA179" s="85" t="s">
        <v>292</v>
      </c>
      <c r="AB179" s="86">
        <v>0</v>
      </c>
      <c r="AC179" s="85">
        <v>0</v>
      </c>
    </row>
    <row r="180" s="2" customFormat="1" customHeight="1" spans="1:29">
      <c r="A180" s="14" t="s">
        <v>524</v>
      </c>
      <c r="B180" s="55" t="s">
        <v>525</v>
      </c>
      <c r="C180" s="5" t="s">
        <v>191</v>
      </c>
      <c r="D180" s="55" t="s">
        <v>806</v>
      </c>
      <c r="E180" s="56" t="s">
        <v>943</v>
      </c>
      <c r="F180" s="14" t="s">
        <v>944</v>
      </c>
      <c r="G180" s="14" t="s">
        <v>35</v>
      </c>
      <c r="H180" s="13" t="s">
        <v>973</v>
      </c>
      <c r="I180" s="13" t="e">
        <f>VLOOKUP(H180,合同高级查询数据!$A$2:$Y$48,25,FALSE)</f>
        <v>#N/A</v>
      </c>
      <c r="J180" s="62" t="s">
        <v>37</v>
      </c>
      <c r="K180" s="14" t="s">
        <v>193</v>
      </c>
      <c r="L180" s="9" t="s">
        <v>974</v>
      </c>
      <c r="M180" s="14"/>
      <c r="N180" s="63">
        <v>44743</v>
      </c>
      <c r="O180" s="14" t="s">
        <v>58</v>
      </c>
      <c r="P180" s="64">
        <v>0</v>
      </c>
      <c r="Q180" s="74"/>
      <c r="R180" s="75">
        <f t="shared" si="8"/>
        <v>0</v>
      </c>
      <c r="S180" s="76">
        <v>202303</v>
      </c>
      <c r="T180" s="77" t="s">
        <v>975</v>
      </c>
      <c r="U180" s="77"/>
      <c r="V180" s="78"/>
      <c r="W180" s="78"/>
      <c r="X180" s="17"/>
      <c r="Y180" s="17"/>
      <c r="Z180" s="84" t="s">
        <v>976</v>
      </c>
      <c r="AA180" s="85" t="s">
        <v>936</v>
      </c>
      <c r="AB180" s="86">
        <v>100</v>
      </c>
      <c r="AC180" s="85">
        <v>0</v>
      </c>
    </row>
    <row r="181" s="37" customFormat="1" customHeight="1" spans="1:29">
      <c r="A181" s="49" t="s">
        <v>524</v>
      </c>
      <c r="B181" s="50" t="s">
        <v>525</v>
      </c>
      <c r="C181" s="51" t="s">
        <v>191</v>
      </c>
      <c r="D181" s="50" t="s">
        <v>806</v>
      </c>
      <c r="E181" s="52" t="s">
        <v>943</v>
      </c>
      <c r="F181" s="49" t="s">
        <v>944</v>
      </c>
      <c r="G181" s="49" t="s">
        <v>35</v>
      </c>
      <c r="H181" s="53" t="s">
        <v>945</v>
      </c>
      <c r="I181" s="53" t="e">
        <f>VLOOKUP(H181,合同高级查询数据!$A$2:$Y$48,25,FALSE)</f>
        <v>#N/A</v>
      </c>
      <c r="J181" s="58" t="s">
        <v>37</v>
      </c>
      <c r="K181" s="49" t="s">
        <v>193</v>
      </c>
      <c r="L181" s="59" t="s">
        <v>977</v>
      </c>
      <c r="M181" s="49"/>
      <c r="N181" s="60">
        <v>44866</v>
      </c>
      <c r="O181" s="49" t="s">
        <v>978</v>
      </c>
      <c r="P181" s="61">
        <v>9000</v>
      </c>
      <c r="Q181" s="67">
        <v>201.3</v>
      </c>
      <c r="R181" s="68">
        <f t="shared" si="8"/>
        <v>1811700</v>
      </c>
      <c r="S181" s="69">
        <v>202303</v>
      </c>
      <c r="T181" s="70" t="s">
        <v>979</v>
      </c>
      <c r="U181" s="70"/>
      <c r="V181" s="71">
        <v>204.99</v>
      </c>
      <c r="W181" s="71">
        <v>201.3</v>
      </c>
      <c r="X181" s="72">
        <v>44562</v>
      </c>
      <c r="Y181" s="72">
        <v>45291</v>
      </c>
      <c r="Z181" s="81" t="s">
        <v>980</v>
      </c>
      <c r="AA181" s="82">
        <v>0.3</v>
      </c>
      <c r="AB181" s="83">
        <v>500</v>
      </c>
      <c r="AC181" s="82">
        <v>150</v>
      </c>
    </row>
    <row r="182" s="2" customFormat="1" customHeight="1" spans="1:29">
      <c r="A182" s="14" t="s">
        <v>524</v>
      </c>
      <c r="B182" s="55" t="s">
        <v>525</v>
      </c>
      <c r="C182" s="5" t="s">
        <v>191</v>
      </c>
      <c r="D182" s="55" t="s">
        <v>806</v>
      </c>
      <c r="E182" s="56" t="s">
        <v>981</v>
      </c>
      <c r="F182" s="14" t="s">
        <v>982</v>
      </c>
      <c r="G182" s="14" t="s">
        <v>35</v>
      </c>
      <c r="H182" s="13" t="s">
        <v>983</v>
      </c>
      <c r="I182" s="13" t="e">
        <f>VLOOKUP(H182,合同高级查询数据!$A$2:$Y$48,25,FALSE)</f>
        <v>#N/A</v>
      </c>
      <c r="J182" s="62" t="s">
        <v>544</v>
      </c>
      <c r="K182" s="14" t="s">
        <v>984</v>
      </c>
      <c r="L182" s="9" t="s">
        <v>985</v>
      </c>
      <c r="M182" s="14" t="s">
        <v>986</v>
      </c>
      <c r="N182" s="63">
        <v>43132</v>
      </c>
      <c r="O182" s="14" t="s">
        <v>548</v>
      </c>
      <c r="P182" s="64">
        <v>9000</v>
      </c>
      <c r="Q182" s="74">
        <v>158</v>
      </c>
      <c r="R182" s="75">
        <f t="shared" si="8"/>
        <v>1422000</v>
      </c>
      <c r="S182" s="76">
        <v>202303</v>
      </c>
      <c r="T182" s="77" t="s">
        <v>987</v>
      </c>
      <c r="U182" s="77"/>
      <c r="V182" s="78">
        <v>157.603356362</v>
      </c>
      <c r="W182" s="78"/>
      <c r="X182" s="17"/>
      <c r="Y182" s="17"/>
      <c r="Z182" s="84" t="s">
        <v>988</v>
      </c>
      <c r="AA182" s="85">
        <v>0.3</v>
      </c>
      <c r="AB182" s="86">
        <v>240</v>
      </c>
      <c r="AC182" s="85">
        <v>72</v>
      </c>
    </row>
    <row r="183" s="37" customFormat="1" customHeight="1" spans="1:29">
      <c r="A183" s="49" t="s">
        <v>524</v>
      </c>
      <c r="B183" s="50" t="s">
        <v>525</v>
      </c>
      <c r="C183" s="51" t="s">
        <v>191</v>
      </c>
      <c r="D183" s="50" t="s">
        <v>806</v>
      </c>
      <c r="E183" s="52" t="s">
        <v>981</v>
      </c>
      <c r="F183" s="49" t="s">
        <v>982</v>
      </c>
      <c r="G183" s="49" t="s">
        <v>35</v>
      </c>
      <c r="H183" s="53" t="s">
        <v>989</v>
      </c>
      <c r="I183" s="53" t="e">
        <f>VLOOKUP(H183,合同高级查询数据!$A$2:$Y$48,25,FALSE)</f>
        <v>#N/A</v>
      </c>
      <c r="J183" s="58" t="s">
        <v>37</v>
      </c>
      <c r="K183" s="49" t="s">
        <v>990</v>
      </c>
      <c r="L183" s="59" t="s">
        <v>991</v>
      </c>
      <c r="M183" s="49"/>
      <c r="N183" s="60" t="s">
        <v>992</v>
      </c>
      <c r="O183" s="49" t="s">
        <v>993</v>
      </c>
      <c r="P183" s="61">
        <v>9000</v>
      </c>
      <c r="Q183" s="67">
        <v>51</v>
      </c>
      <c r="R183" s="68">
        <f t="shared" si="8"/>
        <v>459000</v>
      </c>
      <c r="S183" s="69">
        <v>202303</v>
      </c>
      <c r="T183" s="70" t="s">
        <v>994</v>
      </c>
      <c r="U183" s="70"/>
      <c r="V183" s="71">
        <v>50.836935501</v>
      </c>
      <c r="W183" s="71"/>
      <c r="X183" s="72">
        <v>44652</v>
      </c>
      <c r="Y183" s="72">
        <v>45016</v>
      </c>
      <c r="Z183" s="81" t="s">
        <v>995</v>
      </c>
      <c r="AA183" s="82">
        <v>0.3</v>
      </c>
      <c r="AB183" s="83">
        <v>160</v>
      </c>
      <c r="AC183" s="82">
        <v>51</v>
      </c>
    </row>
    <row r="184" s="37" customFormat="1" customHeight="1" spans="1:29">
      <c r="A184" s="49" t="s">
        <v>524</v>
      </c>
      <c r="B184" s="50" t="s">
        <v>525</v>
      </c>
      <c r="C184" s="51" t="s">
        <v>191</v>
      </c>
      <c r="D184" s="50" t="s">
        <v>806</v>
      </c>
      <c r="E184" s="52" t="s">
        <v>981</v>
      </c>
      <c r="F184" s="49" t="s">
        <v>982</v>
      </c>
      <c r="G184" s="49" t="s">
        <v>35</v>
      </c>
      <c r="H184" s="53" t="s">
        <v>989</v>
      </c>
      <c r="I184" s="53" t="e">
        <f>VLOOKUP(H184,合同高级查询数据!$A$2:$Y$48,25,FALSE)</f>
        <v>#N/A</v>
      </c>
      <c r="J184" s="58" t="s">
        <v>37</v>
      </c>
      <c r="K184" s="49" t="s">
        <v>996</v>
      </c>
      <c r="L184" s="59" t="s">
        <v>997</v>
      </c>
      <c r="M184" s="49"/>
      <c r="N184" s="60">
        <v>44774</v>
      </c>
      <c r="O184" s="49" t="s">
        <v>74</v>
      </c>
      <c r="P184" s="61">
        <v>9000</v>
      </c>
      <c r="Q184" s="67">
        <v>60</v>
      </c>
      <c r="R184" s="68">
        <f t="shared" si="8"/>
        <v>540000</v>
      </c>
      <c r="S184" s="69">
        <v>202303</v>
      </c>
      <c r="T184" s="70" t="s">
        <v>998</v>
      </c>
      <c r="U184" s="70"/>
      <c r="V184" s="71">
        <v>59.783215027</v>
      </c>
      <c r="W184" s="71"/>
      <c r="X184" s="72">
        <v>44652</v>
      </c>
      <c r="Y184" s="72">
        <v>45016</v>
      </c>
      <c r="Z184" s="81" t="s">
        <v>999</v>
      </c>
      <c r="AA184" s="82">
        <v>0.3</v>
      </c>
      <c r="AB184" s="83">
        <v>200</v>
      </c>
      <c r="AC184" s="82">
        <v>60</v>
      </c>
    </row>
    <row r="185" s="37" customFormat="1" customHeight="1" spans="1:29">
      <c r="A185" s="49" t="s">
        <v>524</v>
      </c>
      <c r="B185" s="50" t="s">
        <v>525</v>
      </c>
      <c r="C185" s="51" t="s">
        <v>191</v>
      </c>
      <c r="D185" s="50" t="s">
        <v>806</v>
      </c>
      <c r="E185" s="52" t="s">
        <v>981</v>
      </c>
      <c r="F185" s="49" t="s">
        <v>982</v>
      </c>
      <c r="G185" s="49" t="s">
        <v>35</v>
      </c>
      <c r="H185" s="53" t="s">
        <v>989</v>
      </c>
      <c r="I185" s="53" t="e">
        <f>VLOOKUP(H185,合同高级查询数据!$A$2:$Y$48,25,FALSE)</f>
        <v>#N/A</v>
      </c>
      <c r="J185" s="58" t="s">
        <v>37</v>
      </c>
      <c r="K185" s="49" t="s">
        <v>1000</v>
      </c>
      <c r="L185" s="59" t="s">
        <v>982</v>
      </c>
      <c r="M185" s="49"/>
      <c r="N185" s="60">
        <v>44774</v>
      </c>
      <c r="O185" s="49" t="s">
        <v>561</v>
      </c>
      <c r="P185" s="61">
        <v>9000</v>
      </c>
      <c r="Q185" s="67">
        <v>77</v>
      </c>
      <c r="R185" s="68">
        <f t="shared" si="8"/>
        <v>693000</v>
      </c>
      <c r="S185" s="69">
        <v>202303</v>
      </c>
      <c r="T185" s="70" t="s">
        <v>1001</v>
      </c>
      <c r="U185" s="70"/>
      <c r="V185" s="71">
        <v>76.922074585</v>
      </c>
      <c r="W185" s="71"/>
      <c r="X185" s="72">
        <v>44652</v>
      </c>
      <c r="Y185" s="72">
        <v>45016</v>
      </c>
      <c r="Z185" s="81" t="s">
        <v>1002</v>
      </c>
      <c r="AA185" s="82">
        <v>0.3</v>
      </c>
      <c r="AB185" s="83">
        <v>180</v>
      </c>
      <c r="AC185" s="82">
        <v>54</v>
      </c>
    </row>
    <row r="186" s="37" customFormat="1" customHeight="1" spans="1:29">
      <c r="A186" s="49" t="s">
        <v>524</v>
      </c>
      <c r="B186" s="50" t="s">
        <v>525</v>
      </c>
      <c r="C186" s="51" t="s">
        <v>191</v>
      </c>
      <c r="D186" s="50" t="s">
        <v>806</v>
      </c>
      <c r="E186" s="52" t="s">
        <v>981</v>
      </c>
      <c r="F186" s="49" t="s">
        <v>982</v>
      </c>
      <c r="G186" s="49" t="s">
        <v>35</v>
      </c>
      <c r="H186" s="53" t="s">
        <v>989</v>
      </c>
      <c r="I186" s="53" t="e">
        <f>VLOOKUP(H186,合同高级查询数据!$A$2:$Y$48,25,FALSE)</f>
        <v>#N/A</v>
      </c>
      <c r="J186" s="58" t="s">
        <v>821</v>
      </c>
      <c r="K186" s="49" t="s">
        <v>1003</v>
      </c>
      <c r="L186" s="59" t="s">
        <v>1004</v>
      </c>
      <c r="M186" s="49" t="s">
        <v>1005</v>
      </c>
      <c r="N186" s="60" t="s">
        <v>1006</v>
      </c>
      <c r="O186" s="49" t="s">
        <v>244</v>
      </c>
      <c r="P186" s="61">
        <v>9000</v>
      </c>
      <c r="Q186" s="67"/>
      <c r="R186" s="68">
        <f t="shared" si="8"/>
        <v>0</v>
      </c>
      <c r="S186" s="69">
        <v>202303</v>
      </c>
      <c r="T186" s="70" t="s">
        <v>1007</v>
      </c>
      <c r="U186" s="70"/>
      <c r="V186" s="71"/>
      <c r="W186" s="71"/>
      <c r="X186" s="72">
        <v>44652</v>
      </c>
      <c r="Y186" s="72">
        <v>45016</v>
      </c>
      <c r="Z186" s="81" t="s">
        <v>1008</v>
      </c>
      <c r="AA186" s="82">
        <v>0.3</v>
      </c>
      <c r="AB186" s="83">
        <v>0</v>
      </c>
      <c r="AC186" s="82">
        <v>0</v>
      </c>
    </row>
    <row r="187" s="37" customFormat="1" customHeight="1" spans="1:29">
      <c r="A187" s="49" t="s">
        <v>524</v>
      </c>
      <c r="B187" s="50" t="s">
        <v>525</v>
      </c>
      <c r="C187" s="51" t="s">
        <v>191</v>
      </c>
      <c r="D187" s="50" t="s">
        <v>806</v>
      </c>
      <c r="E187" s="52" t="s">
        <v>981</v>
      </c>
      <c r="F187" s="49" t="s">
        <v>982</v>
      </c>
      <c r="G187" s="49" t="s">
        <v>35</v>
      </c>
      <c r="H187" s="53" t="s">
        <v>989</v>
      </c>
      <c r="I187" s="53" t="e">
        <f>VLOOKUP(H187,合同高级查询数据!$A$2:$Y$48,25,FALSE)</f>
        <v>#N/A</v>
      </c>
      <c r="J187" s="58" t="s">
        <v>37</v>
      </c>
      <c r="K187" s="49"/>
      <c r="L187" s="59" t="s">
        <v>1009</v>
      </c>
      <c r="M187" s="49" t="s">
        <v>1010</v>
      </c>
      <c r="N187" s="60" t="s">
        <v>1011</v>
      </c>
      <c r="O187" s="49" t="s">
        <v>1012</v>
      </c>
      <c r="P187" s="61">
        <v>9000</v>
      </c>
      <c r="Q187" s="67"/>
      <c r="R187" s="68">
        <f t="shared" si="8"/>
        <v>0</v>
      </c>
      <c r="S187" s="69">
        <v>202303</v>
      </c>
      <c r="T187" s="70" t="s">
        <v>1013</v>
      </c>
      <c r="U187" s="70"/>
      <c r="V187" s="71"/>
      <c r="W187" s="71"/>
      <c r="X187" s="72">
        <v>44652</v>
      </c>
      <c r="Y187" s="72">
        <v>45016</v>
      </c>
      <c r="Z187" s="81" t="s">
        <v>1014</v>
      </c>
      <c r="AA187" s="82">
        <v>0.3</v>
      </c>
      <c r="AB187" s="83">
        <v>0</v>
      </c>
      <c r="AC187" s="82">
        <v>0</v>
      </c>
    </row>
    <row r="188" s="37" customFormat="1" customHeight="1" spans="1:29">
      <c r="A188" s="49" t="s">
        <v>524</v>
      </c>
      <c r="B188" s="50" t="s">
        <v>525</v>
      </c>
      <c r="C188" s="51" t="s">
        <v>191</v>
      </c>
      <c r="D188" s="50" t="s">
        <v>806</v>
      </c>
      <c r="E188" s="52" t="s">
        <v>981</v>
      </c>
      <c r="F188" s="49" t="s">
        <v>982</v>
      </c>
      <c r="G188" s="49" t="s">
        <v>35</v>
      </c>
      <c r="H188" s="53" t="s">
        <v>989</v>
      </c>
      <c r="I188" s="53" t="e">
        <f>VLOOKUP(H188,合同高级查询数据!$A$2:$Y$48,25,FALSE)</f>
        <v>#N/A</v>
      </c>
      <c r="J188" s="58" t="s">
        <v>37</v>
      </c>
      <c r="K188" s="49"/>
      <c r="L188" s="59" t="s">
        <v>1015</v>
      </c>
      <c r="M188" s="49" t="s">
        <v>1016</v>
      </c>
      <c r="N188" s="60" t="s">
        <v>323</v>
      </c>
      <c r="O188" s="49" t="s">
        <v>1017</v>
      </c>
      <c r="P188" s="61">
        <v>9000</v>
      </c>
      <c r="Q188" s="67"/>
      <c r="R188" s="68">
        <f t="shared" si="8"/>
        <v>0</v>
      </c>
      <c r="S188" s="69">
        <v>202303</v>
      </c>
      <c r="T188" s="70" t="s">
        <v>1018</v>
      </c>
      <c r="U188" s="70"/>
      <c r="V188" s="71"/>
      <c r="W188" s="71"/>
      <c r="X188" s="72">
        <v>44652</v>
      </c>
      <c r="Y188" s="72">
        <v>45016</v>
      </c>
      <c r="Z188" s="81" t="s">
        <v>1019</v>
      </c>
      <c r="AA188" s="82">
        <v>0.3</v>
      </c>
      <c r="AB188" s="83">
        <v>0</v>
      </c>
      <c r="AC188" s="82">
        <v>0</v>
      </c>
    </row>
    <row r="189" s="2" customFormat="1" customHeight="1" spans="1:29">
      <c r="A189" s="14" t="s">
        <v>524</v>
      </c>
      <c r="B189" s="55" t="s">
        <v>525</v>
      </c>
      <c r="C189" s="5" t="s">
        <v>191</v>
      </c>
      <c r="D189" s="55" t="s">
        <v>806</v>
      </c>
      <c r="E189" s="56" t="s">
        <v>981</v>
      </c>
      <c r="F189" s="14" t="s">
        <v>982</v>
      </c>
      <c r="G189" s="14" t="s">
        <v>35</v>
      </c>
      <c r="H189" s="13" t="s">
        <v>1020</v>
      </c>
      <c r="I189" s="13" t="e">
        <f>VLOOKUP(H189,合同高级查询数据!$A$2:$Y$48,25,FALSE)</f>
        <v>#N/A</v>
      </c>
      <c r="J189" s="62" t="s">
        <v>37</v>
      </c>
      <c r="K189" s="14" t="s">
        <v>1021</v>
      </c>
      <c r="L189" s="9" t="s">
        <v>1022</v>
      </c>
      <c r="M189" s="14"/>
      <c r="N189" s="63" t="s">
        <v>1023</v>
      </c>
      <c r="O189" s="14" t="s">
        <v>1024</v>
      </c>
      <c r="P189" s="64">
        <v>9000</v>
      </c>
      <c r="Q189" s="74"/>
      <c r="R189" s="75">
        <f t="shared" si="8"/>
        <v>0</v>
      </c>
      <c r="S189" s="76">
        <v>202303</v>
      </c>
      <c r="T189" s="77" t="s">
        <v>1025</v>
      </c>
      <c r="U189" s="77"/>
      <c r="V189" s="78"/>
      <c r="W189" s="78"/>
      <c r="X189" s="17"/>
      <c r="Y189" s="17"/>
      <c r="Z189" s="84" t="s">
        <v>1026</v>
      </c>
      <c r="AA189" s="85" t="s">
        <v>936</v>
      </c>
      <c r="AB189" s="86">
        <v>100</v>
      </c>
      <c r="AC189" s="85">
        <v>0</v>
      </c>
    </row>
    <row r="190" s="2" customFormat="1" customHeight="1" spans="1:29">
      <c r="A190" s="14" t="s">
        <v>524</v>
      </c>
      <c r="B190" s="55" t="s">
        <v>525</v>
      </c>
      <c r="C190" s="5" t="s">
        <v>915</v>
      </c>
      <c r="D190" s="5" t="s">
        <v>526</v>
      </c>
      <c r="E190" s="56" t="s">
        <v>1027</v>
      </c>
      <c r="F190" s="14" t="s">
        <v>1028</v>
      </c>
      <c r="G190" s="14" t="s">
        <v>35</v>
      </c>
      <c r="H190" s="13" t="s">
        <v>1029</v>
      </c>
      <c r="I190" s="13" t="e">
        <f>VLOOKUP(H190,合同高级查询数据!$A$2:$Y$48,25,FALSE)</f>
        <v>#N/A</v>
      </c>
      <c r="J190" s="62" t="s">
        <v>37</v>
      </c>
      <c r="K190" s="14" t="s">
        <v>1030</v>
      </c>
      <c r="L190" s="9" t="s">
        <v>1028</v>
      </c>
      <c r="M190" s="14"/>
      <c r="N190" s="63" t="s">
        <v>1031</v>
      </c>
      <c r="O190" s="14" t="s">
        <v>1032</v>
      </c>
      <c r="P190" s="64">
        <v>10000</v>
      </c>
      <c r="Q190" s="74">
        <v>30</v>
      </c>
      <c r="R190" s="75">
        <f t="shared" si="8"/>
        <v>300000</v>
      </c>
      <c r="S190" s="76">
        <v>202303</v>
      </c>
      <c r="T190" s="77" t="s">
        <v>1033</v>
      </c>
      <c r="U190" s="77"/>
      <c r="V190" s="78">
        <v>29.482678528</v>
      </c>
      <c r="W190" s="78"/>
      <c r="X190" s="17"/>
      <c r="Y190" s="17"/>
      <c r="Z190" s="84" t="s">
        <v>1034</v>
      </c>
      <c r="AA190" s="85">
        <v>0.3</v>
      </c>
      <c r="AB190" s="86">
        <v>100</v>
      </c>
      <c r="AC190" s="85">
        <v>30</v>
      </c>
    </row>
    <row r="191" s="2" customFormat="1" customHeight="1" spans="1:29">
      <c r="A191" s="14" t="s">
        <v>524</v>
      </c>
      <c r="B191" s="55" t="s">
        <v>525</v>
      </c>
      <c r="C191" s="5" t="s">
        <v>191</v>
      </c>
      <c r="D191" s="55" t="s">
        <v>806</v>
      </c>
      <c r="E191" s="56" t="s">
        <v>1035</v>
      </c>
      <c r="F191" s="14" t="s">
        <v>1036</v>
      </c>
      <c r="G191" s="14" t="s">
        <v>35</v>
      </c>
      <c r="H191" s="13" t="s">
        <v>1037</v>
      </c>
      <c r="I191" s="13" t="e">
        <f>VLOOKUP(H191,合同高级查询数据!$A$2:$Y$48,25,FALSE)</f>
        <v>#N/A</v>
      </c>
      <c r="J191" s="62" t="s">
        <v>37</v>
      </c>
      <c r="K191" s="14" t="s">
        <v>1038</v>
      </c>
      <c r="L191" s="9" t="s">
        <v>1036</v>
      </c>
      <c r="M191" s="14"/>
      <c r="N191" s="63" t="s">
        <v>1039</v>
      </c>
      <c r="O191" s="14" t="s">
        <v>1040</v>
      </c>
      <c r="P191" s="64">
        <v>9000</v>
      </c>
      <c r="Q191" s="74">
        <v>18.7</v>
      </c>
      <c r="R191" s="75">
        <f t="shared" si="8"/>
        <v>168300</v>
      </c>
      <c r="S191" s="76">
        <v>202303</v>
      </c>
      <c r="T191" s="77" t="s">
        <v>1041</v>
      </c>
      <c r="U191" s="77"/>
      <c r="V191" s="78">
        <v>18.279584732</v>
      </c>
      <c r="W191" s="78"/>
      <c r="X191" s="17"/>
      <c r="Y191" s="17"/>
      <c r="Z191" s="84" t="s">
        <v>1042</v>
      </c>
      <c r="AA191" s="85">
        <v>0.3</v>
      </c>
      <c r="AB191" s="86">
        <v>60</v>
      </c>
      <c r="AC191" s="85">
        <v>18</v>
      </c>
    </row>
    <row r="192" s="2" customFormat="1" customHeight="1" spans="1:29">
      <c r="A192" s="14" t="s">
        <v>578</v>
      </c>
      <c r="B192" s="55" t="s">
        <v>525</v>
      </c>
      <c r="C192" s="5" t="s">
        <v>307</v>
      </c>
      <c r="D192" s="55" t="s">
        <v>526</v>
      </c>
      <c r="E192" s="56" t="s">
        <v>1043</v>
      </c>
      <c r="F192" s="14" t="s">
        <v>1044</v>
      </c>
      <c r="G192" s="14" t="s">
        <v>35</v>
      </c>
      <c r="H192" s="13" t="s">
        <v>1045</v>
      </c>
      <c r="I192" s="13" t="e">
        <f>VLOOKUP(H192,合同高级查询数据!$A$2:$Y$48,25,FALSE)</f>
        <v>#N/A</v>
      </c>
      <c r="J192" s="62" t="s">
        <v>98</v>
      </c>
      <c r="K192" s="14" t="s">
        <v>1046</v>
      </c>
      <c r="L192" s="9" t="s">
        <v>1047</v>
      </c>
      <c r="M192" s="14"/>
      <c r="N192" s="63" t="s">
        <v>1048</v>
      </c>
      <c r="O192" s="14" t="s">
        <v>1049</v>
      </c>
      <c r="P192" s="64">
        <v>120000</v>
      </c>
      <c r="Q192" s="74">
        <v>4.23</v>
      </c>
      <c r="R192" s="75">
        <f t="shared" si="8"/>
        <v>507600</v>
      </c>
      <c r="S192" s="76">
        <v>202303</v>
      </c>
      <c r="T192" s="77" t="s">
        <v>1050</v>
      </c>
      <c r="U192" s="77"/>
      <c r="V192" s="78">
        <v>4.196217167</v>
      </c>
      <c r="W192" s="78">
        <v>4.26</v>
      </c>
      <c r="X192" s="17"/>
      <c r="Y192" s="17"/>
      <c r="Z192" s="84" t="s">
        <v>1051</v>
      </c>
      <c r="AA192" s="85">
        <v>0.2</v>
      </c>
      <c r="AB192" s="86">
        <v>20</v>
      </c>
      <c r="AC192" s="85">
        <v>4</v>
      </c>
    </row>
    <row r="193" s="37" customFormat="1" customHeight="1" spans="1:29">
      <c r="A193" s="49" t="s">
        <v>578</v>
      </c>
      <c r="B193" s="50" t="s">
        <v>525</v>
      </c>
      <c r="C193" s="51" t="s">
        <v>307</v>
      </c>
      <c r="D193" s="50" t="s">
        <v>526</v>
      </c>
      <c r="E193" s="52" t="s">
        <v>1043</v>
      </c>
      <c r="F193" s="49" t="s">
        <v>1044</v>
      </c>
      <c r="G193" s="49" t="s">
        <v>35</v>
      </c>
      <c r="H193" s="53" t="s">
        <v>1052</v>
      </c>
      <c r="I193" s="53" t="e">
        <f>VLOOKUP(H193,合同高级查询数据!$A$2:$Y$48,25,FALSE)</f>
        <v>#N/A</v>
      </c>
      <c r="J193" s="58" t="s">
        <v>544</v>
      </c>
      <c r="K193" s="49" t="s">
        <v>1053</v>
      </c>
      <c r="L193" s="59" t="s">
        <v>1044</v>
      </c>
      <c r="M193" s="49"/>
      <c r="N193" s="60" t="s">
        <v>1054</v>
      </c>
      <c r="O193" s="49" t="s">
        <v>1055</v>
      </c>
      <c r="P193" s="61">
        <v>15000</v>
      </c>
      <c r="Q193" s="67">
        <v>131.85</v>
      </c>
      <c r="R193" s="68">
        <f t="shared" si="8"/>
        <v>1977750</v>
      </c>
      <c r="S193" s="69">
        <v>202303</v>
      </c>
      <c r="T193" s="89" t="s">
        <v>1056</v>
      </c>
      <c r="U193" s="70"/>
      <c r="V193" s="71">
        <v>131.85073925</v>
      </c>
      <c r="W193" s="71"/>
      <c r="X193" s="72">
        <v>44682</v>
      </c>
      <c r="Y193" s="72">
        <v>45046</v>
      </c>
      <c r="Z193" s="81" t="s">
        <v>1057</v>
      </c>
      <c r="AA193" s="82">
        <v>0.1</v>
      </c>
      <c r="AB193" s="83">
        <v>200</v>
      </c>
      <c r="AC193" s="82">
        <v>20</v>
      </c>
    </row>
    <row r="194" s="2" customFormat="1" customHeight="1" spans="1:29">
      <c r="A194" s="14" t="s">
        <v>578</v>
      </c>
      <c r="B194" s="55" t="s">
        <v>525</v>
      </c>
      <c r="C194" s="5" t="s">
        <v>307</v>
      </c>
      <c r="D194" s="55" t="s">
        <v>526</v>
      </c>
      <c r="E194" s="56" t="s">
        <v>1058</v>
      </c>
      <c r="F194" s="14" t="s">
        <v>1059</v>
      </c>
      <c r="G194" s="14" t="s">
        <v>35</v>
      </c>
      <c r="H194" s="13" t="s">
        <v>1060</v>
      </c>
      <c r="I194" s="13" t="e">
        <f>VLOOKUP(H194,合同高级查询数据!$A$2:$Y$48,25,FALSE)</f>
        <v>#N/A</v>
      </c>
      <c r="J194" s="62" t="s">
        <v>544</v>
      </c>
      <c r="K194" s="14" t="s">
        <v>1061</v>
      </c>
      <c r="L194" s="9" t="s">
        <v>1062</v>
      </c>
      <c r="M194" s="14"/>
      <c r="N194" s="63">
        <v>44450</v>
      </c>
      <c r="O194" s="14" t="s">
        <v>1063</v>
      </c>
      <c r="P194" s="64">
        <v>6740</v>
      </c>
      <c r="Q194" s="74">
        <v>156.16</v>
      </c>
      <c r="R194" s="75">
        <f t="shared" si="8"/>
        <v>1052518.4</v>
      </c>
      <c r="S194" s="76">
        <v>202303</v>
      </c>
      <c r="T194" s="77" t="s">
        <v>1064</v>
      </c>
      <c r="U194" s="77"/>
      <c r="V194" s="78">
        <v>156.156265259</v>
      </c>
      <c r="W194" s="78"/>
      <c r="X194" s="17"/>
      <c r="Y194" s="17"/>
      <c r="Z194" s="84" t="s">
        <v>1065</v>
      </c>
      <c r="AA194" s="85">
        <v>0.4</v>
      </c>
      <c r="AB194" s="86">
        <v>260</v>
      </c>
      <c r="AC194" s="85">
        <v>104</v>
      </c>
    </row>
    <row r="195" s="37" customFormat="1" customHeight="1" spans="1:29">
      <c r="A195" s="49" t="s">
        <v>578</v>
      </c>
      <c r="B195" s="50" t="s">
        <v>525</v>
      </c>
      <c r="C195" s="51" t="s">
        <v>307</v>
      </c>
      <c r="D195" s="51" t="s">
        <v>526</v>
      </c>
      <c r="E195" s="52" t="s">
        <v>1066</v>
      </c>
      <c r="F195" s="49" t="s">
        <v>1067</v>
      </c>
      <c r="G195" s="49" t="s">
        <v>35</v>
      </c>
      <c r="H195" s="53" t="s">
        <v>1068</v>
      </c>
      <c r="I195" s="53" t="e">
        <f>VLOOKUP(H195,合同高级查询数据!$A$2:$Y$48,25,FALSE)</f>
        <v>#N/A</v>
      </c>
      <c r="J195" s="58" t="s">
        <v>37</v>
      </c>
      <c r="K195" s="49" t="s">
        <v>1069</v>
      </c>
      <c r="L195" s="59" t="s">
        <v>1070</v>
      </c>
      <c r="M195" s="49" t="s">
        <v>1071</v>
      </c>
      <c r="N195" s="60">
        <v>44682</v>
      </c>
      <c r="O195" s="49" t="s">
        <v>74</v>
      </c>
      <c r="P195" s="61">
        <v>6740</v>
      </c>
      <c r="Q195" s="67">
        <v>124.55</v>
      </c>
      <c r="R195" s="68">
        <f t="shared" si="8"/>
        <v>839467</v>
      </c>
      <c r="S195" s="69">
        <v>202303</v>
      </c>
      <c r="T195" s="70" t="s">
        <v>1072</v>
      </c>
      <c r="U195" s="70"/>
      <c r="V195" s="71">
        <v>124.549263</v>
      </c>
      <c r="W195" s="71"/>
      <c r="X195" s="72">
        <v>44682</v>
      </c>
      <c r="Y195" s="72">
        <v>45046</v>
      </c>
      <c r="Z195" s="81" t="s">
        <v>1073</v>
      </c>
      <c r="AA195" s="82">
        <v>0.4</v>
      </c>
      <c r="AB195" s="83">
        <v>200</v>
      </c>
      <c r="AC195" s="82">
        <v>80</v>
      </c>
    </row>
    <row r="196" s="2" customFormat="1" customHeight="1" spans="1:29">
      <c r="A196" s="14" t="s">
        <v>578</v>
      </c>
      <c r="B196" s="55" t="s">
        <v>525</v>
      </c>
      <c r="C196" s="5" t="s">
        <v>307</v>
      </c>
      <c r="D196" s="5" t="s">
        <v>526</v>
      </c>
      <c r="E196" s="56" t="s">
        <v>1074</v>
      </c>
      <c r="F196" s="14" t="s">
        <v>1075</v>
      </c>
      <c r="G196" s="14" t="s">
        <v>35</v>
      </c>
      <c r="H196" s="13" t="s">
        <v>1076</v>
      </c>
      <c r="I196" s="13" t="e">
        <f>VLOOKUP(H196,合同高级查询数据!$A$2:$Y$48,25,FALSE)</f>
        <v>#N/A</v>
      </c>
      <c r="J196" s="62" t="s">
        <v>37</v>
      </c>
      <c r="K196" s="14" t="s">
        <v>1077</v>
      </c>
      <c r="L196" s="9" t="s">
        <v>1075</v>
      </c>
      <c r="M196" s="14"/>
      <c r="N196" s="63" t="s">
        <v>1078</v>
      </c>
      <c r="O196" s="14" t="s">
        <v>1079</v>
      </c>
      <c r="P196" s="64">
        <v>6740</v>
      </c>
      <c r="Q196" s="74"/>
      <c r="R196" s="75">
        <f t="shared" si="8"/>
        <v>0</v>
      </c>
      <c r="S196" s="76">
        <v>202303</v>
      </c>
      <c r="T196" s="77" t="s">
        <v>1080</v>
      </c>
      <c r="U196" s="77"/>
      <c r="V196" s="78"/>
      <c r="W196" s="78"/>
      <c r="X196" s="17"/>
      <c r="Y196" s="17"/>
      <c r="Z196" s="84" t="s">
        <v>1081</v>
      </c>
      <c r="AA196" s="85">
        <v>0.4</v>
      </c>
      <c r="AB196" s="86">
        <v>0</v>
      </c>
      <c r="AC196" s="85">
        <v>0</v>
      </c>
    </row>
    <row r="197" s="2" customFormat="1" customHeight="1" spans="1:29">
      <c r="A197" s="14" t="s">
        <v>578</v>
      </c>
      <c r="B197" s="55" t="s">
        <v>525</v>
      </c>
      <c r="C197" s="5" t="s">
        <v>307</v>
      </c>
      <c r="D197" s="5" t="s">
        <v>526</v>
      </c>
      <c r="E197" s="56" t="s">
        <v>1074</v>
      </c>
      <c r="F197" s="14" t="s">
        <v>1075</v>
      </c>
      <c r="G197" s="14" t="s">
        <v>35</v>
      </c>
      <c r="H197" s="13" t="s">
        <v>1076</v>
      </c>
      <c r="I197" s="13" t="e">
        <f>VLOOKUP(H197,合同高级查询数据!$A$2:$Y$48,25,FALSE)</f>
        <v>#N/A</v>
      </c>
      <c r="J197" s="62" t="s">
        <v>821</v>
      </c>
      <c r="K197" s="14" t="s">
        <v>1082</v>
      </c>
      <c r="L197" s="9" t="s">
        <v>1083</v>
      </c>
      <c r="M197" s="14"/>
      <c r="N197" s="63" t="s">
        <v>1084</v>
      </c>
      <c r="O197" s="14" t="s">
        <v>1085</v>
      </c>
      <c r="P197" s="64">
        <v>6740</v>
      </c>
      <c r="Q197" s="74">
        <v>4</v>
      </c>
      <c r="R197" s="75">
        <f t="shared" si="8"/>
        <v>26960</v>
      </c>
      <c r="S197" s="76">
        <v>202303</v>
      </c>
      <c r="T197" s="77" t="s">
        <v>1086</v>
      </c>
      <c r="U197" s="77"/>
      <c r="V197" s="78">
        <v>2.49</v>
      </c>
      <c r="W197" s="78"/>
      <c r="X197" s="17"/>
      <c r="Y197" s="17"/>
      <c r="Z197" s="84" t="s">
        <v>1087</v>
      </c>
      <c r="AA197" s="85">
        <v>0.4</v>
      </c>
      <c r="AB197" s="86">
        <v>10</v>
      </c>
      <c r="AC197" s="85">
        <v>4</v>
      </c>
    </row>
    <row r="198" s="2" customFormat="1" customHeight="1" spans="1:29">
      <c r="A198" s="14" t="s">
        <v>578</v>
      </c>
      <c r="B198" s="55" t="s">
        <v>525</v>
      </c>
      <c r="C198" s="5" t="s">
        <v>307</v>
      </c>
      <c r="D198" s="5" t="s">
        <v>526</v>
      </c>
      <c r="E198" s="56" t="s">
        <v>1074</v>
      </c>
      <c r="F198" s="14" t="s">
        <v>1075</v>
      </c>
      <c r="G198" s="14" t="s">
        <v>35</v>
      </c>
      <c r="H198" s="13" t="s">
        <v>1076</v>
      </c>
      <c r="I198" s="13" t="e">
        <f>VLOOKUP(H198,合同高级查询数据!$A$2:$Y$48,25,FALSE)</f>
        <v>#N/A</v>
      </c>
      <c r="J198" s="62" t="s">
        <v>37</v>
      </c>
      <c r="K198" s="14" t="s">
        <v>1088</v>
      </c>
      <c r="L198" s="9" t="s">
        <v>1089</v>
      </c>
      <c r="M198" s="14"/>
      <c r="N198" s="63" t="s">
        <v>1090</v>
      </c>
      <c r="O198" s="14" t="s">
        <v>1091</v>
      </c>
      <c r="P198" s="64">
        <v>0</v>
      </c>
      <c r="Q198" s="74"/>
      <c r="R198" s="75">
        <f t="shared" si="8"/>
        <v>0</v>
      </c>
      <c r="S198" s="76">
        <v>202303</v>
      </c>
      <c r="T198" s="77" t="s">
        <v>1092</v>
      </c>
      <c r="U198" s="77"/>
      <c r="V198" s="78"/>
      <c r="W198" s="78"/>
      <c r="X198" s="17"/>
      <c r="Y198" s="17"/>
      <c r="Z198" s="84" t="s">
        <v>1093</v>
      </c>
      <c r="AA198" s="85">
        <v>0.4</v>
      </c>
      <c r="AB198" s="86">
        <v>0</v>
      </c>
      <c r="AC198" s="85">
        <v>0</v>
      </c>
    </row>
    <row r="199" s="2" customFormat="1" customHeight="1" spans="1:29">
      <c r="A199" s="14" t="s">
        <v>578</v>
      </c>
      <c r="B199" s="55" t="s">
        <v>525</v>
      </c>
      <c r="C199" s="5" t="s">
        <v>307</v>
      </c>
      <c r="D199" s="5" t="s">
        <v>526</v>
      </c>
      <c r="E199" s="56" t="s">
        <v>1074</v>
      </c>
      <c r="F199" s="14" t="s">
        <v>1075</v>
      </c>
      <c r="G199" s="14" t="s">
        <v>35</v>
      </c>
      <c r="H199" s="13" t="s">
        <v>1076</v>
      </c>
      <c r="I199" s="13" t="e">
        <f>VLOOKUP(H199,合同高级查询数据!$A$2:$Y$48,25,FALSE)</f>
        <v>#N/A</v>
      </c>
      <c r="J199" s="62" t="s">
        <v>37</v>
      </c>
      <c r="K199" s="14" t="s">
        <v>1094</v>
      </c>
      <c r="L199" s="9" t="s">
        <v>1095</v>
      </c>
      <c r="M199" s="14"/>
      <c r="N199" s="63" t="s">
        <v>1096</v>
      </c>
      <c r="O199" s="14" t="s">
        <v>1097</v>
      </c>
      <c r="P199" s="64">
        <v>6740</v>
      </c>
      <c r="Q199" s="74">
        <v>14.93</v>
      </c>
      <c r="R199" s="75">
        <f t="shared" si="8"/>
        <v>100628.2</v>
      </c>
      <c r="S199" s="76">
        <v>202303</v>
      </c>
      <c r="T199" s="77" t="s">
        <v>1098</v>
      </c>
      <c r="U199" s="77"/>
      <c r="V199" s="78">
        <v>14.933329582</v>
      </c>
      <c r="W199" s="78"/>
      <c r="X199" s="17"/>
      <c r="Y199" s="17"/>
      <c r="Z199" s="84" t="s">
        <v>1099</v>
      </c>
      <c r="AA199" s="85">
        <v>0.4</v>
      </c>
      <c r="AB199" s="86">
        <v>30</v>
      </c>
      <c r="AC199" s="85">
        <v>12</v>
      </c>
    </row>
    <row r="200" s="2" customFormat="1" customHeight="1" spans="1:29">
      <c r="A200" s="14" t="s">
        <v>578</v>
      </c>
      <c r="B200" s="55" t="s">
        <v>525</v>
      </c>
      <c r="C200" s="5" t="s">
        <v>307</v>
      </c>
      <c r="D200" s="5" t="s">
        <v>526</v>
      </c>
      <c r="E200" s="56" t="s">
        <v>1100</v>
      </c>
      <c r="F200" s="14" t="s">
        <v>1101</v>
      </c>
      <c r="G200" s="14" t="s">
        <v>35</v>
      </c>
      <c r="H200" s="13" t="s">
        <v>1102</v>
      </c>
      <c r="I200" s="13" t="e">
        <f>VLOOKUP(H200,合同高级查询数据!$A$2:$Y$48,25,FALSE)</f>
        <v>#N/A</v>
      </c>
      <c r="J200" s="62" t="s">
        <v>37</v>
      </c>
      <c r="K200" s="14" t="s">
        <v>1103</v>
      </c>
      <c r="L200" s="9" t="s">
        <v>1101</v>
      </c>
      <c r="M200" s="14"/>
      <c r="N200" s="63" t="s">
        <v>1104</v>
      </c>
      <c r="O200" s="14" t="s">
        <v>1105</v>
      </c>
      <c r="P200" s="64">
        <v>6740</v>
      </c>
      <c r="Q200" s="74">
        <v>80</v>
      </c>
      <c r="R200" s="75">
        <f t="shared" si="8"/>
        <v>539200</v>
      </c>
      <c r="S200" s="76">
        <v>202303</v>
      </c>
      <c r="T200" s="77" t="s">
        <v>1106</v>
      </c>
      <c r="U200" s="77"/>
      <c r="V200" s="78">
        <v>76.637939453</v>
      </c>
      <c r="W200" s="78"/>
      <c r="X200" s="17"/>
      <c r="Y200" s="17"/>
      <c r="Z200" s="84" t="s">
        <v>1107</v>
      </c>
      <c r="AA200" s="85">
        <v>0.4</v>
      </c>
      <c r="AB200" s="86">
        <v>200</v>
      </c>
      <c r="AC200" s="85">
        <v>80</v>
      </c>
    </row>
    <row r="201" s="2" customFormat="1" customHeight="1" spans="1:29">
      <c r="A201" s="14" t="s">
        <v>578</v>
      </c>
      <c r="B201" s="55" t="s">
        <v>525</v>
      </c>
      <c r="C201" s="5" t="s">
        <v>307</v>
      </c>
      <c r="D201" s="5" t="s">
        <v>526</v>
      </c>
      <c r="E201" s="56" t="s">
        <v>1100</v>
      </c>
      <c r="F201" s="14" t="s">
        <v>1101</v>
      </c>
      <c r="G201" s="14" t="s">
        <v>35</v>
      </c>
      <c r="H201" s="13" t="s">
        <v>1102</v>
      </c>
      <c r="I201" s="13" t="e">
        <f>VLOOKUP(H201,合同高级查询数据!$A$2:$Y$48,25,FALSE)</f>
        <v>#N/A</v>
      </c>
      <c r="J201" s="62" t="s">
        <v>37</v>
      </c>
      <c r="K201" s="14" t="s">
        <v>1103</v>
      </c>
      <c r="L201" s="9" t="s">
        <v>1108</v>
      </c>
      <c r="M201" s="14" t="s">
        <v>1109</v>
      </c>
      <c r="N201" s="63">
        <v>44835</v>
      </c>
      <c r="O201" s="14" t="s">
        <v>952</v>
      </c>
      <c r="P201" s="64">
        <v>6740</v>
      </c>
      <c r="Q201" s="74">
        <v>125.56</v>
      </c>
      <c r="R201" s="75">
        <f t="shared" si="8"/>
        <v>846274.4</v>
      </c>
      <c r="S201" s="76">
        <v>202303</v>
      </c>
      <c r="T201" s="77" t="s">
        <v>1110</v>
      </c>
      <c r="U201" s="77"/>
      <c r="V201" s="78">
        <v>125.56</v>
      </c>
      <c r="W201" s="78"/>
      <c r="X201" s="17"/>
      <c r="Y201" s="17"/>
      <c r="Z201" s="84" t="s">
        <v>1111</v>
      </c>
      <c r="AA201" s="85">
        <v>0.4</v>
      </c>
      <c r="AB201" s="86">
        <v>300</v>
      </c>
      <c r="AC201" s="85">
        <v>120</v>
      </c>
    </row>
    <row r="202" s="2" customFormat="1" customHeight="1" spans="1:29">
      <c r="A202" s="14" t="s">
        <v>578</v>
      </c>
      <c r="B202" s="55" t="s">
        <v>525</v>
      </c>
      <c r="C202" s="5" t="s">
        <v>307</v>
      </c>
      <c r="D202" s="5" t="s">
        <v>526</v>
      </c>
      <c r="E202" s="56" t="s">
        <v>1112</v>
      </c>
      <c r="F202" s="14" t="s">
        <v>1113</v>
      </c>
      <c r="G202" s="14" t="s">
        <v>35</v>
      </c>
      <c r="H202" s="13" t="s">
        <v>1114</v>
      </c>
      <c r="I202" s="13" t="e">
        <f>VLOOKUP(H202,合同高级查询数据!$A$2:$Y$48,25,FALSE)</f>
        <v>#N/A</v>
      </c>
      <c r="J202" s="62" t="s">
        <v>37</v>
      </c>
      <c r="K202" s="14" t="s">
        <v>1115</v>
      </c>
      <c r="L202" s="9" t="s">
        <v>1113</v>
      </c>
      <c r="M202" s="14"/>
      <c r="N202" s="63" t="s">
        <v>1116</v>
      </c>
      <c r="O202" s="14" t="s">
        <v>1117</v>
      </c>
      <c r="P202" s="64">
        <v>6740</v>
      </c>
      <c r="Q202" s="74"/>
      <c r="R202" s="75">
        <f t="shared" si="8"/>
        <v>0</v>
      </c>
      <c r="S202" s="76">
        <v>202303</v>
      </c>
      <c r="T202" s="77" t="s">
        <v>1118</v>
      </c>
      <c r="U202" s="77"/>
      <c r="V202" s="78"/>
      <c r="W202" s="78"/>
      <c r="X202" s="17"/>
      <c r="Y202" s="17"/>
      <c r="Z202" s="84" t="s">
        <v>1119</v>
      </c>
      <c r="AA202" s="85">
        <v>0.4</v>
      </c>
      <c r="AB202" s="86">
        <v>0</v>
      </c>
      <c r="AC202" s="85">
        <v>0</v>
      </c>
    </row>
    <row r="203" s="2" customFormat="1" customHeight="1" spans="1:29">
      <c r="A203" s="14" t="s">
        <v>578</v>
      </c>
      <c r="B203" s="55" t="s">
        <v>525</v>
      </c>
      <c r="C203" s="5" t="s">
        <v>307</v>
      </c>
      <c r="D203" s="5" t="s">
        <v>526</v>
      </c>
      <c r="E203" s="56" t="s">
        <v>1112</v>
      </c>
      <c r="F203" s="14" t="s">
        <v>1113</v>
      </c>
      <c r="G203" s="14" t="s">
        <v>35</v>
      </c>
      <c r="H203" s="13" t="s">
        <v>1114</v>
      </c>
      <c r="I203" s="13" t="e">
        <f>VLOOKUP(H203,合同高级查询数据!$A$2:$Y$48,25,FALSE)</f>
        <v>#N/A</v>
      </c>
      <c r="J203" s="62" t="s">
        <v>37</v>
      </c>
      <c r="K203" s="14" t="s">
        <v>1120</v>
      </c>
      <c r="L203" s="9" t="s">
        <v>1121</v>
      </c>
      <c r="M203" s="14"/>
      <c r="N203" s="63" t="s">
        <v>1122</v>
      </c>
      <c r="O203" s="14" t="s">
        <v>1123</v>
      </c>
      <c r="P203" s="64">
        <v>6740</v>
      </c>
      <c r="Q203" s="74">
        <v>148.62</v>
      </c>
      <c r="R203" s="75">
        <f t="shared" si="8"/>
        <v>1001698.8</v>
      </c>
      <c r="S203" s="76">
        <v>202303</v>
      </c>
      <c r="T203" s="77" t="s">
        <v>1124</v>
      </c>
      <c r="U203" s="77"/>
      <c r="V203" s="78">
        <v>148.62449646</v>
      </c>
      <c r="W203" s="78"/>
      <c r="X203" s="17"/>
      <c r="Y203" s="17"/>
      <c r="Z203" s="84" t="s">
        <v>1125</v>
      </c>
      <c r="AA203" s="85">
        <v>0.4</v>
      </c>
      <c r="AB203" s="86">
        <v>340</v>
      </c>
      <c r="AC203" s="85">
        <v>136</v>
      </c>
    </row>
    <row r="204" s="2" customFormat="1" customHeight="1" spans="1:29">
      <c r="A204" s="14" t="s">
        <v>578</v>
      </c>
      <c r="B204" s="55" t="s">
        <v>525</v>
      </c>
      <c r="C204" s="5" t="s">
        <v>307</v>
      </c>
      <c r="D204" s="5" t="s">
        <v>526</v>
      </c>
      <c r="E204" s="56" t="s">
        <v>1112</v>
      </c>
      <c r="F204" s="14" t="s">
        <v>1113</v>
      </c>
      <c r="G204" s="14" t="s">
        <v>35</v>
      </c>
      <c r="H204" s="13" t="s">
        <v>1114</v>
      </c>
      <c r="I204" s="13" t="e">
        <f>VLOOKUP(H204,合同高级查询数据!$A$2:$Y$48,25,FALSE)</f>
        <v>#N/A</v>
      </c>
      <c r="J204" s="62" t="s">
        <v>37</v>
      </c>
      <c r="K204" s="14" t="s">
        <v>1126</v>
      </c>
      <c r="L204" s="9" t="s">
        <v>1127</v>
      </c>
      <c r="M204" s="14"/>
      <c r="N204" s="63" t="s">
        <v>1128</v>
      </c>
      <c r="O204" s="14" t="s">
        <v>1129</v>
      </c>
      <c r="P204" s="64">
        <v>6740</v>
      </c>
      <c r="Q204" s="74">
        <v>10.04</v>
      </c>
      <c r="R204" s="75">
        <f t="shared" si="8"/>
        <v>67669.6</v>
      </c>
      <c r="S204" s="76">
        <v>202303</v>
      </c>
      <c r="T204" s="77" t="s">
        <v>1130</v>
      </c>
      <c r="U204" s="77"/>
      <c r="V204" s="78">
        <v>10.039901733</v>
      </c>
      <c r="W204" s="78"/>
      <c r="X204" s="17"/>
      <c r="Y204" s="17"/>
      <c r="Z204" s="84" t="s">
        <v>1131</v>
      </c>
      <c r="AA204" s="85">
        <v>0.4</v>
      </c>
      <c r="AB204" s="86">
        <v>20</v>
      </c>
      <c r="AC204" s="85">
        <v>8</v>
      </c>
    </row>
    <row r="205" s="37" customFormat="1" customHeight="1" spans="1:29">
      <c r="A205" s="49" t="s">
        <v>578</v>
      </c>
      <c r="B205" s="50" t="s">
        <v>525</v>
      </c>
      <c r="C205" s="51" t="s">
        <v>191</v>
      </c>
      <c r="D205" s="50" t="s">
        <v>806</v>
      </c>
      <c r="E205" s="52" t="s">
        <v>1132</v>
      </c>
      <c r="F205" s="49" t="s">
        <v>1133</v>
      </c>
      <c r="G205" s="49" t="s">
        <v>35</v>
      </c>
      <c r="H205" s="53" t="s">
        <v>1134</v>
      </c>
      <c r="I205" s="53" t="str">
        <f>VLOOKUP(H205,合同高级查询数据!$A$2:$Y$48,25,FALSE)</f>
        <v>2023-03-15</v>
      </c>
      <c r="J205" s="58" t="s">
        <v>37</v>
      </c>
      <c r="K205" s="49" t="s">
        <v>1135</v>
      </c>
      <c r="L205" s="59" t="s">
        <v>1136</v>
      </c>
      <c r="M205" s="49"/>
      <c r="N205" s="60" t="s">
        <v>1137</v>
      </c>
      <c r="O205" s="49" t="s">
        <v>1138</v>
      </c>
      <c r="P205" s="61">
        <v>6740</v>
      </c>
      <c r="Q205" s="67">
        <v>214.13</v>
      </c>
      <c r="R205" s="68">
        <f t="shared" si="8"/>
        <v>1443236.2</v>
      </c>
      <c r="S205" s="69">
        <v>202303</v>
      </c>
      <c r="T205" s="70" t="s">
        <v>1139</v>
      </c>
      <c r="U205" s="70"/>
      <c r="V205" s="71">
        <v>214.132293701</v>
      </c>
      <c r="W205" s="71"/>
      <c r="X205" s="72">
        <v>44927</v>
      </c>
      <c r="Y205" s="72">
        <v>45107</v>
      </c>
      <c r="Z205" s="81" t="s">
        <v>1140</v>
      </c>
      <c r="AA205" s="82">
        <v>0.4</v>
      </c>
      <c r="AB205" s="83">
        <v>500</v>
      </c>
      <c r="AC205" s="82">
        <v>200</v>
      </c>
    </row>
    <row r="206" s="37" customFormat="1" customHeight="1" spans="1:29">
      <c r="A206" s="49" t="s">
        <v>578</v>
      </c>
      <c r="B206" s="50" t="s">
        <v>525</v>
      </c>
      <c r="C206" s="51" t="s">
        <v>191</v>
      </c>
      <c r="D206" s="50" t="s">
        <v>806</v>
      </c>
      <c r="E206" s="52" t="s">
        <v>1132</v>
      </c>
      <c r="F206" s="49" t="s">
        <v>1133</v>
      </c>
      <c r="G206" s="49" t="s">
        <v>35</v>
      </c>
      <c r="H206" s="53" t="s">
        <v>1141</v>
      </c>
      <c r="I206" s="53" t="e">
        <f>VLOOKUP(H206,合同高级查询数据!$A$2:$Y$48,25,FALSE)</f>
        <v>#N/A</v>
      </c>
      <c r="J206" s="58" t="s">
        <v>98</v>
      </c>
      <c r="K206" s="49" t="s">
        <v>1142</v>
      </c>
      <c r="L206" s="59" t="s">
        <v>1143</v>
      </c>
      <c r="M206" s="49"/>
      <c r="N206" s="60">
        <v>42522</v>
      </c>
      <c r="O206" s="49" t="s">
        <v>533</v>
      </c>
      <c r="P206" s="61">
        <v>20000</v>
      </c>
      <c r="Q206" s="67">
        <v>4</v>
      </c>
      <c r="R206" s="68">
        <f t="shared" si="8"/>
        <v>80000</v>
      </c>
      <c r="S206" s="69">
        <v>202303</v>
      </c>
      <c r="T206" s="70" t="s">
        <v>1144</v>
      </c>
      <c r="U206" s="70"/>
      <c r="V206" s="71">
        <v>0.95437789242715</v>
      </c>
      <c r="W206" s="71"/>
      <c r="X206" s="72">
        <v>44378</v>
      </c>
      <c r="Y206" s="72">
        <v>45473</v>
      </c>
      <c r="Z206" s="81" t="s">
        <v>1145</v>
      </c>
      <c r="AA206" s="82">
        <v>0.2</v>
      </c>
      <c r="AB206" s="83">
        <v>20</v>
      </c>
      <c r="AC206" s="82">
        <v>4</v>
      </c>
    </row>
    <row r="207" s="37" customFormat="1" customHeight="1" spans="1:29">
      <c r="A207" s="49" t="s">
        <v>578</v>
      </c>
      <c r="B207" s="50" t="s">
        <v>525</v>
      </c>
      <c r="C207" s="51" t="s">
        <v>191</v>
      </c>
      <c r="D207" s="50" t="s">
        <v>806</v>
      </c>
      <c r="E207" s="52" t="s">
        <v>1132</v>
      </c>
      <c r="F207" s="49" t="s">
        <v>1133</v>
      </c>
      <c r="G207" s="49" t="s">
        <v>35</v>
      </c>
      <c r="H207" s="53" t="s">
        <v>1134</v>
      </c>
      <c r="I207" s="53" t="str">
        <f>VLOOKUP(H207,合同高级查询数据!$A$2:$Y$48,25,FALSE)</f>
        <v>2023-03-15</v>
      </c>
      <c r="J207" s="58" t="s">
        <v>37</v>
      </c>
      <c r="K207" s="49" t="s">
        <v>1146</v>
      </c>
      <c r="L207" s="59" t="s">
        <v>1146</v>
      </c>
      <c r="M207" s="49" t="s">
        <v>1147</v>
      </c>
      <c r="N207" s="60">
        <v>44839</v>
      </c>
      <c r="O207" s="49" t="s">
        <v>74</v>
      </c>
      <c r="P207" s="61">
        <v>6740</v>
      </c>
      <c r="Q207" s="67">
        <v>80</v>
      </c>
      <c r="R207" s="68">
        <f t="shared" si="8"/>
        <v>539200</v>
      </c>
      <c r="S207" s="69">
        <v>202303</v>
      </c>
      <c r="T207" s="70" t="s">
        <v>1148</v>
      </c>
      <c r="U207" s="70"/>
      <c r="V207" s="71">
        <v>72.730503388</v>
      </c>
      <c r="W207" s="71"/>
      <c r="X207" s="72">
        <v>44927</v>
      </c>
      <c r="Y207" s="72">
        <v>45107</v>
      </c>
      <c r="Z207" s="81" t="s">
        <v>1149</v>
      </c>
      <c r="AA207" s="82">
        <v>0.4</v>
      </c>
      <c r="AB207" s="83">
        <v>200</v>
      </c>
      <c r="AC207" s="82">
        <v>80</v>
      </c>
    </row>
    <row r="208" s="37" customFormat="1" customHeight="1" spans="1:29">
      <c r="A208" s="49" t="s">
        <v>578</v>
      </c>
      <c r="B208" s="50" t="s">
        <v>525</v>
      </c>
      <c r="C208" s="51" t="s">
        <v>191</v>
      </c>
      <c r="D208" s="50" t="s">
        <v>806</v>
      </c>
      <c r="E208" s="52" t="s">
        <v>1150</v>
      </c>
      <c r="F208" s="49" t="s">
        <v>1151</v>
      </c>
      <c r="G208" s="49" t="s">
        <v>35</v>
      </c>
      <c r="H208" s="53" t="s">
        <v>1152</v>
      </c>
      <c r="I208" s="53" t="str">
        <f>VLOOKUP(H208,合同高级查询数据!$A$2:$Y$48,25,FALSE)</f>
        <v>2023-03-16</v>
      </c>
      <c r="J208" s="58" t="s">
        <v>37</v>
      </c>
      <c r="K208" s="49" t="s">
        <v>1151</v>
      </c>
      <c r="L208" s="59" t="s">
        <v>1153</v>
      </c>
      <c r="M208" s="49"/>
      <c r="N208" s="60" t="s">
        <v>1154</v>
      </c>
      <c r="O208" s="49" t="s">
        <v>1155</v>
      </c>
      <c r="P208" s="61">
        <v>6740</v>
      </c>
      <c r="Q208" s="67">
        <v>121.8</v>
      </c>
      <c r="R208" s="68">
        <f t="shared" si="8"/>
        <v>820932</v>
      </c>
      <c r="S208" s="69">
        <v>202303</v>
      </c>
      <c r="T208" s="70" t="s">
        <v>1156</v>
      </c>
      <c r="U208" s="70"/>
      <c r="V208" s="71">
        <v>121.800895691</v>
      </c>
      <c r="W208" s="71"/>
      <c r="X208" s="72">
        <v>44927</v>
      </c>
      <c r="Y208" s="72">
        <v>45107</v>
      </c>
      <c r="Z208" s="81" t="s">
        <v>1157</v>
      </c>
      <c r="AA208" s="82">
        <v>0.4</v>
      </c>
      <c r="AB208" s="83">
        <v>300</v>
      </c>
      <c r="AC208" s="82">
        <v>120</v>
      </c>
    </row>
    <row r="209" s="37" customFormat="1" customHeight="1" spans="1:29">
      <c r="A209" s="49" t="s">
        <v>578</v>
      </c>
      <c r="B209" s="50" t="s">
        <v>525</v>
      </c>
      <c r="C209" s="51" t="s">
        <v>191</v>
      </c>
      <c r="D209" s="50" t="s">
        <v>806</v>
      </c>
      <c r="E209" s="52" t="s">
        <v>1150</v>
      </c>
      <c r="F209" s="49" t="s">
        <v>1151</v>
      </c>
      <c r="G209" s="49" t="s">
        <v>35</v>
      </c>
      <c r="H209" s="53" t="s">
        <v>1152</v>
      </c>
      <c r="I209" s="53" t="str">
        <f>VLOOKUP(H209,合同高级查询数据!$A$2:$Y$48,25,FALSE)</f>
        <v>2023-03-16</v>
      </c>
      <c r="J209" s="58" t="s">
        <v>37</v>
      </c>
      <c r="K209" s="49" t="s">
        <v>1158</v>
      </c>
      <c r="L209" s="59" t="s">
        <v>1159</v>
      </c>
      <c r="M209" s="49"/>
      <c r="N209" s="60">
        <v>44228</v>
      </c>
      <c r="O209" s="49" t="s">
        <v>74</v>
      </c>
      <c r="P209" s="61">
        <v>6740</v>
      </c>
      <c r="Q209" s="67">
        <v>82.07</v>
      </c>
      <c r="R209" s="68">
        <f t="shared" si="8"/>
        <v>553151.8</v>
      </c>
      <c r="S209" s="69">
        <v>202303</v>
      </c>
      <c r="T209" s="70" t="s">
        <v>1160</v>
      </c>
      <c r="U209" s="70"/>
      <c r="V209" s="71">
        <v>82.071220398</v>
      </c>
      <c r="W209" s="71"/>
      <c r="X209" s="72">
        <v>44927</v>
      </c>
      <c r="Y209" s="72">
        <v>45107</v>
      </c>
      <c r="Z209" s="81" t="s">
        <v>1161</v>
      </c>
      <c r="AA209" s="82">
        <v>0.4</v>
      </c>
      <c r="AB209" s="83">
        <v>200</v>
      </c>
      <c r="AC209" s="82">
        <v>80</v>
      </c>
    </row>
    <row r="210" s="2" customFormat="1" customHeight="1" spans="1:29">
      <c r="A210" s="14" t="s">
        <v>578</v>
      </c>
      <c r="B210" s="55" t="s">
        <v>525</v>
      </c>
      <c r="C210" s="5" t="s">
        <v>915</v>
      </c>
      <c r="D210" s="5" t="s">
        <v>526</v>
      </c>
      <c r="E210" s="56" t="s">
        <v>1162</v>
      </c>
      <c r="F210" s="14" t="s">
        <v>1163</v>
      </c>
      <c r="G210" s="14" t="s">
        <v>35</v>
      </c>
      <c r="H210" s="13" t="s">
        <v>1164</v>
      </c>
      <c r="I210" s="13" t="e">
        <f>VLOOKUP(H210,合同高级查询数据!$A$2:$Y$48,25,FALSE)</f>
        <v>#N/A</v>
      </c>
      <c r="J210" s="62" t="s">
        <v>37</v>
      </c>
      <c r="K210" s="14" t="s">
        <v>915</v>
      </c>
      <c r="L210" s="9" t="s">
        <v>1165</v>
      </c>
      <c r="M210" s="14" t="s">
        <v>1166</v>
      </c>
      <c r="N210" s="63" t="s">
        <v>1167</v>
      </c>
      <c r="O210" s="14" t="s">
        <v>1168</v>
      </c>
      <c r="P210" s="64">
        <v>15000</v>
      </c>
      <c r="Q210" s="74">
        <v>8.77</v>
      </c>
      <c r="R210" s="75">
        <f t="shared" si="8"/>
        <v>131550</v>
      </c>
      <c r="S210" s="76">
        <v>202303</v>
      </c>
      <c r="T210" s="77" t="s">
        <v>1169</v>
      </c>
      <c r="U210" s="77"/>
      <c r="V210" s="78">
        <v>8.774956703</v>
      </c>
      <c r="W210" s="78"/>
      <c r="X210" s="17"/>
      <c r="Y210" s="17"/>
      <c r="Z210" s="84" t="s">
        <v>1170</v>
      </c>
      <c r="AA210" s="85">
        <v>0.4</v>
      </c>
      <c r="AB210" s="86">
        <v>20</v>
      </c>
      <c r="AC210" s="85">
        <v>8</v>
      </c>
    </row>
    <row r="211" s="2" customFormat="1" customHeight="1" spans="1:29">
      <c r="A211" s="14" t="s">
        <v>578</v>
      </c>
      <c r="B211" s="55" t="s">
        <v>525</v>
      </c>
      <c r="C211" s="5" t="s">
        <v>915</v>
      </c>
      <c r="D211" s="55" t="s">
        <v>526</v>
      </c>
      <c r="E211" s="56" t="s">
        <v>1162</v>
      </c>
      <c r="F211" s="14" t="s">
        <v>1163</v>
      </c>
      <c r="G211" s="14" t="s">
        <v>35</v>
      </c>
      <c r="H211" s="13" t="s">
        <v>1171</v>
      </c>
      <c r="I211" s="13" t="e">
        <f>VLOOKUP(H211,合同高级查询数据!$A$2:$Y$48,25,FALSE)</f>
        <v>#N/A</v>
      </c>
      <c r="J211" s="62" t="s">
        <v>544</v>
      </c>
      <c r="K211" s="14" t="s">
        <v>1172</v>
      </c>
      <c r="L211" s="9" t="s">
        <v>1163</v>
      </c>
      <c r="M211" s="14"/>
      <c r="N211" s="63" t="s">
        <v>1173</v>
      </c>
      <c r="O211" s="14" t="s">
        <v>1174</v>
      </c>
      <c r="P211" s="64">
        <v>19800</v>
      </c>
      <c r="Q211" s="74"/>
      <c r="R211" s="75">
        <f t="shared" si="8"/>
        <v>0</v>
      </c>
      <c r="S211" s="76">
        <v>202303</v>
      </c>
      <c r="T211" s="77" t="s">
        <v>1175</v>
      </c>
      <c r="U211" s="77"/>
      <c r="V211" s="78"/>
      <c r="W211" s="78"/>
      <c r="X211" s="17"/>
      <c r="Y211" s="17"/>
      <c r="Z211" s="84" t="s">
        <v>1176</v>
      </c>
      <c r="AA211" s="85" t="s">
        <v>292</v>
      </c>
      <c r="AB211" s="86">
        <v>0</v>
      </c>
      <c r="AC211" s="85">
        <v>0</v>
      </c>
    </row>
    <row r="212" s="2" customFormat="1" customHeight="1" spans="1:29">
      <c r="A212" s="14" t="s">
        <v>29</v>
      </c>
      <c r="B212" s="55" t="s">
        <v>30</v>
      </c>
      <c r="C212" s="5" t="s">
        <v>31</v>
      </c>
      <c r="D212" s="5" t="s">
        <v>53</v>
      </c>
      <c r="E212" s="56" t="s">
        <v>1177</v>
      </c>
      <c r="F212" s="14" t="s">
        <v>1178</v>
      </c>
      <c r="G212" s="14" t="s">
        <v>35</v>
      </c>
      <c r="H212" s="13" t="s">
        <v>1179</v>
      </c>
      <c r="I212" s="13" t="e">
        <f>VLOOKUP(H212,合同高级查询数据!$A$2:$Y$48,25,FALSE)</f>
        <v>#N/A</v>
      </c>
      <c r="J212" s="62" t="s">
        <v>138</v>
      </c>
      <c r="K212" s="14" t="s">
        <v>1180</v>
      </c>
      <c r="L212" s="9" t="s">
        <v>1181</v>
      </c>
      <c r="M212" s="14"/>
      <c r="N212" s="63">
        <v>44531</v>
      </c>
      <c r="O212" s="14"/>
      <c r="P212" s="64">
        <v>3200</v>
      </c>
      <c r="Q212" s="74"/>
      <c r="R212" s="75">
        <f t="shared" si="8"/>
        <v>0</v>
      </c>
      <c r="S212" s="76">
        <v>202303</v>
      </c>
      <c r="T212" s="77" t="s">
        <v>1182</v>
      </c>
      <c r="U212" s="77"/>
      <c r="V212" s="78"/>
      <c r="W212" s="78"/>
      <c r="X212" s="17"/>
      <c r="Y212" s="17"/>
      <c r="Z212" s="84" t="s">
        <v>1183</v>
      </c>
      <c r="AA212" s="85">
        <v>0</v>
      </c>
      <c r="AB212" s="86">
        <v>0</v>
      </c>
      <c r="AC212" s="85">
        <v>0</v>
      </c>
    </row>
    <row r="213" s="37" customFormat="1" customHeight="1" spans="1:29">
      <c r="A213" s="49" t="s">
        <v>29</v>
      </c>
      <c r="B213" s="50" t="s">
        <v>30</v>
      </c>
      <c r="C213" s="51" t="s">
        <v>31</v>
      </c>
      <c r="D213" s="51" t="s">
        <v>53</v>
      </c>
      <c r="E213" s="52" t="s">
        <v>1177</v>
      </c>
      <c r="F213" s="49" t="s">
        <v>1178</v>
      </c>
      <c r="G213" s="49" t="s">
        <v>35</v>
      </c>
      <c r="H213" s="53" t="s">
        <v>1184</v>
      </c>
      <c r="I213" s="53" t="e">
        <f>VLOOKUP(H213,合同高级查询数据!$A$2:$Y$48,25,FALSE)</f>
        <v>#N/A</v>
      </c>
      <c r="J213" s="58" t="s">
        <v>138</v>
      </c>
      <c r="K213" s="49" t="s">
        <v>1185</v>
      </c>
      <c r="L213" s="59" t="s">
        <v>1186</v>
      </c>
      <c r="M213" s="49"/>
      <c r="N213" s="60">
        <v>44197</v>
      </c>
      <c r="O213" s="49"/>
      <c r="P213" s="61">
        <v>3500</v>
      </c>
      <c r="Q213" s="67"/>
      <c r="R213" s="68">
        <f t="shared" si="8"/>
        <v>0</v>
      </c>
      <c r="S213" s="69">
        <v>202303</v>
      </c>
      <c r="T213" s="70" t="s">
        <v>1187</v>
      </c>
      <c r="U213" s="70"/>
      <c r="V213" s="71"/>
      <c r="W213" s="71"/>
      <c r="X213" s="72">
        <v>44713</v>
      </c>
      <c r="Y213" s="72">
        <v>45077</v>
      </c>
      <c r="Z213" s="81" t="s">
        <v>1188</v>
      </c>
      <c r="AA213" s="82">
        <v>0</v>
      </c>
      <c r="AB213" s="83">
        <v>0</v>
      </c>
      <c r="AC213" s="82">
        <v>0</v>
      </c>
    </row>
    <row r="214" s="37" customFormat="1" customHeight="1" spans="1:29">
      <c r="A214" s="49" t="s">
        <v>29</v>
      </c>
      <c r="B214" s="50" t="s">
        <v>30</v>
      </c>
      <c r="C214" s="51" t="s">
        <v>31</v>
      </c>
      <c r="D214" s="51" t="s">
        <v>53</v>
      </c>
      <c r="E214" s="52" t="s">
        <v>1177</v>
      </c>
      <c r="F214" s="49" t="s">
        <v>1178</v>
      </c>
      <c r="G214" s="49" t="s">
        <v>35</v>
      </c>
      <c r="H214" s="53" t="s">
        <v>1184</v>
      </c>
      <c r="I214" s="53" t="e">
        <f>VLOOKUP(H214,合同高级查询数据!$A$2:$Y$48,25,FALSE)</f>
        <v>#N/A</v>
      </c>
      <c r="J214" s="58" t="s">
        <v>138</v>
      </c>
      <c r="K214" s="49" t="s">
        <v>1185</v>
      </c>
      <c r="L214" s="59" t="s">
        <v>1189</v>
      </c>
      <c r="M214" s="49"/>
      <c r="N214" s="60">
        <v>44197</v>
      </c>
      <c r="O214" s="49"/>
      <c r="P214" s="61">
        <v>2500</v>
      </c>
      <c r="Q214" s="67"/>
      <c r="R214" s="68">
        <f t="shared" si="8"/>
        <v>0</v>
      </c>
      <c r="S214" s="69">
        <v>202303</v>
      </c>
      <c r="T214" s="70" t="s">
        <v>1187</v>
      </c>
      <c r="U214" s="70"/>
      <c r="V214" s="71"/>
      <c r="W214" s="71"/>
      <c r="X214" s="72">
        <v>44713</v>
      </c>
      <c r="Y214" s="72">
        <v>45077</v>
      </c>
      <c r="Z214" s="81" t="s">
        <v>1190</v>
      </c>
      <c r="AA214" s="82">
        <v>0</v>
      </c>
      <c r="AB214" s="83">
        <v>0</v>
      </c>
      <c r="AC214" s="82">
        <v>0</v>
      </c>
    </row>
    <row r="215" s="37" customFormat="1" customHeight="1" spans="1:29">
      <c r="A215" s="49" t="s">
        <v>29</v>
      </c>
      <c r="B215" s="50" t="s">
        <v>30</v>
      </c>
      <c r="C215" s="51" t="s">
        <v>31</v>
      </c>
      <c r="D215" s="51" t="s">
        <v>53</v>
      </c>
      <c r="E215" s="52" t="s">
        <v>1177</v>
      </c>
      <c r="F215" s="49" t="s">
        <v>1178</v>
      </c>
      <c r="G215" s="49" t="s">
        <v>35</v>
      </c>
      <c r="H215" s="53" t="s">
        <v>1184</v>
      </c>
      <c r="I215" s="53" t="e">
        <f>VLOOKUP(H215,合同高级查询数据!$A$2:$Y$48,25,FALSE)</f>
        <v>#N/A</v>
      </c>
      <c r="J215" s="58" t="s">
        <v>138</v>
      </c>
      <c r="K215" s="49" t="s">
        <v>1191</v>
      </c>
      <c r="L215" s="59" t="s">
        <v>1192</v>
      </c>
      <c r="M215" s="49"/>
      <c r="N215" s="60">
        <v>44428</v>
      </c>
      <c r="O215" s="49"/>
      <c r="P215" s="61">
        <v>2500</v>
      </c>
      <c r="Q215" s="67">
        <v>73.45</v>
      </c>
      <c r="R215" s="68">
        <f t="shared" si="8"/>
        <v>183625</v>
      </c>
      <c r="S215" s="69">
        <v>202303</v>
      </c>
      <c r="T215" s="70" t="s">
        <v>1187</v>
      </c>
      <c r="U215" s="70"/>
      <c r="V215" s="67">
        <v>73.449728349</v>
      </c>
      <c r="W215" s="71"/>
      <c r="X215" s="72">
        <v>44713</v>
      </c>
      <c r="Y215" s="72">
        <v>45077</v>
      </c>
      <c r="Z215" s="81" t="s">
        <v>1193</v>
      </c>
      <c r="AA215" s="82">
        <v>0</v>
      </c>
      <c r="AB215" s="83">
        <v>0</v>
      </c>
      <c r="AC215" s="82">
        <v>0</v>
      </c>
    </row>
    <row r="216" s="37" customFormat="1" customHeight="1" spans="1:29">
      <c r="A216" s="49" t="s">
        <v>29</v>
      </c>
      <c r="B216" s="50" t="s">
        <v>30</v>
      </c>
      <c r="C216" s="51" t="s">
        <v>31</v>
      </c>
      <c r="D216" s="51" t="s">
        <v>53</v>
      </c>
      <c r="E216" s="52" t="s">
        <v>1177</v>
      </c>
      <c r="F216" s="49" t="s">
        <v>1178</v>
      </c>
      <c r="G216" s="49" t="s">
        <v>35</v>
      </c>
      <c r="H216" s="53" t="s">
        <v>1184</v>
      </c>
      <c r="I216" s="53" t="e">
        <f>VLOOKUP(H216,合同高级查询数据!$A$2:$Y$48,25,FALSE)</f>
        <v>#N/A</v>
      </c>
      <c r="J216" s="58" t="s">
        <v>138</v>
      </c>
      <c r="K216" s="49" t="s">
        <v>1191</v>
      </c>
      <c r="L216" s="59" t="s">
        <v>1194</v>
      </c>
      <c r="M216" s="49"/>
      <c r="N216" s="60">
        <v>44428</v>
      </c>
      <c r="O216" s="49"/>
      <c r="P216" s="61">
        <v>3500</v>
      </c>
      <c r="Q216" s="67">
        <v>152.953</v>
      </c>
      <c r="R216" s="68">
        <f t="shared" si="8"/>
        <v>535335.5</v>
      </c>
      <c r="S216" s="69">
        <v>202303</v>
      </c>
      <c r="T216" s="70" t="s">
        <v>1187</v>
      </c>
      <c r="U216" s="70"/>
      <c r="V216" s="67">
        <v>152.952229534</v>
      </c>
      <c r="W216" s="71"/>
      <c r="X216" s="72">
        <v>44713</v>
      </c>
      <c r="Y216" s="72">
        <v>45077</v>
      </c>
      <c r="Z216" s="81" t="s">
        <v>1195</v>
      </c>
      <c r="AA216" s="82">
        <v>0</v>
      </c>
      <c r="AB216" s="83">
        <v>0</v>
      </c>
      <c r="AC216" s="82">
        <v>0</v>
      </c>
    </row>
    <row r="217" s="37" customFormat="1" customHeight="1" spans="1:29">
      <c r="A217" s="49" t="s">
        <v>29</v>
      </c>
      <c r="B217" s="50" t="s">
        <v>30</v>
      </c>
      <c r="C217" s="51" t="s">
        <v>31</v>
      </c>
      <c r="D217" s="51" t="s">
        <v>53</v>
      </c>
      <c r="E217" s="52" t="s">
        <v>1177</v>
      </c>
      <c r="F217" s="49" t="s">
        <v>1178</v>
      </c>
      <c r="G217" s="49" t="s">
        <v>35</v>
      </c>
      <c r="H217" s="53" t="s">
        <v>1184</v>
      </c>
      <c r="I217" s="53" t="e">
        <f>VLOOKUP(H217,合同高级查询数据!$A$2:$Y$48,25,FALSE)</f>
        <v>#N/A</v>
      </c>
      <c r="J217" s="58" t="s">
        <v>259</v>
      </c>
      <c r="K217" s="49" t="s">
        <v>1196</v>
      </c>
      <c r="L217" s="59" t="s">
        <v>1197</v>
      </c>
      <c r="M217" s="49"/>
      <c r="N217" s="60">
        <v>44562</v>
      </c>
      <c r="O217" s="49"/>
      <c r="P217" s="61">
        <v>2600</v>
      </c>
      <c r="Q217" s="67"/>
      <c r="R217" s="68">
        <f t="shared" si="8"/>
        <v>0</v>
      </c>
      <c r="S217" s="69">
        <v>202303</v>
      </c>
      <c r="T217" s="70" t="s">
        <v>1198</v>
      </c>
      <c r="U217" s="70"/>
      <c r="V217" s="71"/>
      <c r="W217" s="71"/>
      <c r="X217" s="72">
        <v>44713</v>
      </c>
      <c r="Y217" s="72">
        <v>45077</v>
      </c>
      <c r="Z217" s="81" t="s">
        <v>1199</v>
      </c>
      <c r="AA217" s="82">
        <v>0</v>
      </c>
      <c r="AB217" s="83">
        <v>0</v>
      </c>
      <c r="AC217" s="82">
        <v>0</v>
      </c>
    </row>
    <row r="218" s="37" customFormat="1" customHeight="1" spans="1:29">
      <c r="A218" s="49" t="s">
        <v>29</v>
      </c>
      <c r="B218" s="50" t="s">
        <v>30</v>
      </c>
      <c r="C218" s="51" t="s">
        <v>31</v>
      </c>
      <c r="D218" s="51" t="s">
        <v>53</v>
      </c>
      <c r="E218" s="52" t="s">
        <v>1177</v>
      </c>
      <c r="F218" s="49" t="s">
        <v>1178</v>
      </c>
      <c r="G218" s="49" t="s">
        <v>35</v>
      </c>
      <c r="H218" s="53" t="s">
        <v>1184</v>
      </c>
      <c r="I218" s="53" t="e">
        <f>VLOOKUP(H218,合同高级查询数据!$A$2:$Y$48,25,FALSE)</f>
        <v>#N/A</v>
      </c>
      <c r="J218" s="58" t="s">
        <v>259</v>
      </c>
      <c r="K218" s="49" t="s">
        <v>1196</v>
      </c>
      <c r="L218" s="59" t="s">
        <v>1200</v>
      </c>
      <c r="M218" s="49"/>
      <c r="N218" s="60">
        <v>44562</v>
      </c>
      <c r="O218" s="49"/>
      <c r="P218" s="61">
        <v>3600</v>
      </c>
      <c r="Q218" s="67"/>
      <c r="R218" s="68">
        <f t="shared" si="8"/>
        <v>0</v>
      </c>
      <c r="S218" s="69">
        <v>202303</v>
      </c>
      <c r="T218" s="70" t="s">
        <v>1198</v>
      </c>
      <c r="U218" s="70"/>
      <c r="V218" s="71"/>
      <c r="W218" s="71"/>
      <c r="X218" s="72">
        <v>44713</v>
      </c>
      <c r="Y218" s="72">
        <v>45077</v>
      </c>
      <c r="Z218" s="81" t="s">
        <v>1201</v>
      </c>
      <c r="AA218" s="82">
        <v>0</v>
      </c>
      <c r="AB218" s="83">
        <v>0</v>
      </c>
      <c r="AC218" s="82">
        <v>0</v>
      </c>
    </row>
    <row r="219" s="2" customFormat="1" customHeight="1" spans="1:29">
      <c r="A219" s="14" t="s">
        <v>29</v>
      </c>
      <c r="B219" s="55" t="s">
        <v>30</v>
      </c>
      <c r="C219" s="5" t="s">
        <v>31</v>
      </c>
      <c r="D219" s="5" t="s">
        <v>53</v>
      </c>
      <c r="E219" s="56" t="s">
        <v>1177</v>
      </c>
      <c r="F219" s="14" t="s">
        <v>1178</v>
      </c>
      <c r="G219" s="14" t="s">
        <v>35</v>
      </c>
      <c r="H219" s="13" t="s">
        <v>1202</v>
      </c>
      <c r="I219" s="13" t="e">
        <f>VLOOKUP(H219,合同高级查询数据!$A$2:$Y$48,25,FALSE)</f>
        <v>#N/A</v>
      </c>
      <c r="J219" s="62" t="s">
        <v>259</v>
      </c>
      <c r="K219" s="14" t="s">
        <v>1203</v>
      </c>
      <c r="L219" s="9" t="s">
        <v>1204</v>
      </c>
      <c r="M219" s="14"/>
      <c r="N219" s="63">
        <v>44562</v>
      </c>
      <c r="O219" s="14"/>
      <c r="P219" s="64">
        <v>2350</v>
      </c>
      <c r="Q219" s="74">
        <v>56.503</v>
      </c>
      <c r="R219" s="75">
        <f t="shared" si="8"/>
        <v>132782.05</v>
      </c>
      <c r="S219" s="76">
        <v>202303</v>
      </c>
      <c r="T219" s="77" t="s">
        <v>1205</v>
      </c>
      <c r="U219" s="77"/>
      <c r="V219" s="74">
        <v>56.502216339</v>
      </c>
      <c r="W219" s="78"/>
      <c r="X219" s="17"/>
      <c r="Y219" s="17"/>
      <c r="Z219" s="84" t="s">
        <v>1206</v>
      </c>
      <c r="AA219" s="85">
        <v>0</v>
      </c>
      <c r="AB219" s="86">
        <v>0</v>
      </c>
      <c r="AC219" s="85">
        <v>0</v>
      </c>
    </row>
    <row r="220" s="2" customFormat="1" customHeight="1" spans="1:29">
      <c r="A220" s="14" t="s">
        <v>29</v>
      </c>
      <c r="B220" s="55" t="s">
        <v>30</v>
      </c>
      <c r="C220" s="5" t="s">
        <v>31</v>
      </c>
      <c r="D220" s="5" t="s">
        <v>53</v>
      </c>
      <c r="E220" s="56" t="s">
        <v>1177</v>
      </c>
      <c r="F220" s="14" t="s">
        <v>1178</v>
      </c>
      <c r="G220" s="14" t="s">
        <v>35</v>
      </c>
      <c r="H220" s="13" t="s">
        <v>1202</v>
      </c>
      <c r="I220" s="13" t="e">
        <f>VLOOKUP(H220,合同高级查询数据!$A$2:$Y$48,25,FALSE)</f>
        <v>#N/A</v>
      </c>
      <c r="J220" s="62" t="s">
        <v>259</v>
      </c>
      <c r="K220" s="14" t="s">
        <v>1207</v>
      </c>
      <c r="L220" s="9" t="s">
        <v>1208</v>
      </c>
      <c r="M220" s="14"/>
      <c r="N220" s="63">
        <v>44562</v>
      </c>
      <c r="O220" s="14"/>
      <c r="P220" s="64">
        <v>3350</v>
      </c>
      <c r="Q220" s="74">
        <v>28.066</v>
      </c>
      <c r="R220" s="75">
        <f t="shared" si="8"/>
        <v>94021.1</v>
      </c>
      <c r="S220" s="76">
        <v>202303</v>
      </c>
      <c r="T220" s="77" t="s">
        <v>1205</v>
      </c>
      <c r="U220" s="77"/>
      <c r="V220" s="74">
        <v>28.065544128</v>
      </c>
      <c r="W220" s="78"/>
      <c r="X220" s="17"/>
      <c r="Y220" s="17"/>
      <c r="Z220" s="84" t="s">
        <v>1209</v>
      </c>
      <c r="AA220" s="85">
        <v>0</v>
      </c>
      <c r="AB220" s="86">
        <v>0</v>
      </c>
      <c r="AC220" s="85">
        <v>0</v>
      </c>
    </row>
    <row r="221" s="37" customFormat="1" customHeight="1" spans="1:29">
      <c r="A221" s="49" t="s">
        <v>29</v>
      </c>
      <c r="B221" s="50" t="s">
        <v>30</v>
      </c>
      <c r="C221" s="51" t="s">
        <v>31</v>
      </c>
      <c r="D221" s="51" t="s">
        <v>53</v>
      </c>
      <c r="E221" s="52" t="s">
        <v>1177</v>
      </c>
      <c r="F221" s="49" t="s">
        <v>1178</v>
      </c>
      <c r="G221" s="49" t="s">
        <v>35</v>
      </c>
      <c r="H221" s="53" t="s">
        <v>1184</v>
      </c>
      <c r="I221" s="53" t="e">
        <f>VLOOKUP(H221,合同高级查询数据!$A$2:$Y$48,25,FALSE)</f>
        <v>#N/A</v>
      </c>
      <c r="J221" s="58" t="s">
        <v>259</v>
      </c>
      <c r="K221" s="49" t="s">
        <v>1210</v>
      </c>
      <c r="L221" s="59" t="s">
        <v>1211</v>
      </c>
      <c r="M221" s="49"/>
      <c r="N221" s="60">
        <v>44562</v>
      </c>
      <c r="O221" s="49"/>
      <c r="P221" s="61">
        <v>3200</v>
      </c>
      <c r="Q221" s="67">
        <v>0</v>
      </c>
      <c r="R221" s="68">
        <f t="shared" si="8"/>
        <v>0</v>
      </c>
      <c r="S221" s="69">
        <v>202303</v>
      </c>
      <c r="T221" s="70" t="s">
        <v>1212</v>
      </c>
      <c r="U221" s="70"/>
      <c r="V221" s="67">
        <v>0.035911933</v>
      </c>
      <c r="W221" s="71"/>
      <c r="X221" s="72">
        <v>44713</v>
      </c>
      <c r="Y221" s="72">
        <v>45077</v>
      </c>
      <c r="Z221" s="81" t="s">
        <v>1213</v>
      </c>
      <c r="AA221" s="82">
        <v>0</v>
      </c>
      <c r="AB221" s="83">
        <v>0</v>
      </c>
      <c r="AC221" s="82">
        <v>0</v>
      </c>
    </row>
    <row r="222" s="37" customFormat="1" customHeight="1" spans="1:29">
      <c r="A222" s="49" t="s">
        <v>29</v>
      </c>
      <c r="B222" s="50" t="s">
        <v>30</v>
      </c>
      <c r="C222" s="51" t="s">
        <v>31</v>
      </c>
      <c r="D222" s="51" t="s">
        <v>53</v>
      </c>
      <c r="E222" s="52" t="s">
        <v>1177</v>
      </c>
      <c r="F222" s="49" t="s">
        <v>1178</v>
      </c>
      <c r="G222" s="49" t="s">
        <v>35</v>
      </c>
      <c r="H222" s="53" t="s">
        <v>1184</v>
      </c>
      <c r="I222" s="53" t="e">
        <f>VLOOKUP(H222,合同高级查询数据!$A$2:$Y$48,25,FALSE)</f>
        <v>#N/A</v>
      </c>
      <c r="J222" s="58" t="s">
        <v>259</v>
      </c>
      <c r="K222" s="49" t="s">
        <v>1214</v>
      </c>
      <c r="L222" s="59" t="s">
        <v>1215</v>
      </c>
      <c r="M222" s="49"/>
      <c r="N222" s="60">
        <v>44562</v>
      </c>
      <c r="O222" s="49"/>
      <c r="P222" s="61">
        <v>4200</v>
      </c>
      <c r="Q222" s="67">
        <v>0</v>
      </c>
      <c r="R222" s="68">
        <f t="shared" si="8"/>
        <v>0</v>
      </c>
      <c r="S222" s="69">
        <v>202303</v>
      </c>
      <c r="T222" s="70" t="s">
        <v>1212</v>
      </c>
      <c r="U222" s="70"/>
      <c r="V222" s="67">
        <v>4.4469e-5</v>
      </c>
      <c r="W222" s="71"/>
      <c r="X222" s="72">
        <v>44713</v>
      </c>
      <c r="Y222" s="72">
        <v>45077</v>
      </c>
      <c r="Z222" s="81" t="s">
        <v>1216</v>
      </c>
      <c r="AA222" s="82">
        <v>0</v>
      </c>
      <c r="AB222" s="83">
        <v>0</v>
      </c>
      <c r="AC222" s="82">
        <v>0</v>
      </c>
    </row>
    <row r="223" s="37" customFormat="1" customHeight="1" spans="1:29">
      <c r="A223" s="49" t="s">
        <v>29</v>
      </c>
      <c r="B223" s="50" t="s">
        <v>30</v>
      </c>
      <c r="C223" s="51" t="s">
        <v>31</v>
      </c>
      <c r="D223" s="51" t="s">
        <v>53</v>
      </c>
      <c r="E223" s="52" t="s">
        <v>1177</v>
      </c>
      <c r="F223" s="49" t="s">
        <v>1178</v>
      </c>
      <c r="G223" s="49" t="s">
        <v>35</v>
      </c>
      <c r="H223" s="53" t="s">
        <v>1184</v>
      </c>
      <c r="I223" s="53" t="e">
        <f>VLOOKUP(H223,合同高级查询数据!$A$2:$Y$48,25,FALSE)</f>
        <v>#N/A</v>
      </c>
      <c r="J223" s="58" t="s">
        <v>602</v>
      </c>
      <c r="K223" s="49" t="s">
        <v>1217</v>
      </c>
      <c r="L223" s="59"/>
      <c r="M223" s="49"/>
      <c r="N223" s="60">
        <v>44428</v>
      </c>
      <c r="O223" s="49"/>
      <c r="P223" s="61">
        <v>0.02</v>
      </c>
      <c r="Q223" s="67"/>
      <c r="R223" s="68">
        <f t="shared" si="8"/>
        <v>0</v>
      </c>
      <c r="S223" s="69">
        <v>202303</v>
      </c>
      <c r="T223" s="70" t="s">
        <v>1218</v>
      </c>
      <c r="U223" s="70"/>
      <c r="V223" s="71"/>
      <c r="W223" s="71"/>
      <c r="X223" s="72">
        <v>44713</v>
      </c>
      <c r="Y223" s="72">
        <v>45077</v>
      </c>
      <c r="Z223" s="81"/>
      <c r="AA223" s="82">
        <v>0</v>
      </c>
      <c r="AB223" s="83">
        <v>0</v>
      </c>
      <c r="AC223" s="82">
        <v>0</v>
      </c>
    </row>
    <row r="224" s="37" customFormat="1" customHeight="1" spans="1:29">
      <c r="A224" s="49" t="s">
        <v>29</v>
      </c>
      <c r="B224" s="50" t="s">
        <v>30</v>
      </c>
      <c r="C224" s="51" t="s">
        <v>31</v>
      </c>
      <c r="D224" s="51" t="s">
        <v>53</v>
      </c>
      <c r="E224" s="52" t="s">
        <v>1177</v>
      </c>
      <c r="F224" s="49" t="s">
        <v>1178</v>
      </c>
      <c r="G224" s="49" t="s">
        <v>35</v>
      </c>
      <c r="H224" s="53" t="s">
        <v>1219</v>
      </c>
      <c r="I224" s="53" t="e">
        <f>VLOOKUP(H224,合同高级查询数据!$A$2:$Y$48,25,FALSE)</f>
        <v>#N/A</v>
      </c>
      <c r="J224" s="58" t="s">
        <v>138</v>
      </c>
      <c r="K224" s="49" t="s">
        <v>1220</v>
      </c>
      <c r="L224" s="59" t="s">
        <v>1221</v>
      </c>
      <c r="M224" s="49"/>
      <c r="N224" s="60">
        <v>44197</v>
      </c>
      <c r="O224" s="49"/>
      <c r="P224" s="61">
        <v>3200</v>
      </c>
      <c r="Q224" s="67">
        <v>96.025</v>
      </c>
      <c r="R224" s="68">
        <f t="shared" si="8"/>
        <v>307280</v>
      </c>
      <c r="S224" s="69">
        <v>202303</v>
      </c>
      <c r="T224" s="70" t="s">
        <v>1222</v>
      </c>
      <c r="U224" s="70"/>
      <c r="V224" s="67">
        <v>96.02419281</v>
      </c>
      <c r="W224" s="71"/>
      <c r="X224" s="72">
        <v>44835</v>
      </c>
      <c r="Y224" s="72">
        <v>45199</v>
      </c>
      <c r="Z224" s="81" t="s">
        <v>1223</v>
      </c>
      <c r="AA224" s="82">
        <v>0</v>
      </c>
      <c r="AB224" s="83">
        <v>0</v>
      </c>
      <c r="AC224" s="82">
        <v>0</v>
      </c>
    </row>
    <row r="225" s="37" customFormat="1" customHeight="1" spans="1:29">
      <c r="A225" s="49" t="s">
        <v>29</v>
      </c>
      <c r="B225" s="50" t="s">
        <v>30</v>
      </c>
      <c r="C225" s="51" t="s">
        <v>31</v>
      </c>
      <c r="D225" s="51" t="s">
        <v>32</v>
      </c>
      <c r="E225" s="52" t="s">
        <v>1224</v>
      </c>
      <c r="F225" s="49" t="s">
        <v>1225</v>
      </c>
      <c r="G225" s="49" t="s">
        <v>35</v>
      </c>
      <c r="H225" s="53" t="s">
        <v>1226</v>
      </c>
      <c r="I225" s="53" t="e">
        <f>VLOOKUP(H225,合同高级查询数据!$A$2:$Y$48,25,FALSE)</f>
        <v>#N/A</v>
      </c>
      <c r="J225" s="58" t="s">
        <v>37</v>
      </c>
      <c r="K225" s="49"/>
      <c r="L225" s="59" t="s">
        <v>1227</v>
      </c>
      <c r="M225" s="49"/>
      <c r="N225" s="60">
        <v>44562</v>
      </c>
      <c r="O225" s="49"/>
      <c r="P225" s="61">
        <v>5800</v>
      </c>
      <c r="Q225" s="67">
        <v>1261.442</v>
      </c>
      <c r="R225" s="68">
        <f t="shared" si="8"/>
        <v>7316363.6</v>
      </c>
      <c r="S225" s="69">
        <v>202303</v>
      </c>
      <c r="T225" s="70" t="s">
        <v>1228</v>
      </c>
      <c r="U225" s="70"/>
      <c r="V225" s="67">
        <v>1261.441162109</v>
      </c>
      <c r="W225" s="71"/>
      <c r="X225" s="72">
        <v>44866</v>
      </c>
      <c r="Y225" s="72">
        <v>45230</v>
      </c>
      <c r="Z225" s="81" t="s">
        <v>1229</v>
      </c>
      <c r="AA225" s="82"/>
      <c r="AB225" s="83"/>
      <c r="AC225" s="82"/>
    </row>
    <row r="226" s="2" customFormat="1" customHeight="1" spans="1:29">
      <c r="A226" s="14" t="s">
        <v>29</v>
      </c>
      <c r="B226" s="55" t="s">
        <v>30</v>
      </c>
      <c r="C226" s="5" t="s">
        <v>31</v>
      </c>
      <c r="D226" s="5" t="s">
        <v>53</v>
      </c>
      <c r="E226" s="56" t="s">
        <v>765</v>
      </c>
      <c r="F226" s="14" t="s">
        <v>766</v>
      </c>
      <c r="G226" s="14" t="s">
        <v>35</v>
      </c>
      <c r="H226" s="13" t="s">
        <v>1230</v>
      </c>
      <c r="I226" s="13" t="e">
        <f>VLOOKUP(H226,合同高级查询数据!$A$2:$Y$48,25,FALSE)</f>
        <v>#N/A</v>
      </c>
      <c r="J226" s="62" t="s">
        <v>259</v>
      </c>
      <c r="K226" s="14"/>
      <c r="L226" s="9" t="s">
        <v>1231</v>
      </c>
      <c r="M226" s="14"/>
      <c r="N226" s="63">
        <v>44866</v>
      </c>
      <c r="O226" s="14"/>
      <c r="P226" s="64">
        <v>2850</v>
      </c>
      <c r="Q226" s="74">
        <v>0</v>
      </c>
      <c r="R226" s="75">
        <f t="shared" si="8"/>
        <v>0</v>
      </c>
      <c r="S226" s="76">
        <v>202303</v>
      </c>
      <c r="T226" s="77" t="s">
        <v>1212</v>
      </c>
      <c r="U226" s="77"/>
      <c r="V226" s="74">
        <v>0.95608753</v>
      </c>
      <c r="W226" s="78"/>
      <c r="X226" s="17"/>
      <c r="Y226" s="17"/>
      <c r="Z226" s="84" t="s">
        <v>1232</v>
      </c>
      <c r="AA226" s="85">
        <v>0</v>
      </c>
      <c r="AB226" s="86">
        <v>0</v>
      </c>
      <c r="AC226" s="85">
        <v>0</v>
      </c>
    </row>
    <row r="227" s="37" customFormat="1" customHeight="1" spans="1:29">
      <c r="A227" s="49" t="s">
        <v>29</v>
      </c>
      <c r="B227" s="50" t="s">
        <v>30</v>
      </c>
      <c r="C227" s="51" t="s">
        <v>31</v>
      </c>
      <c r="D227" s="51" t="s">
        <v>53</v>
      </c>
      <c r="E227" s="52" t="s">
        <v>1233</v>
      </c>
      <c r="F227" s="49" t="s">
        <v>1234</v>
      </c>
      <c r="G227" s="49" t="s">
        <v>35</v>
      </c>
      <c r="H227" s="53" t="s">
        <v>1235</v>
      </c>
      <c r="I227" s="53" t="str">
        <f>VLOOKUP(H227,合同高级查询数据!$A$2:$Y$48,25,FALSE)</f>
        <v>2023-03-17</v>
      </c>
      <c r="J227" s="58" t="s">
        <v>259</v>
      </c>
      <c r="K227" s="49"/>
      <c r="L227" s="59" t="s">
        <v>1236</v>
      </c>
      <c r="M227" s="49"/>
      <c r="N227" s="60">
        <v>44866</v>
      </c>
      <c r="O227" s="49"/>
      <c r="P227" s="61">
        <v>2200</v>
      </c>
      <c r="Q227" s="67">
        <v>73.652</v>
      </c>
      <c r="R227" s="68">
        <f t="shared" si="8"/>
        <v>162034.4</v>
      </c>
      <c r="S227" s="69">
        <v>202303</v>
      </c>
      <c r="T227" s="70" t="s">
        <v>1237</v>
      </c>
      <c r="U227" s="70"/>
      <c r="V227" s="67">
        <v>73.651481628</v>
      </c>
      <c r="W227" s="71"/>
      <c r="X227" s="72">
        <v>44896</v>
      </c>
      <c r="Y227" s="72">
        <v>45260</v>
      </c>
      <c r="Z227" s="81" t="s">
        <v>1238</v>
      </c>
      <c r="AA227" s="82">
        <v>0</v>
      </c>
      <c r="AB227" s="83">
        <v>0</v>
      </c>
      <c r="AC227" s="82">
        <v>0</v>
      </c>
    </row>
    <row r="228" s="37" customFormat="1" customHeight="1" spans="1:29">
      <c r="A228" s="49" t="s">
        <v>29</v>
      </c>
      <c r="B228" s="50" t="s">
        <v>30</v>
      </c>
      <c r="C228" s="51" t="s">
        <v>31</v>
      </c>
      <c r="D228" s="51" t="s">
        <v>53</v>
      </c>
      <c r="E228" s="52" t="s">
        <v>1233</v>
      </c>
      <c r="F228" s="49" t="s">
        <v>1234</v>
      </c>
      <c r="G228" s="49" t="s">
        <v>35</v>
      </c>
      <c r="H228" s="53" t="s">
        <v>1235</v>
      </c>
      <c r="I228" s="53" t="str">
        <f>VLOOKUP(H228,合同高级查询数据!$A$2:$Y$48,25,FALSE)</f>
        <v>2023-03-17</v>
      </c>
      <c r="J228" s="58" t="s">
        <v>259</v>
      </c>
      <c r="K228" s="49"/>
      <c r="L228" s="59" t="s">
        <v>1239</v>
      </c>
      <c r="M228" s="49"/>
      <c r="N228" s="60">
        <v>44866</v>
      </c>
      <c r="O228" s="49"/>
      <c r="P228" s="61">
        <v>3200</v>
      </c>
      <c r="Q228" s="67">
        <v>48.972</v>
      </c>
      <c r="R228" s="68">
        <f t="shared" si="8"/>
        <v>156710.4</v>
      </c>
      <c r="S228" s="69">
        <v>202303</v>
      </c>
      <c r="T228" s="70" t="s">
        <v>1237</v>
      </c>
      <c r="U228" s="70"/>
      <c r="V228" s="67">
        <v>48.971672058</v>
      </c>
      <c r="W228" s="71"/>
      <c r="X228" s="72">
        <v>44896</v>
      </c>
      <c r="Y228" s="72">
        <v>45260</v>
      </c>
      <c r="Z228" s="81" t="s">
        <v>1240</v>
      </c>
      <c r="AA228" s="82">
        <v>0</v>
      </c>
      <c r="AB228" s="83">
        <v>0</v>
      </c>
      <c r="AC228" s="82">
        <v>0</v>
      </c>
    </row>
    <row r="229" s="37" customFormat="1" customHeight="1" spans="1:29">
      <c r="A229" s="49" t="s">
        <v>29</v>
      </c>
      <c r="B229" s="50" t="s">
        <v>30</v>
      </c>
      <c r="C229" s="51" t="s">
        <v>31</v>
      </c>
      <c r="D229" s="51" t="s">
        <v>53</v>
      </c>
      <c r="E229" s="52" t="s">
        <v>637</v>
      </c>
      <c r="F229" s="49" t="s">
        <v>638</v>
      </c>
      <c r="G229" s="49" t="s">
        <v>35</v>
      </c>
      <c r="H229" s="53" t="s">
        <v>1241</v>
      </c>
      <c r="I229" s="53" t="str">
        <f>VLOOKUP(H229,合同高级查询数据!$A$2:$Y$48,25,FALSE)</f>
        <v>2023-03-24</v>
      </c>
      <c r="J229" s="58" t="s">
        <v>259</v>
      </c>
      <c r="K229" s="49"/>
      <c r="L229" s="59" t="s">
        <v>1242</v>
      </c>
      <c r="M229" s="49"/>
      <c r="N229" s="60">
        <v>44866</v>
      </c>
      <c r="O229" s="49"/>
      <c r="P229" s="61">
        <v>2300</v>
      </c>
      <c r="Q229" s="67">
        <v>197.964</v>
      </c>
      <c r="R229" s="68">
        <f t="shared" si="8"/>
        <v>455317.2</v>
      </c>
      <c r="S229" s="69">
        <v>202303</v>
      </c>
      <c r="T229" s="70" t="s">
        <v>1237</v>
      </c>
      <c r="U229" s="70"/>
      <c r="V229" s="67">
        <v>197.96321106</v>
      </c>
      <c r="W229" s="71"/>
      <c r="X229" s="72">
        <v>44896</v>
      </c>
      <c r="Y229" s="72">
        <v>45260</v>
      </c>
      <c r="Z229" s="81" t="s">
        <v>1243</v>
      </c>
      <c r="AA229" s="82">
        <v>0</v>
      </c>
      <c r="AB229" s="83">
        <v>0</v>
      </c>
      <c r="AC229" s="82">
        <v>0</v>
      </c>
    </row>
    <row r="230" s="37" customFormat="1" customHeight="1" spans="1:29">
      <c r="A230" s="49" t="s">
        <v>29</v>
      </c>
      <c r="B230" s="50" t="s">
        <v>30</v>
      </c>
      <c r="C230" s="51" t="s">
        <v>31</v>
      </c>
      <c r="D230" s="51" t="s">
        <v>53</v>
      </c>
      <c r="E230" s="52" t="s">
        <v>637</v>
      </c>
      <c r="F230" s="49" t="s">
        <v>638</v>
      </c>
      <c r="G230" s="49" t="s">
        <v>35</v>
      </c>
      <c r="H230" s="53" t="s">
        <v>1241</v>
      </c>
      <c r="I230" s="53" t="str">
        <f>VLOOKUP(H230,合同高级查询数据!$A$2:$Y$48,25,FALSE)</f>
        <v>2023-03-24</v>
      </c>
      <c r="J230" s="58" t="s">
        <v>259</v>
      </c>
      <c r="K230" s="49"/>
      <c r="L230" s="59" t="s">
        <v>1244</v>
      </c>
      <c r="M230" s="49"/>
      <c r="N230" s="60">
        <v>44866</v>
      </c>
      <c r="O230" s="49"/>
      <c r="P230" s="61">
        <v>3300</v>
      </c>
      <c r="Q230" s="67">
        <v>207.563</v>
      </c>
      <c r="R230" s="68">
        <f t="shared" si="8"/>
        <v>684957.9</v>
      </c>
      <c r="S230" s="69">
        <v>202303</v>
      </c>
      <c r="T230" s="70" t="s">
        <v>1237</v>
      </c>
      <c r="U230" s="70"/>
      <c r="V230" s="67">
        <v>207.56237793</v>
      </c>
      <c r="W230" s="71"/>
      <c r="X230" s="72">
        <v>44896</v>
      </c>
      <c r="Y230" s="72">
        <v>45260</v>
      </c>
      <c r="Z230" s="81" t="s">
        <v>1245</v>
      </c>
      <c r="AA230" s="82">
        <v>0</v>
      </c>
      <c r="AB230" s="83">
        <v>0</v>
      </c>
      <c r="AC230" s="82">
        <v>0</v>
      </c>
    </row>
    <row r="231" s="2" customFormat="1" customHeight="1" spans="1:29">
      <c r="A231" s="14" t="s">
        <v>29</v>
      </c>
      <c r="B231" s="55" t="s">
        <v>30</v>
      </c>
      <c r="C231" s="5" t="s">
        <v>31</v>
      </c>
      <c r="D231" s="5" t="s">
        <v>32</v>
      </c>
      <c r="E231" s="56" t="s">
        <v>1246</v>
      </c>
      <c r="F231" s="14" t="s">
        <v>1247</v>
      </c>
      <c r="G231" s="14" t="s">
        <v>35</v>
      </c>
      <c r="H231" s="13" t="s">
        <v>1248</v>
      </c>
      <c r="I231" s="13" t="e">
        <f>VLOOKUP(H231,合同高级查询数据!$A$2:$Y$48,25,FALSE)</f>
        <v>#N/A</v>
      </c>
      <c r="J231" s="62" t="s">
        <v>37</v>
      </c>
      <c r="K231" s="14"/>
      <c r="L231" s="9" t="s">
        <v>1249</v>
      </c>
      <c r="M231" s="14"/>
      <c r="N231" s="63">
        <v>44896</v>
      </c>
      <c r="O231" s="14"/>
      <c r="P231" s="64">
        <v>5000</v>
      </c>
      <c r="Q231" s="74">
        <v>0.029</v>
      </c>
      <c r="R231" s="75">
        <f t="shared" si="8"/>
        <v>145</v>
      </c>
      <c r="S231" s="76">
        <v>202303</v>
      </c>
      <c r="T231" s="77" t="s">
        <v>1250</v>
      </c>
      <c r="U231" s="77"/>
      <c r="V231" s="74">
        <v>0.028112466</v>
      </c>
      <c r="W231" s="78"/>
      <c r="X231" s="17"/>
      <c r="Y231" s="17"/>
      <c r="Z231" s="84" t="s">
        <v>1251</v>
      </c>
      <c r="AA231" s="85">
        <v>0</v>
      </c>
      <c r="AB231" s="86">
        <v>0</v>
      </c>
      <c r="AC231" s="85">
        <v>0</v>
      </c>
    </row>
    <row r="232" s="2" customFormat="1" customHeight="1" spans="1:29">
      <c r="A232" s="14" t="s">
        <v>29</v>
      </c>
      <c r="B232" s="55" t="s">
        <v>30</v>
      </c>
      <c r="C232" s="5" t="s">
        <v>31</v>
      </c>
      <c r="D232" s="5" t="s">
        <v>32</v>
      </c>
      <c r="E232" s="56" t="s">
        <v>1246</v>
      </c>
      <c r="F232" s="14" t="s">
        <v>1247</v>
      </c>
      <c r="G232" s="14" t="s">
        <v>35</v>
      </c>
      <c r="H232" s="13" t="s">
        <v>1248</v>
      </c>
      <c r="I232" s="13" t="e">
        <f>VLOOKUP(H232,合同高级查询数据!$A$2:$Y$48,25,FALSE)</f>
        <v>#N/A</v>
      </c>
      <c r="J232" s="62" t="s">
        <v>37</v>
      </c>
      <c r="K232" s="14"/>
      <c r="L232" s="9" t="s">
        <v>1252</v>
      </c>
      <c r="M232" s="14"/>
      <c r="N232" s="63">
        <v>44896</v>
      </c>
      <c r="O232" s="14"/>
      <c r="P232" s="64">
        <v>5000</v>
      </c>
      <c r="Q232" s="74">
        <v>14.739</v>
      </c>
      <c r="R232" s="75">
        <f t="shared" si="8"/>
        <v>73695</v>
      </c>
      <c r="S232" s="76">
        <v>202303</v>
      </c>
      <c r="T232" s="77" t="s">
        <v>1250</v>
      </c>
      <c r="U232" s="77"/>
      <c r="V232" s="74">
        <v>14.738586426</v>
      </c>
      <c r="W232" s="78"/>
      <c r="X232" s="17"/>
      <c r="Y232" s="17"/>
      <c r="Z232" s="84" t="s">
        <v>1253</v>
      </c>
      <c r="AA232" s="85">
        <v>0</v>
      </c>
      <c r="AB232" s="86">
        <v>0</v>
      </c>
      <c r="AC232" s="85">
        <v>0</v>
      </c>
    </row>
    <row r="233" s="2" customFormat="1" customHeight="1" spans="1:29">
      <c r="A233" s="14" t="s">
        <v>29</v>
      </c>
      <c r="B233" s="55" t="s">
        <v>30</v>
      </c>
      <c r="C233" s="5" t="s">
        <v>31</v>
      </c>
      <c r="D233" s="5" t="s">
        <v>32</v>
      </c>
      <c r="E233" s="56" t="s">
        <v>1254</v>
      </c>
      <c r="F233" s="14" t="s">
        <v>1255</v>
      </c>
      <c r="G233" s="14" t="s">
        <v>35</v>
      </c>
      <c r="H233" s="13" t="s">
        <v>1256</v>
      </c>
      <c r="I233" s="13" t="e">
        <f>VLOOKUP(H233,合同高级查询数据!$A$2:$Y$48,25,FALSE)</f>
        <v>#N/A</v>
      </c>
      <c r="J233" s="62" t="s">
        <v>37</v>
      </c>
      <c r="K233" s="14"/>
      <c r="L233" s="9" t="s">
        <v>1257</v>
      </c>
      <c r="M233" s="14"/>
      <c r="N233" s="63">
        <v>44896</v>
      </c>
      <c r="O233" s="14"/>
      <c r="P233" s="64">
        <v>8400</v>
      </c>
      <c r="Q233" s="74">
        <v>261.133</v>
      </c>
      <c r="R233" s="75">
        <f t="shared" si="8"/>
        <v>2193517.2</v>
      </c>
      <c r="S233" s="76">
        <v>202303</v>
      </c>
      <c r="T233" s="77" t="s">
        <v>1258</v>
      </c>
      <c r="U233" s="77"/>
      <c r="V233" s="74">
        <v>261.132171631</v>
      </c>
      <c r="W233" s="78"/>
      <c r="X233" s="17"/>
      <c r="Y233" s="17"/>
      <c r="Z233" s="84" t="s">
        <v>1259</v>
      </c>
      <c r="AA233" s="85">
        <v>0</v>
      </c>
      <c r="AB233" s="86">
        <v>0</v>
      </c>
      <c r="AC233" s="85">
        <v>0</v>
      </c>
    </row>
    <row r="234" s="37" customFormat="1" customHeight="1" spans="1:29">
      <c r="A234" s="49" t="s">
        <v>153</v>
      </c>
      <c r="B234" s="50" t="s">
        <v>51</v>
      </c>
      <c r="C234" s="51" t="s">
        <v>61</v>
      </c>
      <c r="D234" s="54" t="s">
        <v>53</v>
      </c>
      <c r="E234" s="52" t="s">
        <v>105</v>
      </c>
      <c r="F234" s="49" t="s">
        <v>106</v>
      </c>
      <c r="G234" s="49" t="s">
        <v>35</v>
      </c>
      <c r="H234" s="53" t="s">
        <v>1260</v>
      </c>
      <c r="I234" s="53" t="str">
        <f>VLOOKUP(H234,合同高级查询数据!$A$2:$Y$48,25,FALSE)</f>
        <v>2023-03-29</v>
      </c>
      <c r="J234" s="58" t="s">
        <v>37</v>
      </c>
      <c r="K234" s="49" t="s">
        <v>62</v>
      </c>
      <c r="L234" s="59" t="s">
        <v>1261</v>
      </c>
      <c r="M234" s="49" t="s">
        <v>1262</v>
      </c>
      <c r="N234" s="60">
        <v>44927</v>
      </c>
      <c r="O234" s="49" t="s">
        <v>58</v>
      </c>
      <c r="P234" s="61">
        <v>5000</v>
      </c>
      <c r="Q234" s="67">
        <v>42.201</v>
      </c>
      <c r="R234" s="68">
        <f t="shared" si="8"/>
        <v>211005</v>
      </c>
      <c r="S234" s="69">
        <v>202303</v>
      </c>
      <c r="T234" s="70" t="s">
        <v>1263</v>
      </c>
      <c r="U234" s="79"/>
      <c r="V234" s="67">
        <v>42.200885773</v>
      </c>
      <c r="W234" s="71"/>
      <c r="X234" s="72"/>
      <c r="Y234" s="72"/>
      <c r="Z234" s="81" t="s">
        <v>1264</v>
      </c>
      <c r="AA234" s="82">
        <v>0</v>
      </c>
      <c r="AB234" s="83">
        <v>100</v>
      </c>
      <c r="AC234" s="82">
        <v>0</v>
      </c>
    </row>
    <row r="235" s="37" customFormat="1" customHeight="1" spans="1:29">
      <c r="A235" s="49" t="s">
        <v>153</v>
      </c>
      <c r="B235" s="50" t="s">
        <v>51</v>
      </c>
      <c r="C235" s="51" t="s">
        <v>1265</v>
      </c>
      <c r="D235" s="54" t="s">
        <v>53</v>
      </c>
      <c r="E235" s="52" t="s">
        <v>105</v>
      </c>
      <c r="F235" s="49" t="s">
        <v>106</v>
      </c>
      <c r="G235" s="49" t="s">
        <v>35</v>
      </c>
      <c r="H235" s="53" t="s">
        <v>1260</v>
      </c>
      <c r="I235" s="53" t="str">
        <f>VLOOKUP(H235,合同高级查询数据!$A$2:$Y$48,25,FALSE)</f>
        <v>2023-03-29</v>
      </c>
      <c r="J235" s="58" t="s">
        <v>37</v>
      </c>
      <c r="K235" s="49" t="s">
        <v>1266</v>
      </c>
      <c r="L235" s="59" t="s">
        <v>1267</v>
      </c>
      <c r="M235" s="49" t="s">
        <v>1268</v>
      </c>
      <c r="N235" s="60">
        <v>44927</v>
      </c>
      <c r="O235" s="49" t="s">
        <v>1269</v>
      </c>
      <c r="P235" s="61">
        <v>5000</v>
      </c>
      <c r="Q235" s="67">
        <v>52.482</v>
      </c>
      <c r="R235" s="68">
        <f t="shared" si="8"/>
        <v>262410</v>
      </c>
      <c r="S235" s="69">
        <v>202303</v>
      </c>
      <c r="T235" s="70" t="s">
        <v>1263</v>
      </c>
      <c r="U235" s="79"/>
      <c r="V235" s="67">
        <v>52.481700897</v>
      </c>
      <c r="W235" s="71"/>
      <c r="X235" s="72"/>
      <c r="Y235" s="72"/>
      <c r="Z235" s="81" t="s">
        <v>1270</v>
      </c>
      <c r="AA235" s="82">
        <v>0</v>
      </c>
      <c r="AB235" s="83">
        <v>120</v>
      </c>
      <c r="AC235" s="82">
        <v>0</v>
      </c>
    </row>
    <row r="236" s="37" customFormat="1" customHeight="1" spans="1:29">
      <c r="A236" s="49" t="s">
        <v>153</v>
      </c>
      <c r="B236" s="50" t="s">
        <v>51</v>
      </c>
      <c r="C236" s="51" t="s">
        <v>1271</v>
      </c>
      <c r="D236" s="54" t="s">
        <v>53</v>
      </c>
      <c r="E236" s="52" t="s">
        <v>105</v>
      </c>
      <c r="F236" s="49" t="s">
        <v>106</v>
      </c>
      <c r="G236" s="49" t="s">
        <v>35</v>
      </c>
      <c r="H236" s="53" t="s">
        <v>1260</v>
      </c>
      <c r="I236" s="53" t="str">
        <f>VLOOKUP(H236,合同高级查询数据!$A$2:$Y$48,25,FALSE)</f>
        <v>2023-03-29</v>
      </c>
      <c r="J236" s="58" t="s">
        <v>37</v>
      </c>
      <c r="K236" s="49" t="s">
        <v>1272</v>
      </c>
      <c r="L236" s="59" t="s">
        <v>1273</v>
      </c>
      <c r="M236" s="49" t="s">
        <v>1274</v>
      </c>
      <c r="N236" s="65" t="s">
        <v>1275</v>
      </c>
      <c r="O236" s="66" t="s">
        <v>1276</v>
      </c>
      <c r="P236" s="61">
        <v>5000</v>
      </c>
      <c r="Q236" s="67">
        <v>48.234</v>
      </c>
      <c r="R236" s="68">
        <f t="shared" si="8"/>
        <v>241170</v>
      </c>
      <c r="S236" s="69">
        <v>202303</v>
      </c>
      <c r="T236" s="70" t="s">
        <v>1277</v>
      </c>
      <c r="U236" s="79"/>
      <c r="V236" s="67">
        <v>48.233268738</v>
      </c>
      <c r="W236" s="71"/>
      <c r="X236" s="72"/>
      <c r="Y236" s="72"/>
      <c r="Z236" s="81" t="s">
        <v>1278</v>
      </c>
      <c r="AA236" s="82">
        <v>0</v>
      </c>
      <c r="AB236" s="83">
        <v>120</v>
      </c>
      <c r="AC236" s="82">
        <v>0</v>
      </c>
    </row>
    <row r="237" s="2" customFormat="1" customHeight="1" spans="1:29">
      <c r="A237" s="14" t="s">
        <v>571</v>
      </c>
      <c r="B237" s="55" t="s">
        <v>525</v>
      </c>
      <c r="C237" s="5" t="s">
        <v>191</v>
      </c>
      <c r="D237" s="55" t="s">
        <v>806</v>
      </c>
      <c r="E237" s="56" t="s">
        <v>807</v>
      </c>
      <c r="F237" s="14" t="s">
        <v>808</v>
      </c>
      <c r="G237" s="14" t="s">
        <v>35</v>
      </c>
      <c r="H237" s="13" t="s">
        <v>1279</v>
      </c>
      <c r="I237" s="13" t="e">
        <f>VLOOKUP(H237,合同高级查询数据!$A$2:$Y$48,25,FALSE)</f>
        <v>#N/A</v>
      </c>
      <c r="J237" s="62" t="s">
        <v>37</v>
      </c>
      <c r="K237" s="14"/>
      <c r="L237" s="9" t="s">
        <v>1280</v>
      </c>
      <c r="M237" s="14" t="s">
        <v>1281</v>
      </c>
      <c r="N237" s="63">
        <v>44927</v>
      </c>
      <c r="O237" s="14" t="s">
        <v>74</v>
      </c>
      <c r="P237" s="64">
        <v>9500</v>
      </c>
      <c r="Q237" s="74"/>
      <c r="R237" s="75">
        <f t="shared" si="8"/>
        <v>0</v>
      </c>
      <c r="S237" s="76">
        <v>202303</v>
      </c>
      <c r="T237" s="77" t="s">
        <v>1282</v>
      </c>
      <c r="U237" s="77"/>
      <c r="V237" s="78"/>
      <c r="W237" s="78"/>
      <c r="X237" s="17"/>
      <c r="Y237" s="17"/>
      <c r="Z237" s="84" t="s">
        <v>1283</v>
      </c>
      <c r="AA237" s="85">
        <v>0.3</v>
      </c>
      <c r="AB237" s="86">
        <v>200</v>
      </c>
      <c r="AC237" s="85">
        <v>60</v>
      </c>
    </row>
    <row r="238" s="37" customFormat="1" customHeight="1" spans="1:29">
      <c r="A238" s="49" t="s">
        <v>29</v>
      </c>
      <c r="B238" s="50" t="s">
        <v>30</v>
      </c>
      <c r="C238" s="51" t="s">
        <v>31</v>
      </c>
      <c r="D238" s="51" t="s">
        <v>53</v>
      </c>
      <c r="E238" s="52" t="s">
        <v>590</v>
      </c>
      <c r="F238" s="49" t="s">
        <v>591</v>
      </c>
      <c r="G238" s="49" t="s">
        <v>35</v>
      </c>
      <c r="H238" s="53" t="s">
        <v>1284</v>
      </c>
      <c r="I238" s="53" t="e">
        <f>VLOOKUP(H238,合同高级查询数据!$A$2:$Y$48,25,FALSE)</f>
        <v>#N/A</v>
      </c>
      <c r="J238" s="58" t="s">
        <v>602</v>
      </c>
      <c r="K238" s="49" t="s">
        <v>603</v>
      </c>
      <c r="L238" s="59"/>
      <c r="M238" s="49"/>
      <c r="N238" s="90">
        <v>44197</v>
      </c>
      <c r="O238" s="49"/>
      <c r="P238" s="61">
        <v>0.02</v>
      </c>
      <c r="Q238" s="67"/>
      <c r="R238" s="68">
        <f t="shared" si="8"/>
        <v>0</v>
      </c>
      <c r="S238" s="69">
        <v>202303</v>
      </c>
      <c r="T238" s="70" t="s">
        <v>1285</v>
      </c>
      <c r="U238" s="93"/>
      <c r="V238" s="71"/>
      <c r="W238" s="71"/>
      <c r="X238" s="94">
        <v>44562</v>
      </c>
      <c r="Y238" s="72">
        <v>44926</v>
      </c>
      <c r="Z238" s="81"/>
      <c r="AA238" s="82"/>
      <c r="AB238" s="83"/>
      <c r="AC238" s="82"/>
    </row>
    <row r="239" s="37" customFormat="1" customHeight="1" spans="1:29">
      <c r="A239" s="49" t="s">
        <v>578</v>
      </c>
      <c r="B239" s="50" t="s">
        <v>525</v>
      </c>
      <c r="C239" s="51" t="s">
        <v>307</v>
      </c>
      <c r="D239" s="51" t="s">
        <v>526</v>
      </c>
      <c r="E239" s="52" t="s">
        <v>1286</v>
      </c>
      <c r="F239" s="49" t="s">
        <v>1287</v>
      </c>
      <c r="G239" s="49" t="s">
        <v>35</v>
      </c>
      <c r="H239" s="53" t="s">
        <v>1288</v>
      </c>
      <c r="I239" s="53" t="e">
        <f>VLOOKUP(H239,合同高级查询数据!$A$2:$Y$48,25,FALSE)</f>
        <v>#N/A</v>
      </c>
      <c r="J239" s="58" t="s">
        <v>37</v>
      </c>
      <c r="K239" s="49" t="s">
        <v>1289</v>
      </c>
      <c r="L239" s="59" t="s">
        <v>1287</v>
      </c>
      <c r="M239" s="49" t="s">
        <v>1290</v>
      </c>
      <c r="N239" s="90">
        <v>44927</v>
      </c>
      <c r="O239" s="49" t="s">
        <v>1291</v>
      </c>
      <c r="P239" s="61">
        <v>6740</v>
      </c>
      <c r="Q239" s="67">
        <v>135.12</v>
      </c>
      <c r="R239" s="68">
        <f t="shared" ref="R239:R252" si="9">ROUND(P239*Q239,2)</f>
        <v>910708.8</v>
      </c>
      <c r="S239" s="69">
        <v>202303</v>
      </c>
      <c r="T239" s="70" t="s">
        <v>1292</v>
      </c>
      <c r="U239" s="93"/>
      <c r="V239" s="71">
        <v>135.116210938</v>
      </c>
      <c r="W239" s="71"/>
      <c r="X239" s="94">
        <v>44905</v>
      </c>
      <c r="Y239" s="72">
        <v>45269</v>
      </c>
      <c r="Z239" s="81" t="s">
        <v>1293</v>
      </c>
      <c r="AA239" s="82">
        <v>0.4</v>
      </c>
      <c r="AB239" s="83">
        <v>220</v>
      </c>
      <c r="AC239" s="82">
        <v>88</v>
      </c>
    </row>
    <row r="240" s="37" customFormat="1" customHeight="1" spans="1:29">
      <c r="A240" s="49" t="s">
        <v>29</v>
      </c>
      <c r="B240" s="50" t="s">
        <v>30</v>
      </c>
      <c r="C240" s="51" t="s">
        <v>31</v>
      </c>
      <c r="D240" s="51" t="s">
        <v>32</v>
      </c>
      <c r="E240" s="52" t="s">
        <v>657</v>
      </c>
      <c r="F240" s="49" t="s">
        <v>658</v>
      </c>
      <c r="G240" s="49" t="s">
        <v>35</v>
      </c>
      <c r="H240" s="53" t="s">
        <v>671</v>
      </c>
      <c r="I240" s="53" t="e">
        <f>VLOOKUP(H240,合同高级查询数据!$A$2:$Y$48,25,FALSE)</f>
        <v>#N/A</v>
      </c>
      <c r="J240" s="58" t="s">
        <v>138</v>
      </c>
      <c r="K240" s="49"/>
      <c r="L240" s="59" t="s">
        <v>1294</v>
      </c>
      <c r="M240" s="49"/>
      <c r="N240" s="90">
        <v>44927</v>
      </c>
      <c r="O240" s="49"/>
      <c r="P240" s="61">
        <v>2550</v>
      </c>
      <c r="Q240" s="67">
        <v>26.763</v>
      </c>
      <c r="R240" s="68">
        <f t="shared" si="9"/>
        <v>68245.65</v>
      </c>
      <c r="S240" s="69">
        <v>202303</v>
      </c>
      <c r="T240" s="70" t="s">
        <v>597</v>
      </c>
      <c r="U240" s="93"/>
      <c r="V240" s="67">
        <v>26.763823819</v>
      </c>
      <c r="W240" s="71"/>
      <c r="X240" s="94">
        <v>44835</v>
      </c>
      <c r="Y240" s="72">
        <v>45077</v>
      </c>
      <c r="Z240" s="81" t="s">
        <v>1295</v>
      </c>
      <c r="AA240" s="82">
        <v>0</v>
      </c>
      <c r="AB240" s="83">
        <v>0</v>
      </c>
      <c r="AC240" s="82">
        <v>0</v>
      </c>
    </row>
    <row r="241" s="37" customFormat="1" customHeight="1" spans="1:29">
      <c r="A241" s="49" t="s">
        <v>153</v>
      </c>
      <c r="B241" s="50" t="s">
        <v>51</v>
      </c>
      <c r="C241" s="51" t="s">
        <v>66</v>
      </c>
      <c r="D241" s="54" t="s">
        <v>53</v>
      </c>
      <c r="E241" s="52" t="s">
        <v>105</v>
      </c>
      <c r="F241" s="49" t="s">
        <v>106</v>
      </c>
      <c r="G241" s="49" t="s">
        <v>35</v>
      </c>
      <c r="H241" s="53" t="s">
        <v>1260</v>
      </c>
      <c r="I241" s="53" t="str">
        <f>VLOOKUP(H241,合同高级查询数据!$A$2:$Y$48,25,FALSE)</f>
        <v>2023-03-29</v>
      </c>
      <c r="J241" s="58" t="s">
        <v>37</v>
      </c>
      <c r="K241" s="49" t="s">
        <v>66</v>
      </c>
      <c r="L241" s="59" t="s">
        <v>1296</v>
      </c>
      <c r="M241" s="49" t="s">
        <v>1297</v>
      </c>
      <c r="N241" s="90">
        <v>44958</v>
      </c>
      <c r="O241" s="49" t="s">
        <v>839</v>
      </c>
      <c r="P241" s="61">
        <v>5000</v>
      </c>
      <c r="Q241" s="67">
        <v>61.487</v>
      </c>
      <c r="R241" s="68">
        <f t="shared" si="9"/>
        <v>307435</v>
      </c>
      <c r="S241" s="69">
        <v>202303</v>
      </c>
      <c r="T241" s="70" t="s">
        <v>1298</v>
      </c>
      <c r="U241" s="95"/>
      <c r="V241" s="67">
        <v>61.486755371</v>
      </c>
      <c r="W241" s="71"/>
      <c r="X241" s="94"/>
      <c r="Y241" s="72"/>
      <c r="Z241" s="81" t="s">
        <v>1299</v>
      </c>
      <c r="AA241" s="82">
        <v>0</v>
      </c>
      <c r="AB241" s="83">
        <v>140</v>
      </c>
      <c r="AC241" s="82">
        <v>0</v>
      </c>
    </row>
    <row r="242" s="2" customFormat="1" customHeight="1" spans="1:29">
      <c r="A242" s="14" t="s">
        <v>524</v>
      </c>
      <c r="B242" s="55" t="s">
        <v>525</v>
      </c>
      <c r="C242" s="5" t="s">
        <v>191</v>
      </c>
      <c r="D242" s="55" t="s">
        <v>806</v>
      </c>
      <c r="E242" s="56" t="s">
        <v>981</v>
      </c>
      <c r="F242" s="14" t="s">
        <v>982</v>
      </c>
      <c r="G242" s="14" t="s">
        <v>35</v>
      </c>
      <c r="H242" s="13" t="s">
        <v>1300</v>
      </c>
      <c r="I242" s="13" t="e">
        <f>VLOOKUP(H242,合同高级查询数据!$A$2:$Y$48,25,FALSE)</f>
        <v>#N/A</v>
      </c>
      <c r="J242" s="62" t="s">
        <v>37</v>
      </c>
      <c r="K242" s="14"/>
      <c r="L242" s="9" t="s">
        <v>1301</v>
      </c>
      <c r="M242" s="14" t="s">
        <v>1302</v>
      </c>
      <c r="N242" s="91">
        <v>44958</v>
      </c>
      <c r="O242" s="14" t="s">
        <v>1269</v>
      </c>
      <c r="P242" s="64">
        <v>0</v>
      </c>
      <c r="Q242" s="74"/>
      <c r="R242" s="75">
        <f t="shared" si="9"/>
        <v>0</v>
      </c>
      <c r="S242" s="76">
        <v>202303</v>
      </c>
      <c r="T242" s="77" t="s">
        <v>1303</v>
      </c>
      <c r="U242" s="96"/>
      <c r="V242" s="78"/>
      <c r="W242" s="78"/>
      <c r="X242" s="97"/>
      <c r="Y242" s="17"/>
      <c r="Z242" s="84" t="s">
        <v>1304</v>
      </c>
      <c r="AA242" s="85">
        <v>0</v>
      </c>
      <c r="AB242" s="86">
        <v>120</v>
      </c>
      <c r="AC242" s="85">
        <v>0</v>
      </c>
    </row>
    <row r="243" s="2" customFormat="1" customHeight="1" spans="1:29">
      <c r="A243" s="14" t="s">
        <v>571</v>
      </c>
      <c r="B243" s="55" t="s">
        <v>525</v>
      </c>
      <c r="C243" s="5" t="s">
        <v>307</v>
      </c>
      <c r="D243" s="5" t="s">
        <v>526</v>
      </c>
      <c r="E243" s="56" t="s">
        <v>1305</v>
      </c>
      <c r="F243" s="14" t="s">
        <v>1306</v>
      </c>
      <c r="G243" s="14" t="s">
        <v>35</v>
      </c>
      <c r="H243" s="13" t="s">
        <v>1307</v>
      </c>
      <c r="I243" s="13" t="e">
        <f>VLOOKUP(H243,合同高级查询数据!$A$2:$Y$48,25,FALSE)</f>
        <v>#N/A</v>
      </c>
      <c r="J243" s="62" t="s">
        <v>37</v>
      </c>
      <c r="K243" s="14" t="s">
        <v>1308</v>
      </c>
      <c r="L243" s="9" t="s">
        <v>1309</v>
      </c>
      <c r="M243" s="14" t="s">
        <v>1310</v>
      </c>
      <c r="N243" s="91">
        <v>44971</v>
      </c>
      <c r="O243" s="14" t="s">
        <v>187</v>
      </c>
      <c r="P243" s="64">
        <v>9500</v>
      </c>
      <c r="Q243" s="74">
        <v>15</v>
      </c>
      <c r="R243" s="75">
        <f t="shared" si="9"/>
        <v>142500</v>
      </c>
      <c r="S243" s="76">
        <v>202303</v>
      </c>
      <c r="T243" s="77" t="s">
        <v>1311</v>
      </c>
      <c r="U243" s="96"/>
      <c r="V243" s="78">
        <v>9</v>
      </c>
      <c r="W243" s="78"/>
      <c r="X243" s="97"/>
      <c r="Y243" s="17"/>
      <c r="Z243" s="84" t="s">
        <v>1312</v>
      </c>
      <c r="AA243" s="85">
        <v>0.3</v>
      </c>
      <c r="AB243" s="86">
        <v>50</v>
      </c>
      <c r="AC243" s="85">
        <f>AA243*AB243</f>
        <v>15</v>
      </c>
    </row>
    <row r="244" s="2" customFormat="1" customHeight="1" spans="1:29">
      <c r="A244" s="14" t="s">
        <v>578</v>
      </c>
      <c r="B244" s="55" t="s">
        <v>525</v>
      </c>
      <c r="C244" s="5" t="s">
        <v>307</v>
      </c>
      <c r="D244" s="5" t="s">
        <v>526</v>
      </c>
      <c r="E244" s="56" t="s">
        <v>1313</v>
      </c>
      <c r="F244" s="14" t="s">
        <v>1314</v>
      </c>
      <c r="G244" s="14" t="s">
        <v>35</v>
      </c>
      <c r="H244" s="13" t="s">
        <v>1315</v>
      </c>
      <c r="I244" s="13" t="e">
        <f>VLOOKUP(H244,合同高级查询数据!$A$2:$Y$48,25,FALSE)</f>
        <v>#N/A</v>
      </c>
      <c r="J244" s="62" t="s">
        <v>37</v>
      </c>
      <c r="K244" s="14" t="s">
        <v>1308</v>
      </c>
      <c r="L244" s="9" t="s">
        <v>1316</v>
      </c>
      <c r="M244" s="14" t="s">
        <v>1310</v>
      </c>
      <c r="N244" s="91">
        <v>44958</v>
      </c>
      <c r="O244" s="14" t="s">
        <v>1317</v>
      </c>
      <c r="P244" s="64">
        <v>6740</v>
      </c>
      <c r="Q244" s="74">
        <v>28</v>
      </c>
      <c r="R244" s="75">
        <f t="shared" si="9"/>
        <v>188720</v>
      </c>
      <c r="S244" s="76">
        <v>202303</v>
      </c>
      <c r="T244" s="77" t="s">
        <v>1318</v>
      </c>
      <c r="U244" s="96"/>
      <c r="V244" s="78">
        <v>28</v>
      </c>
      <c r="W244" s="78"/>
      <c r="X244" s="97"/>
      <c r="Y244" s="17"/>
      <c r="Z244" s="84" t="s">
        <v>1319</v>
      </c>
      <c r="AA244" s="85">
        <v>0.4</v>
      </c>
      <c r="AB244" s="86">
        <v>70</v>
      </c>
      <c r="AC244" s="85">
        <f>AA244*AB244</f>
        <v>28</v>
      </c>
    </row>
    <row r="245" s="2" customFormat="1" customHeight="1" spans="1:29">
      <c r="A245" s="14" t="s">
        <v>524</v>
      </c>
      <c r="B245" s="55" t="s">
        <v>525</v>
      </c>
      <c r="C245" s="5" t="s">
        <v>307</v>
      </c>
      <c r="D245" s="5" t="s">
        <v>526</v>
      </c>
      <c r="E245" s="56" t="s">
        <v>1320</v>
      </c>
      <c r="F245" s="14" t="s">
        <v>1321</v>
      </c>
      <c r="G245" s="14" t="s">
        <v>35</v>
      </c>
      <c r="H245" s="13" t="s">
        <v>1322</v>
      </c>
      <c r="I245" s="13" t="e">
        <f>VLOOKUP(H245,合同高级查询数据!$A$2:$Y$48,25,FALSE)</f>
        <v>#N/A</v>
      </c>
      <c r="J245" s="62" t="s">
        <v>37</v>
      </c>
      <c r="K245" s="14" t="s">
        <v>1308</v>
      </c>
      <c r="L245" s="9" t="s">
        <v>1323</v>
      </c>
      <c r="M245" s="14" t="s">
        <v>1310</v>
      </c>
      <c r="N245" s="91">
        <v>44958</v>
      </c>
      <c r="O245" s="14" t="s">
        <v>101</v>
      </c>
      <c r="P245" s="64">
        <v>9000</v>
      </c>
      <c r="Q245" s="74">
        <v>15</v>
      </c>
      <c r="R245" s="75">
        <f t="shared" si="9"/>
        <v>135000</v>
      </c>
      <c r="S245" s="76">
        <v>202303</v>
      </c>
      <c r="T245" s="77" t="s">
        <v>1324</v>
      </c>
      <c r="U245" s="96"/>
      <c r="V245" s="78">
        <v>15</v>
      </c>
      <c r="W245" s="78"/>
      <c r="X245" s="97"/>
      <c r="Y245" s="17"/>
      <c r="Z245" s="84" t="s">
        <v>1325</v>
      </c>
      <c r="AA245" s="85">
        <v>0.3</v>
      </c>
      <c r="AB245" s="86">
        <v>30</v>
      </c>
      <c r="AC245" s="85">
        <f>AA245*AB245</f>
        <v>9</v>
      </c>
    </row>
    <row r="246" s="2" customFormat="1" customHeight="1" spans="1:29">
      <c r="A246" s="14" t="s">
        <v>578</v>
      </c>
      <c r="B246" s="55" t="s">
        <v>525</v>
      </c>
      <c r="C246" s="5" t="s">
        <v>191</v>
      </c>
      <c r="D246" s="55" t="s">
        <v>806</v>
      </c>
      <c r="E246" s="56" t="s">
        <v>1326</v>
      </c>
      <c r="F246" s="14" t="s">
        <v>1327</v>
      </c>
      <c r="G246" s="14" t="s">
        <v>35</v>
      </c>
      <c r="H246" s="13" t="s">
        <v>1328</v>
      </c>
      <c r="I246" s="13" t="e">
        <f>VLOOKUP(H246,合同高级查询数据!$A$2:$Y$48,25,FALSE)</f>
        <v>#N/A</v>
      </c>
      <c r="J246" s="62" t="s">
        <v>37</v>
      </c>
      <c r="K246" s="14" t="s">
        <v>1329</v>
      </c>
      <c r="L246" s="9" t="s">
        <v>1330</v>
      </c>
      <c r="M246" s="14" t="s">
        <v>1331</v>
      </c>
      <c r="N246" s="91">
        <v>44967</v>
      </c>
      <c r="O246" s="14" t="s">
        <v>1332</v>
      </c>
      <c r="P246" s="64">
        <v>6740</v>
      </c>
      <c r="Q246" s="74">
        <v>260</v>
      </c>
      <c r="R246" s="75">
        <f t="shared" si="9"/>
        <v>1752400</v>
      </c>
      <c r="S246" s="76">
        <v>202303</v>
      </c>
      <c r="T246" s="77" t="s">
        <v>1333</v>
      </c>
      <c r="U246" s="96"/>
      <c r="V246" s="78">
        <v>260</v>
      </c>
      <c r="W246" s="78"/>
      <c r="X246" s="97"/>
      <c r="Y246" s="17"/>
      <c r="Z246" s="84" t="s">
        <v>1334</v>
      </c>
      <c r="AA246" s="85">
        <v>0.4</v>
      </c>
      <c r="AB246" s="86">
        <v>600</v>
      </c>
      <c r="AC246" s="85">
        <f>AA246*AB246</f>
        <v>240</v>
      </c>
    </row>
    <row r="247" s="2" customFormat="1" customHeight="1" spans="1:29">
      <c r="A247" s="14" t="s">
        <v>29</v>
      </c>
      <c r="B247" s="55" t="s">
        <v>30</v>
      </c>
      <c r="C247" s="5" t="s">
        <v>31</v>
      </c>
      <c r="D247" s="5" t="s">
        <v>53</v>
      </c>
      <c r="E247" s="56" t="s">
        <v>765</v>
      </c>
      <c r="F247" s="14" t="s">
        <v>766</v>
      </c>
      <c r="G247" s="14" t="s">
        <v>35</v>
      </c>
      <c r="H247" s="13" t="s">
        <v>1335</v>
      </c>
      <c r="I247" s="13" t="e">
        <f>VLOOKUP(H247,合同高级查询数据!$A$2:$Y$48,25,FALSE)</f>
        <v>#N/A</v>
      </c>
      <c r="J247" s="62" t="s">
        <v>138</v>
      </c>
      <c r="K247" s="14" t="s">
        <v>1336</v>
      </c>
      <c r="L247" s="9" t="s">
        <v>1337</v>
      </c>
      <c r="M247" s="14"/>
      <c r="N247" s="91">
        <v>44958</v>
      </c>
      <c r="O247" s="14"/>
      <c r="P247" s="64">
        <v>3200</v>
      </c>
      <c r="Q247" s="74">
        <v>161.374</v>
      </c>
      <c r="R247" s="75">
        <f t="shared" si="9"/>
        <v>516396.8</v>
      </c>
      <c r="S247" s="76">
        <v>202303</v>
      </c>
      <c r="T247" s="77" t="s">
        <v>1338</v>
      </c>
      <c r="U247" s="96"/>
      <c r="V247" s="74">
        <v>161.373858664</v>
      </c>
      <c r="W247" s="78"/>
      <c r="X247" s="97"/>
      <c r="Y247" s="17"/>
      <c r="Z247" s="84" t="s">
        <v>1339</v>
      </c>
      <c r="AA247" s="85">
        <v>0</v>
      </c>
      <c r="AB247" s="86">
        <v>0</v>
      </c>
      <c r="AC247" s="85">
        <v>0</v>
      </c>
    </row>
    <row r="248" s="2" customFormat="1" customHeight="1" spans="1:29">
      <c r="A248" s="14" t="s">
        <v>29</v>
      </c>
      <c r="B248" s="55" t="s">
        <v>30</v>
      </c>
      <c r="C248" s="5" t="s">
        <v>31</v>
      </c>
      <c r="D248" s="5" t="s">
        <v>53</v>
      </c>
      <c r="E248" s="56" t="s">
        <v>765</v>
      </c>
      <c r="F248" s="14" t="s">
        <v>766</v>
      </c>
      <c r="G248" s="14" t="s">
        <v>35</v>
      </c>
      <c r="H248" s="13" t="s">
        <v>1335</v>
      </c>
      <c r="I248" s="13" t="e">
        <f>VLOOKUP(H248,合同高级查询数据!$A$2:$Y$48,25,FALSE)</f>
        <v>#N/A</v>
      </c>
      <c r="J248" s="62" t="s">
        <v>138</v>
      </c>
      <c r="K248" s="14" t="s">
        <v>1340</v>
      </c>
      <c r="L248" s="9" t="s">
        <v>1341</v>
      </c>
      <c r="M248" s="14"/>
      <c r="N248" s="91">
        <v>44958</v>
      </c>
      <c r="O248" s="14"/>
      <c r="P248" s="64">
        <v>2200</v>
      </c>
      <c r="Q248" s="74">
        <v>0</v>
      </c>
      <c r="R248" s="75">
        <f t="shared" si="9"/>
        <v>0</v>
      </c>
      <c r="S248" s="76">
        <v>202303</v>
      </c>
      <c r="T248" s="77" t="s">
        <v>1342</v>
      </c>
      <c r="U248" s="96"/>
      <c r="V248" s="74">
        <v>0.003941964</v>
      </c>
      <c r="W248" s="78"/>
      <c r="X248" s="97"/>
      <c r="Y248" s="17"/>
      <c r="Z248" s="84" t="s">
        <v>1343</v>
      </c>
      <c r="AA248" s="85">
        <v>0</v>
      </c>
      <c r="AB248" s="86">
        <v>0</v>
      </c>
      <c r="AC248" s="85">
        <v>0</v>
      </c>
    </row>
    <row r="249" s="37" customFormat="1" customHeight="1" spans="1:29">
      <c r="A249" s="49" t="s">
        <v>190</v>
      </c>
      <c r="B249" s="50" t="s">
        <v>51</v>
      </c>
      <c r="C249" s="51" t="s">
        <v>191</v>
      </c>
      <c r="D249" s="54" t="s">
        <v>53</v>
      </c>
      <c r="E249" s="52" t="s">
        <v>163</v>
      </c>
      <c r="F249" s="49" t="s">
        <v>182</v>
      </c>
      <c r="G249" s="49" t="s">
        <v>35</v>
      </c>
      <c r="H249" s="53" t="s">
        <v>332</v>
      </c>
      <c r="I249" s="53" t="e">
        <f>VLOOKUP(H249,合同高级查询数据!$A$2:$Y$48,25,FALSE)</f>
        <v>#N/A</v>
      </c>
      <c r="J249" s="58" t="s">
        <v>37</v>
      </c>
      <c r="K249" s="49" t="s">
        <v>193</v>
      </c>
      <c r="L249" s="49" t="s">
        <v>1344</v>
      </c>
      <c r="M249" s="49" t="s">
        <v>1345</v>
      </c>
      <c r="N249" s="92">
        <v>44987</v>
      </c>
      <c r="O249" s="66" t="s">
        <v>228</v>
      </c>
      <c r="P249" s="61">
        <v>4700</v>
      </c>
      <c r="Q249" s="67">
        <v>0.2</v>
      </c>
      <c r="R249" s="68">
        <f t="shared" si="9"/>
        <v>940</v>
      </c>
      <c r="S249" s="69">
        <v>202303</v>
      </c>
      <c r="T249" s="70" t="s">
        <v>1346</v>
      </c>
      <c r="U249" s="93"/>
      <c r="V249" s="67">
        <v>0.152610272</v>
      </c>
      <c r="W249" s="71"/>
      <c r="X249" s="94">
        <v>44805</v>
      </c>
      <c r="Y249" s="72">
        <v>45016</v>
      </c>
      <c r="Z249" s="81" t="s">
        <v>1347</v>
      </c>
      <c r="AA249" s="82">
        <v>0</v>
      </c>
      <c r="AB249" s="83">
        <v>10</v>
      </c>
      <c r="AC249" s="82">
        <v>0</v>
      </c>
    </row>
    <row r="250" s="37" customFormat="1" customHeight="1" spans="1:29">
      <c r="A250" s="49" t="s">
        <v>190</v>
      </c>
      <c r="B250" s="50" t="s">
        <v>51</v>
      </c>
      <c r="C250" s="51" t="s">
        <v>191</v>
      </c>
      <c r="D250" s="54" t="s">
        <v>53</v>
      </c>
      <c r="E250" s="52" t="s">
        <v>163</v>
      </c>
      <c r="F250" s="49" t="s">
        <v>182</v>
      </c>
      <c r="G250" s="49" t="s">
        <v>35</v>
      </c>
      <c r="H250" s="53" t="s">
        <v>332</v>
      </c>
      <c r="I250" s="53" t="e">
        <f>VLOOKUP(H250,合同高级查询数据!$A$2:$Y$48,25,FALSE)</f>
        <v>#N/A</v>
      </c>
      <c r="J250" s="58" t="s">
        <v>37</v>
      </c>
      <c r="K250" s="49" t="s">
        <v>193</v>
      </c>
      <c r="L250" s="49" t="s">
        <v>1348</v>
      </c>
      <c r="M250" s="49" t="s">
        <v>1345</v>
      </c>
      <c r="N250" s="92">
        <v>44987</v>
      </c>
      <c r="O250" s="66" t="s">
        <v>228</v>
      </c>
      <c r="P250" s="61">
        <v>4700</v>
      </c>
      <c r="Q250" s="67">
        <v>0.2</v>
      </c>
      <c r="R250" s="68">
        <f t="shared" si="9"/>
        <v>940</v>
      </c>
      <c r="S250" s="69">
        <v>202303</v>
      </c>
      <c r="T250" s="70" t="s">
        <v>1346</v>
      </c>
      <c r="U250" s="93"/>
      <c r="V250" s="67">
        <v>0.159598351</v>
      </c>
      <c r="W250" s="71"/>
      <c r="X250" s="94">
        <v>44805</v>
      </c>
      <c r="Y250" s="72">
        <v>45016</v>
      </c>
      <c r="Z250" s="81" t="s">
        <v>1349</v>
      </c>
      <c r="AA250" s="82">
        <v>0</v>
      </c>
      <c r="AB250" s="83">
        <v>10</v>
      </c>
      <c r="AC250" s="82">
        <v>0</v>
      </c>
    </row>
    <row r="251" s="37" customFormat="1" customHeight="1" spans="1:29">
      <c r="A251" s="49" t="s">
        <v>190</v>
      </c>
      <c r="B251" s="50" t="s">
        <v>51</v>
      </c>
      <c r="C251" s="51" t="s">
        <v>191</v>
      </c>
      <c r="D251" s="54" t="s">
        <v>53</v>
      </c>
      <c r="E251" s="52" t="s">
        <v>163</v>
      </c>
      <c r="F251" s="49" t="s">
        <v>182</v>
      </c>
      <c r="G251" s="49" t="s">
        <v>35</v>
      </c>
      <c r="H251" s="52" t="s">
        <v>396</v>
      </c>
      <c r="I251" s="53" t="e">
        <f>VLOOKUP(H251,合同高级查询数据!$A$2:$Y$48,25,FALSE)</f>
        <v>#N/A</v>
      </c>
      <c r="J251" s="58" t="s">
        <v>37</v>
      </c>
      <c r="K251" s="49" t="s">
        <v>193</v>
      </c>
      <c r="L251" s="49" t="s">
        <v>1350</v>
      </c>
      <c r="M251" s="49" t="s">
        <v>1345</v>
      </c>
      <c r="N251" s="92">
        <v>44987</v>
      </c>
      <c r="O251" s="66" t="s">
        <v>228</v>
      </c>
      <c r="P251" s="61">
        <v>4700</v>
      </c>
      <c r="Q251" s="67">
        <v>0.2</v>
      </c>
      <c r="R251" s="68">
        <f t="shared" si="9"/>
        <v>940</v>
      </c>
      <c r="S251" s="69">
        <v>202303</v>
      </c>
      <c r="T251" s="70" t="s">
        <v>1346</v>
      </c>
      <c r="U251" s="93"/>
      <c r="V251" s="67">
        <v>0.164441615</v>
      </c>
      <c r="W251" s="71"/>
      <c r="X251" s="94">
        <v>44835</v>
      </c>
      <c r="Y251" s="72">
        <v>45016</v>
      </c>
      <c r="Z251" s="81" t="s">
        <v>1351</v>
      </c>
      <c r="AA251" s="82">
        <v>0</v>
      </c>
      <c r="AB251" s="83">
        <v>10</v>
      </c>
      <c r="AC251" s="82">
        <v>0</v>
      </c>
    </row>
    <row r="252" s="37" customFormat="1" customHeight="1" spans="1:29">
      <c r="A252" s="49" t="s">
        <v>153</v>
      </c>
      <c r="B252" s="50" t="s">
        <v>51</v>
      </c>
      <c r="C252" s="51" t="s">
        <v>1352</v>
      </c>
      <c r="D252" s="54" t="s">
        <v>53</v>
      </c>
      <c r="E252" s="52" t="s">
        <v>105</v>
      </c>
      <c r="F252" s="49" t="s">
        <v>106</v>
      </c>
      <c r="G252" s="49" t="s">
        <v>35</v>
      </c>
      <c r="H252" s="53" t="s">
        <v>1260</v>
      </c>
      <c r="I252" s="53" t="str">
        <f>VLOOKUP(H252,合同高级查询数据!$A$2:$Y$48,25,FALSE)</f>
        <v>2023-03-29</v>
      </c>
      <c r="J252" s="58" t="s">
        <v>37</v>
      </c>
      <c r="K252" s="49" t="s">
        <v>1352</v>
      </c>
      <c r="L252" s="59" t="s">
        <v>1353</v>
      </c>
      <c r="M252" s="49" t="s">
        <v>1354</v>
      </c>
      <c r="N252" s="90">
        <v>44987</v>
      </c>
      <c r="O252" s="49" t="s">
        <v>1355</v>
      </c>
      <c r="P252" s="61">
        <v>5000</v>
      </c>
      <c r="Q252" s="67">
        <v>29.071</v>
      </c>
      <c r="R252" s="68">
        <f t="shared" si="9"/>
        <v>145355</v>
      </c>
      <c r="S252" s="69">
        <v>202303</v>
      </c>
      <c r="T252" s="98" t="s">
        <v>1356</v>
      </c>
      <c r="U252" s="95"/>
      <c r="V252" s="67">
        <v>29.070613861</v>
      </c>
      <c r="W252" s="71"/>
      <c r="X252" s="94"/>
      <c r="Y252" s="72"/>
      <c r="Z252" s="81" t="s">
        <v>1357</v>
      </c>
      <c r="AA252" s="82">
        <v>0</v>
      </c>
      <c r="AB252" s="83">
        <v>80</v>
      </c>
      <c r="AC252" s="82">
        <v>0</v>
      </c>
    </row>
    <row r="253" s="37" customFormat="1" customHeight="1" spans="1:29">
      <c r="A253" s="49" t="s">
        <v>29</v>
      </c>
      <c r="B253" s="50" t="s">
        <v>30</v>
      </c>
      <c r="C253" s="51" t="s">
        <v>31</v>
      </c>
      <c r="D253" s="50" t="s">
        <v>32</v>
      </c>
      <c r="E253" s="52" t="s">
        <v>590</v>
      </c>
      <c r="F253" s="49" t="s">
        <v>605</v>
      </c>
      <c r="G253" s="49" t="s">
        <v>35</v>
      </c>
      <c r="H253" s="53" t="s">
        <v>606</v>
      </c>
      <c r="I253" s="53" t="e">
        <f>VLOOKUP(H253,合同高级查询数据!$A$2:$Y$48,25,FALSE)</f>
        <v>#N/A</v>
      </c>
      <c r="J253" s="58" t="s">
        <v>37</v>
      </c>
      <c r="K253" s="49" t="s">
        <v>607</v>
      </c>
      <c r="L253" s="59" t="s">
        <v>608</v>
      </c>
      <c r="M253" s="49"/>
      <c r="N253" s="60">
        <v>43922</v>
      </c>
      <c r="O253" s="49"/>
      <c r="P253" s="61" t="s">
        <v>609</v>
      </c>
      <c r="Q253" s="67">
        <v>2.8667</v>
      </c>
      <c r="R253" s="68">
        <f>ROUND(9300*1+10800*(Q253-1),2)</f>
        <v>29460.36</v>
      </c>
      <c r="S253" s="69">
        <v>202302</v>
      </c>
      <c r="T253" s="70" t="s">
        <v>1358</v>
      </c>
      <c r="U253" s="70"/>
      <c r="V253" s="71"/>
      <c r="W253" s="71">
        <v>2.8667</v>
      </c>
      <c r="X253" s="72"/>
      <c r="Y253" s="72"/>
      <c r="Z253" s="81"/>
      <c r="AA253" s="82"/>
      <c r="AB253" s="83"/>
      <c r="AC253" s="82"/>
    </row>
    <row r="254" s="37" customFormat="1" customHeight="1" spans="1:29">
      <c r="A254" s="49" t="s">
        <v>29</v>
      </c>
      <c r="B254" s="50" t="s">
        <v>30</v>
      </c>
      <c r="C254" s="51" t="s">
        <v>31</v>
      </c>
      <c r="D254" s="50" t="s">
        <v>53</v>
      </c>
      <c r="E254" s="52" t="s">
        <v>648</v>
      </c>
      <c r="F254" s="49" t="s">
        <v>649</v>
      </c>
      <c r="G254" s="49" t="s">
        <v>35</v>
      </c>
      <c r="H254" s="53" t="s">
        <v>650</v>
      </c>
      <c r="I254" s="53" t="e">
        <f>VLOOKUP(H254,合同高级查询数据!$A$2:$Y$48,25,FALSE)</f>
        <v>#N/A</v>
      </c>
      <c r="J254" s="58" t="s">
        <v>138</v>
      </c>
      <c r="K254" s="49" t="s">
        <v>654</v>
      </c>
      <c r="L254" s="59" t="s">
        <v>654</v>
      </c>
      <c r="M254" s="49"/>
      <c r="N254" s="60">
        <v>44652</v>
      </c>
      <c r="O254" s="49"/>
      <c r="P254" s="61">
        <v>3500</v>
      </c>
      <c r="Q254" s="67">
        <f>75.63-72.5</f>
        <v>3.13</v>
      </c>
      <c r="R254" s="68">
        <f t="shared" ref="R254:R263" si="10">ROUND(P254*Q254,2)</f>
        <v>10955</v>
      </c>
      <c r="S254" s="69">
        <v>202302</v>
      </c>
      <c r="T254" s="70" t="s">
        <v>1359</v>
      </c>
      <c r="U254" s="70"/>
      <c r="V254" s="71">
        <v>75.627152454</v>
      </c>
      <c r="W254" s="71">
        <v>72.5</v>
      </c>
      <c r="X254" s="72"/>
      <c r="Y254" s="72"/>
      <c r="Z254" s="81"/>
      <c r="AA254" s="82"/>
      <c r="AB254" s="83"/>
      <c r="AC254" s="82"/>
    </row>
    <row r="255" s="2" customFormat="1" customHeight="1" spans="1:29">
      <c r="A255" s="14" t="s">
        <v>524</v>
      </c>
      <c r="B255" s="55" t="s">
        <v>525</v>
      </c>
      <c r="C255" s="5" t="s">
        <v>307</v>
      </c>
      <c r="D255" s="55" t="s">
        <v>526</v>
      </c>
      <c r="E255" s="56" t="s">
        <v>1320</v>
      </c>
      <c r="F255" s="14" t="s">
        <v>1321</v>
      </c>
      <c r="G255" s="14" t="s">
        <v>35</v>
      </c>
      <c r="H255" s="13" t="s">
        <v>1322</v>
      </c>
      <c r="I255" s="13" t="e">
        <f>VLOOKUP(H255,合同高级查询数据!$A$2:$Y$48,25,FALSE)</f>
        <v>#N/A</v>
      </c>
      <c r="J255" s="62" t="s">
        <v>37</v>
      </c>
      <c r="K255" s="14" t="s">
        <v>1308</v>
      </c>
      <c r="L255" s="9" t="s">
        <v>1323</v>
      </c>
      <c r="M255" s="14" t="s">
        <v>1310</v>
      </c>
      <c r="N255" s="63">
        <v>44958</v>
      </c>
      <c r="O255" s="14" t="s">
        <v>101</v>
      </c>
      <c r="P255" s="64">
        <v>9000</v>
      </c>
      <c r="Q255" s="74">
        <f>14.5-14.4</f>
        <v>0.0999999999999996</v>
      </c>
      <c r="R255" s="75">
        <f t="shared" si="10"/>
        <v>900</v>
      </c>
      <c r="S255" s="76">
        <v>202302</v>
      </c>
      <c r="T255" s="77" t="s">
        <v>1360</v>
      </c>
      <c r="U255" s="77"/>
      <c r="V255" s="78">
        <v>14.22688</v>
      </c>
      <c r="W255" s="78">
        <v>14.5</v>
      </c>
      <c r="X255" s="17"/>
      <c r="Y255" s="17"/>
      <c r="Z255" s="84"/>
      <c r="AA255" s="85"/>
      <c r="AB255" s="86"/>
      <c r="AC255" s="85"/>
    </row>
    <row r="256" s="2" customFormat="1" customHeight="1" spans="1:29">
      <c r="A256" s="14" t="s">
        <v>578</v>
      </c>
      <c r="B256" s="55" t="s">
        <v>525</v>
      </c>
      <c r="C256" s="5" t="s">
        <v>307</v>
      </c>
      <c r="D256" s="55" t="s">
        <v>526</v>
      </c>
      <c r="E256" s="56" t="s">
        <v>1043</v>
      </c>
      <c r="F256" s="14" t="s">
        <v>1044</v>
      </c>
      <c r="G256" s="14" t="s">
        <v>35</v>
      </c>
      <c r="H256" s="13" t="s">
        <v>1045</v>
      </c>
      <c r="I256" s="13" t="e">
        <f>VLOOKUP(H256,合同高级查询数据!$A$2:$Y$48,25,FALSE)</f>
        <v>#N/A</v>
      </c>
      <c r="J256" s="62" t="s">
        <v>98</v>
      </c>
      <c r="K256" s="14" t="s">
        <v>1046</v>
      </c>
      <c r="L256" s="9" t="s">
        <v>1047</v>
      </c>
      <c r="M256" s="14"/>
      <c r="N256" s="63" t="s">
        <v>1048</v>
      </c>
      <c r="O256" s="14" t="s">
        <v>1049</v>
      </c>
      <c r="P256" s="64">
        <v>120000</v>
      </c>
      <c r="Q256" s="74">
        <f>4.21-4</f>
        <v>0.21</v>
      </c>
      <c r="R256" s="75">
        <f t="shared" si="10"/>
        <v>25200</v>
      </c>
      <c r="S256" s="76">
        <v>202302</v>
      </c>
      <c r="T256" s="77" t="s">
        <v>1361</v>
      </c>
      <c r="U256" s="77"/>
      <c r="V256" s="78">
        <v>4.213721408</v>
      </c>
      <c r="W256" s="78">
        <v>4.273</v>
      </c>
      <c r="X256" s="17"/>
      <c r="Y256" s="17"/>
      <c r="Z256" s="84"/>
      <c r="AA256" s="85"/>
      <c r="AB256" s="86"/>
      <c r="AC256" s="85"/>
    </row>
    <row r="257" s="37" customFormat="1" customHeight="1" spans="1:29">
      <c r="A257" s="49" t="s">
        <v>578</v>
      </c>
      <c r="B257" s="50" t="s">
        <v>525</v>
      </c>
      <c r="C257" s="51" t="s">
        <v>191</v>
      </c>
      <c r="D257" s="50" t="s">
        <v>806</v>
      </c>
      <c r="E257" s="52" t="s">
        <v>1132</v>
      </c>
      <c r="F257" s="49" t="s">
        <v>1133</v>
      </c>
      <c r="G257" s="49" t="s">
        <v>35</v>
      </c>
      <c r="H257" s="53" t="s">
        <v>1134</v>
      </c>
      <c r="I257" s="53" t="str">
        <f>VLOOKUP(H257,合同高级查询数据!$A$2:$Y$48,25,FALSE)</f>
        <v>2023-03-15</v>
      </c>
      <c r="J257" s="58" t="s">
        <v>37</v>
      </c>
      <c r="K257" s="49" t="s">
        <v>1135</v>
      </c>
      <c r="L257" s="59" t="s">
        <v>1136</v>
      </c>
      <c r="M257" s="49"/>
      <c r="N257" s="60" t="s">
        <v>1137</v>
      </c>
      <c r="O257" s="49" t="s">
        <v>1138</v>
      </c>
      <c r="P257" s="61">
        <v>6740</v>
      </c>
      <c r="Q257" s="67">
        <f>226.44-224.85</f>
        <v>1.59</v>
      </c>
      <c r="R257" s="68">
        <f t="shared" si="10"/>
        <v>10716.6</v>
      </c>
      <c r="S257" s="69">
        <v>202302</v>
      </c>
      <c r="T257" s="70" t="s">
        <v>1362</v>
      </c>
      <c r="U257" s="70"/>
      <c r="V257" s="71">
        <v>224.850082397</v>
      </c>
      <c r="W257" s="71">
        <v>228.03</v>
      </c>
      <c r="X257" s="72"/>
      <c r="Y257" s="72"/>
      <c r="Z257" s="81"/>
      <c r="AA257" s="82"/>
      <c r="AB257" s="83"/>
      <c r="AC257" s="82"/>
    </row>
    <row r="258" s="37" customFormat="1" customHeight="1" spans="1:29">
      <c r="A258" s="49" t="s">
        <v>578</v>
      </c>
      <c r="B258" s="50" t="s">
        <v>525</v>
      </c>
      <c r="C258" s="51" t="s">
        <v>191</v>
      </c>
      <c r="D258" s="50" t="s">
        <v>806</v>
      </c>
      <c r="E258" s="52" t="s">
        <v>1150</v>
      </c>
      <c r="F258" s="49" t="s">
        <v>1151</v>
      </c>
      <c r="G258" s="49" t="s">
        <v>35</v>
      </c>
      <c r="H258" s="53" t="s">
        <v>1152</v>
      </c>
      <c r="I258" s="53" t="str">
        <f>VLOOKUP(H258,合同高级查询数据!$A$2:$Y$48,25,FALSE)</f>
        <v>2023-03-16</v>
      </c>
      <c r="J258" s="58" t="s">
        <v>37</v>
      </c>
      <c r="K258" s="49" t="s">
        <v>1151</v>
      </c>
      <c r="L258" s="59" t="s">
        <v>1153</v>
      </c>
      <c r="M258" s="49"/>
      <c r="N258" s="60" t="s">
        <v>1154</v>
      </c>
      <c r="O258" s="49" t="s">
        <v>1155</v>
      </c>
      <c r="P258" s="61">
        <v>6740</v>
      </c>
      <c r="Q258" s="67">
        <f>120.69-120</f>
        <v>0.689999999999998</v>
      </c>
      <c r="R258" s="68">
        <f t="shared" si="10"/>
        <v>4650.6</v>
      </c>
      <c r="S258" s="69">
        <v>202302</v>
      </c>
      <c r="T258" s="70" t="s">
        <v>1363</v>
      </c>
      <c r="U258" s="70"/>
      <c r="V258" s="71">
        <v>116.326393127</v>
      </c>
      <c r="W258" s="71">
        <v>125.057</v>
      </c>
      <c r="X258" s="72"/>
      <c r="Y258" s="72"/>
      <c r="Z258" s="81"/>
      <c r="AA258" s="82"/>
      <c r="AB258" s="83"/>
      <c r="AC258" s="82"/>
    </row>
    <row r="259" s="2" customFormat="1" customHeight="1" spans="1:29">
      <c r="A259" s="14" t="s">
        <v>578</v>
      </c>
      <c r="B259" s="55" t="s">
        <v>525</v>
      </c>
      <c r="C259" s="5" t="s">
        <v>307</v>
      </c>
      <c r="D259" s="55" t="s">
        <v>526</v>
      </c>
      <c r="E259" s="56" t="s">
        <v>1043</v>
      </c>
      <c r="F259" s="14" t="s">
        <v>1044</v>
      </c>
      <c r="G259" s="14" t="s">
        <v>35</v>
      </c>
      <c r="H259" s="13" t="s">
        <v>1045</v>
      </c>
      <c r="I259" s="13" t="e">
        <f>VLOOKUP(H259,合同高级查询数据!$A$2:$Y$48,25,FALSE)</f>
        <v>#N/A</v>
      </c>
      <c r="J259" s="62" t="s">
        <v>98</v>
      </c>
      <c r="K259" s="14" t="s">
        <v>1046</v>
      </c>
      <c r="L259" s="9" t="s">
        <v>1047</v>
      </c>
      <c r="M259" s="14"/>
      <c r="N259" s="63" t="s">
        <v>1048</v>
      </c>
      <c r="O259" s="14" t="s">
        <v>1049</v>
      </c>
      <c r="P259" s="64">
        <v>120000</v>
      </c>
      <c r="Q259" s="74">
        <f>4.46-4</f>
        <v>0.46</v>
      </c>
      <c r="R259" s="75">
        <f t="shared" si="10"/>
        <v>55200</v>
      </c>
      <c r="S259" s="76">
        <v>202301</v>
      </c>
      <c r="T259" s="77" t="s">
        <v>1364</v>
      </c>
      <c r="U259" s="77"/>
      <c r="V259" s="78">
        <v>4.458375348</v>
      </c>
      <c r="W259" s="78">
        <v>4.491</v>
      </c>
      <c r="X259" s="17"/>
      <c r="Y259" s="17"/>
      <c r="Z259" s="84"/>
      <c r="AA259" s="85"/>
      <c r="AB259" s="86"/>
      <c r="AC259" s="85"/>
    </row>
    <row r="260" s="2" customFormat="1" customHeight="1" spans="1:29">
      <c r="A260" s="14" t="s">
        <v>29</v>
      </c>
      <c r="B260" s="55" t="s">
        <v>30</v>
      </c>
      <c r="C260" s="5" t="s">
        <v>31</v>
      </c>
      <c r="D260" s="5" t="s">
        <v>53</v>
      </c>
      <c r="E260" s="56" t="s">
        <v>637</v>
      </c>
      <c r="F260" s="14" t="s">
        <v>638</v>
      </c>
      <c r="G260" s="14" t="s">
        <v>35</v>
      </c>
      <c r="H260" s="13" t="s">
        <v>1365</v>
      </c>
      <c r="I260" s="13" t="e">
        <f>VLOOKUP(H260,合同高级查询数据!$A$2:$Y$48,25,FALSE)</f>
        <v>#N/A</v>
      </c>
      <c r="J260" s="62" t="s">
        <v>138</v>
      </c>
      <c r="K260" s="14" t="s">
        <v>1366</v>
      </c>
      <c r="L260" s="9" t="s">
        <v>1367</v>
      </c>
      <c r="M260" s="14"/>
      <c r="N260" s="91">
        <v>44986</v>
      </c>
      <c r="O260" s="14"/>
      <c r="P260" s="64">
        <v>2200</v>
      </c>
      <c r="Q260" s="74">
        <v>6.071</v>
      </c>
      <c r="R260" s="75">
        <f t="shared" si="10"/>
        <v>13356.2</v>
      </c>
      <c r="S260" s="76">
        <v>202303</v>
      </c>
      <c r="T260" s="77" t="s">
        <v>1368</v>
      </c>
      <c r="U260" s="96"/>
      <c r="V260" s="74">
        <v>6.07080301</v>
      </c>
      <c r="W260" s="78"/>
      <c r="X260" s="97"/>
      <c r="Y260" s="17"/>
      <c r="Z260" s="84" t="s">
        <v>1369</v>
      </c>
      <c r="AA260" s="85">
        <v>0</v>
      </c>
      <c r="AB260" s="86">
        <v>0</v>
      </c>
      <c r="AC260" s="85">
        <v>0</v>
      </c>
    </row>
    <row r="261" s="2" customFormat="1" customHeight="1" spans="1:29">
      <c r="A261" s="14" t="s">
        <v>29</v>
      </c>
      <c r="B261" s="55" t="s">
        <v>30</v>
      </c>
      <c r="C261" s="5" t="s">
        <v>31</v>
      </c>
      <c r="D261" s="5" t="s">
        <v>53</v>
      </c>
      <c r="E261" s="56" t="s">
        <v>637</v>
      </c>
      <c r="F261" s="14" t="s">
        <v>638</v>
      </c>
      <c r="G261" s="14" t="s">
        <v>35</v>
      </c>
      <c r="H261" s="13" t="s">
        <v>1365</v>
      </c>
      <c r="I261" s="13" t="e">
        <f>VLOOKUP(H261,合同高级查询数据!$A$2:$Y$48,25,FALSE)</f>
        <v>#N/A</v>
      </c>
      <c r="J261" s="62" t="s">
        <v>138</v>
      </c>
      <c r="K261" s="14" t="s">
        <v>1366</v>
      </c>
      <c r="L261" s="9" t="s">
        <v>1370</v>
      </c>
      <c r="M261" s="14"/>
      <c r="N261" s="91">
        <v>44986</v>
      </c>
      <c r="O261" s="14"/>
      <c r="P261" s="64">
        <v>3200</v>
      </c>
      <c r="Q261" s="74">
        <v>25.893</v>
      </c>
      <c r="R261" s="75">
        <f t="shared" si="10"/>
        <v>82857.6</v>
      </c>
      <c r="S261" s="76">
        <v>202303</v>
      </c>
      <c r="T261" s="77" t="s">
        <v>1368</v>
      </c>
      <c r="U261" s="96"/>
      <c r="V261" s="74">
        <v>25.892558789</v>
      </c>
      <c r="W261" s="78"/>
      <c r="X261" s="97"/>
      <c r="Y261" s="17"/>
      <c r="Z261" s="84" t="s">
        <v>1371</v>
      </c>
      <c r="AA261" s="85">
        <v>0</v>
      </c>
      <c r="AB261" s="86">
        <v>0</v>
      </c>
      <c r="AC261" s="85">
        <v>0</v>
      </c>
    </row>
    <row r="262" s="2" customFormat="1" customHeight="1" spans="1:29">
      <c r="A262" s="14" t="s">
        <v>29</v>
      </c>
      <c r="B262" s="55" t="s">
        <v>30</v>
      </c>
      <c r="C262" s="5" t="s">
        <v>31</v>
      </c>
      <c r="D262" s="5" t="s">
        <v>32</v>
      </c>
      <c r="E262" s="56" t="s">
        <v>481</v>
      </c>
      <c r="F262" s="14" t="s">
        <v>482</v>
      </c>
      <c r="G262" s="14" t="s">
        <v>35</v>
      </c>
      <c r="H262" s="13" t="s">
        <v>1372</v>
      </c>
      <c r="I262" s="13" t="e">
        <f>VLOOKUP(H262,合同高级查询数据!$A$2:$Y$48,25,FALSE)</f>
        <v>#N/A</v>
      </c>
      <c r="J262" s="62" t="s">
        <v>37</v>
      </c>
      <c r="K262" s="14"/>
      <c r="L262" s="9" t="s">
        <v>1373</v>
      </c>
      <c r="M262" s="14"/>
      <c r="N262" s="91">
        <v>44986</v>
      </c>
      <c r="O262" s="14"/>
      <c r="P262" s="64">
        <v>4000</v>
      </c>
      <c r="Q262" s="74">
        <v>12.661</v>
      </c>
      <c r="R262" s="75">
        <f t="shared" si="10"/>
        <v>50644</v>
      </c>
      <c r="S262" s="76">
        <v>202303</v>
      </c>
      <c r="T262" s="77" t="s">
        <v>1374</v>
      </c>
      <c r="U262" s="96"/>
      <c r="V262" s="74">
        <v>12.660517693</v>
      </c>
      <c r="W262" s="78"/>
      <c r="X262" s="97"/>
      <c r="Y262" s="17"/>
      <c r="Z262" s="84" t="s">
        <v>1375</v>
      </c>
      <c r="AA262" s="85">
        <v>0</v>
      </c>
      <c r="AB262" s="86">
        <v>0</v>
      </c>
      <c r="AC262" s="85">
        <v>0</v>
      </c>
    </row>
    <row r="263" s="2" customFormat="1" customHeight="1" spans="1:29">
      <c r="A263" s="14" t="s">
        <v>29</v>
      </c>
      <c r="B263" s="55" t="s">
        <v>30</v>
      </c>
      <c r="C263" s="5" t="s">
        <v>31</v>
      </c>
      <c r="D263" s="5" t="s">
        <v>32</v>
      </c>
      <c r="E263" s="56" t="s">
        <v>481</v>
      </c>
      <c r="F263" s="14" t="s">
        <v>482</v>
      </c>
      <c r="G263" s="14" t="s">
        <v>35</v>
      </c>
      <c r="H263" s="13" t="s">
        <v>1372</v>
      </c>
      <c r="I263" s="13" t="e">
        <f>VLOOKUP(H263,合同高级查询数据!$A$2:$Y$48,25,FALSE)</f>
        <v>#N/A</v>
      </c>
      <c r="J263" s="62" t="s">
        <v>37</v>
      </c>
      <c r="K263" s="14"/>
      <c r="L263" s="9" t="s">
        <v>1376</v>
      </c>
      <c r="M263" s="14"/>
      <c r="N263" s="63">
        <v>44986</v>
      </c>
      <c r="O263" s="14"/>
      <c r="P263" s="64">
        <v>4500</v>
      </c>
      <c r="Q263" s="74">
        <v>33.348</v>
      </c>
      <c r="R263" s="75">
        <f t="shared" si="10"/>
        <v>150066</v>
      </c>
      <c r="S263" s="76">
        <v>202303</v>
      </c>
      <c r="T263" s="77" t="s">
        <v>1374</v>
      </c>
      <c r="U263" s="77"/>
      <c r="V263" s="74">
        <v>33.347343445</v>
      </c>
      <c r="W263" s="78"/>
      <c r="X263" s="17"/>
      <c r="Y263" s="17"/>
      <c r="Z263" s="84" t="s">
        <v>1377</v>
      </c>
      <c r="AA263" s="85">
        <v>0</v>
      </c>
      <c r="AB263" s="86">
        <v>0</v>
      </c>
      <c r="AC263" s="85">
        <v>0</v>
      </c>
    </row>
    <row r="264" s="2" customFormat="1" customHeight="1" spans="1:29">
      <c r="A264" s="99" t="s">
        <v>571</v>
      </c>
      <c r="B264" s="99" t="s">
        <v>1378</v>
      </c>
      <c r="C264" s="99" t="s">
        <v>1265</v>
      </c>
      <c r="D264" s="6" t="s">
        <v>1379</v>
      </c>
      <c r="E264" s="100" t="s">
        <v>1380</v>
      </c>
      <c r="F264" s="99" t="s">
        <v>1381</v>
      </c>
      <c r="G264" s="99" t="s">
        <v>35</v>
      </c>
      <c r="H264" s="101" t="s">
        <v>1382</v>
      </c>
      <c r="I264" s="13" t="e">
        <f>VLOOKUP(H264,合同高级查询数据!$A$2:$Y$48,25,FALSE)</f>
        <v>#N/A</v>
      </c>
      <c r="J264" s="107" t="s">
        <v>821</v>
      </c>
      <c r="K264" s="99" t="s">
        <v>1383</v>
      </c>
      <c r="L264" s="108" t="s">
        <v>1384</v>
      </c>
      <c r="M264" s="109" t="s">
        <v>1385</v>
      </c>
      <c r="N264" s="110" t="s">
        <v>1386</v>
      </c>
      <c r="O264" s="99" t="s">
        <v>220</v>
      </c>
      <c r="P264" s="27">
        <v>7083</v>
      </c>
      <c r="Q264" s="137">
        <v>0</v>
      </c>
      <c r="R264" s="27">
        <f t="shared" ref="R264:R268" si="11">ROUND(P264*Q264,2)</f>
        <v>0</v>
      </c>
      <c r="S264" s="24">
        <v>202303</v>
      </c>
      <c r="T264" s="25" t="s">
        <v>1387</v>
      </c>
      <c r="U264" s="138"/>
      <c r="V264" s="18">
        <v>0</v>
      </c>
      <c r="W264" s="139"/>
      <c r="X264" s="140"/>
      <c r="Y264" s="140"/>
      <c r="Z264" s="26">
        <v>0</v>
      </c>
      <c r="AA264" s="26">
        <v>0</v>
      </c>
      <c r="AB264" s="26">
        <v>0</v>
      </c>
      <c r="AC264" s="26">
        <f>AA264*AB264</f>
        <v>0</v>
      </c>
    </row>
    <row r="265" s="2" customFormat="1" customHeight="1" spans="1:29">
      <c r="A265" s="5" t="s">
        <v>571</v>
      </c>
      <c r="B265" s="5" t="s">
        <v>1378</v>
      </c>
      <c r="C265" s="5" t="s">
        <v>1265</v>
      </c>
      <c r="D265" s="6" t="s">
        <v>1379</v>
      </c>
      <c r="E265" s="7" t="s">
        <v>1380</v>
      </c>
      <c r="F265" s="5" t="s">
        <v>1381</v>
      </c>
      <c r="G265" s="5" t="s">
        <v>35</v>
      </c>
      <c r="H265" s="101" t="s">
        <v>1382</v>
      </c>
      <c r="I265" s="13" t="e">
        <f>VLOOKUP(H265,合同高级查询数据!$A$2:$Y$48,25,FALSE)</f>
        <v>#N/A</v>
      </c>
      <c r="J265" s="8" t="s">
        <v>821</v>
      </c>
      <c r="K265" s="5" t="s">
        <v>1388</v>
      </c>
      <c r="L265" s="15" t="s">
        <v>1389</v>
      </c>
      <c r="M265" s="111" t="s">
        <v>1390</v>
      </c>
      <c r="N265" s="112">
        <v>42461</v>
      </c>
      <c r="O265" s="5" t="s">
        <v>228</v>
      </c>
      <c r="P265" s="18">
        <v>7083</v>
      </c>
      <c r="Q265" s="137">
        <v>3</v>
      </c>
      <c r="R265" s="18">
        <f t="shared" si="11"/>
        <v>21249</v>
      </c>
      <c r="S265" s="76">
        <v>202303</v>
      </c>
      <c r="T265" s="141" t="s">
        <v>1391</v>
      </c>
      <c r="U265" s="142"/>
      <c r="V265" s="18">
        <v>1.53</v>
      </c>
      <c r="W265" s="139"/>
      <c r="X265" s="143"/>
      <c r="Y265" s="143"/>
      <c r="Z265" s="162" t="s">
        <v>1392</v>
      </c>
      <c r="AA265" s="163">
        <v>0.3</v>
      </c>
      <c r="AB265" s="164">
        <v>10</v>
      </c>
      <c r="AC265" s="120">
        <f>AA265*AB265</f>
        <v>3</v>
      </c>
    </row>
    <row r="266" s="2" customFormat="1" customHeight="1" spans="1:29">
      <c r="A266" s="5" t="s">
        <v>571</v>
      </c>
      <c r="B266" s="5" t="s">
        <v>1378</v>
      </c>
      <c r="C266" s="5" t="s">
        <v>1265</v>
      </c>
      <c r="D266" s="6" t="s">
        <v>1379</v>
      </c>
      <c r="E266" s="7" t="s">
        <v>1380</v>
      </c>
      <c r="F266" s="5" t="s">
        <v>1381</v>
      </c>
      <c r="G266" s="5" t="s">
        <v>35</v>
      </c>
      <c r="H266" s="101" t="s">
        <v>1382</v>
      </c>
      <c r="I266" s="13" t="e">
        <f>VLOOKUP(H266,合同高级查询数据!$A$2:$Y$48,25,FALSE)</f>
        <v>#N/A</v>
      </c>
      <c r="J266" s="8" t="s">
        <v>37</v>
      </c>
      <c r="K266" s="5" t="s">
        <v>1393</v>
      </c>
      <c r="L266" s="15" t="s">
        <v>1394</v>
      </c>
      <c r="M266" s="111" t="s">
        <v>1395</v>
      </c>
      <c r="N266" s="112" t="s">
        <v>1396</v>
      </c>
      <c r="O266" s="5" t="s">
        <v>1397</v>
      </c>
      <c r="P266" s="18">
        <v>7083</v>
      </c>
      <c r="Q266" s="137">
        <v>58.1</v>
      </c>
      <c r="R266" s="18">
        <f t="shared" si="11"/>
        <v>411522.3</v>
      </c>
      <c r="S266" s="76">
        <v>202303</v>
      </c>
      <c r="T266" s="141" t="s">
        <v>1398</v>
      </c>
      <c r="U266" s="120"/>
      <c r="V266" s="18">
        <v>58.049411774</v>
      </c>
      <c r="W266" s="144"/>
      <c r="X266" s="143"/>
      <c r="Y266" s="143"/>
      <c r="Z266" s="162" t="s">
        <v>1399</v>
      </c>
      <c r="AA266" s="163">
        <v>0.3</v>
      </c>
      <c r="AB266" s="164">
        <v>180</v>
      </c>
      <c r="AC266" s="120">
        <f>AA266*AB266</f>
        <v>54</v>
      </c>
    </row>
    <row r="267" s="2" customFormat="1" customHeight="1" spans="1:29">
      <c r="A267" s="5" t="s">
        <v>571</v>
      </c>
      <c r="B267" s="5" t="s">
        <v>1378</v>
      </c>
      <c r="C267" s="5" t="s">
        <v>1265</v>
      </c>
      <c r="D267" s="6" t="s">
        <v>1379</v>
      </c>
      <c r="E267" s="7" t="s">
        <v>1380</v>
      </c>
      <c r="F267" s="5" t="s">
        <v>1381</v>
      </c>
      <c r="G267" s="5" t="s">
        <v>35</v>
      </c>
      <c r="H267" s="101" t="s">
        <v>1382</v>
      </c>
      <c r="I267" s="13" t="e">
        <f>VLOOKUP(H267,合同高级查询数据!$A$2:$Y$48,25,FALSE)</f>
        <v>#N/A</v>
      </c>
      <c r="J267" s="8" t="s">
        <v>37</v>
      </c>
      <c r="K267" s="5" t="s">
        <v>1266</v>
      </c>
      <c r="L267" s="15" t="s">
        <v>1400</v>
      </c>
      <c r="M267" s="111" t="s">
        <v>1401</v>
      </c>
      <c r="N267" s="113" t="s">
        <v>1402</v>
      </c>
      <c r="O267" s="5" t="s">
        <v>1403</v>
      </c>
      <c r="P267" s="18">
        <v>7333</v>
      </c>
      <c r="Q267" s="137">
        <v>103.1</v>
      </c>
      <c r="R267" s="18">
        <f t="shared" si="11"/>
        <v>756032.3</v>
      </c>
      <c r="S267" s="76">
        <v>202303</v>
      </c>
      <c r="T267" s="141" t="s">
        <v>1404</v>
      </c>
      <c r="U267" s="120"/>
      <c r="V267" s="18">
        <v>103.019554138</v>
      </c>
      <c r="W267" s="18"/>
      <c r="X267" s="143"/>
      <c r="Y267" s="143"/>
      <c r="Z267" s="14" t="s">
        <v>1405</v>
      </c>
      <c r="AA267" s="165">
        <v>0.3</v>
      </c>
      <c r="AB267" s="164">
        <v>280</v>
      </c>
      <c r="AC267" s="120">
        <f>AA267*AB267</f>
        <v>84</v>
      </c>
    </row>
    <row r="268" s="37" customFormat="1" customHeight="1" spans="1:29">
      <c r="A268" s="51" t="s">
        <v>571</v>
      </c>
      <c r="B268" s="51" t="s">
        <v>1378</v>
      </c>
      <c r="C268" s="51" t="s">
        <v>1265</v>
      </c>
      <c r="D268" s="102" t="s">
        <v>1379</v>
      </c>
      <c r="E268" s="103" t="s">
        <v>1380</v>
      </c>
      <c r="F268" s="51" t="s">
        <v>1381</v>
      </c>
      <c r="G268" s="51" t="s">
        <v>35</v>
      </c>
      <c r="H268" s="59" t="s">
        <v>1406</v>
      </c>
      <c r="I268" s="53" t="e">
        <f>VLOOKUP(H268,合同高级查询数据!$A$2:$Y$48,25,FALSE)</f>
        <v>#N/A</v>
      </c>
      <c r="J268" s="114" t="s">
        <v>37</v>
      </c>
      <c r="K268" s="51" t="s">
        <v>1393</v>
      </c>
      <c r="L268" s="115" t="s">
        <v>1394</v>
      </c>
      <c r="M268" s="116" t="s">
        <v>1395</v>
      </c>
      <c r="N268" s="117" t="s">
        <v>1396</v>
      </c>
      <c r="O268" s="51" t="s">
        <v>1397</v>
      </c>
      <c r="P268" s="118">
        <v>7083</v>
      </c>
      <c r="Q268" s="145">
        <v>0.45</v>
      </c>
      <c r="R268" s="118">
        <f t="shared" si="11"/>
        <v>3187.35</v>
      </c>
      <c r="S268" s="69">
        <v>202302</v>
      </c>
      <c r="T268" s="98" t="s">
        <v>1407</v>
      </c>
      <c r="U268" s="146"/>
      <c r="V268" s="118"/>
      <c r="W268" s="118"/>
      <c r="X268" s="147"/>
      <c r="Y268" s="147"/>
      <c r="Z268" s="49"/>
      <c r="AA268" s="49"/>
      <c r="AB268" s="166"/>
      <c r="AC268" s="166"/>
    </row>
    <row r="269" s="2" customFormat="1" customHeight="1" spans="1:29">
      <c r="A269" s="5" t="s">
        <v>571</v>
      </c>
      <c r="B269" s="5" t="s">
        <v>1378</v>
      </c>
      <c r="C269" s="5" t="s">
        <v>1408</v>
      </c>
      <c r="D269" s="6" t="s">
        <v>1379</v>
      </c>
      <c r="E269" s="7" t="s">
        <v>1409</v>
      </c>
      <c r="F269" s="5" t="s">
        <v>1410</v>
      </c>
      <c r="G269" s="5" t="s">
        <v>35</v>
      </c>
      <c r="H269" s="9" t="s">
        <v>1411</v>
      </c>
      <c r="I269" s="13" t="e">
        <f>VLOOKUP(H269,合同高级查询数据!$A$2:$Y$48,25,FALSE)</f>
        <v>#N/A</v>
      </c>
      <c r="J269" s="8" t="s">
        <v>37</v>
      </c>
      <c r="K269" s="5" t="s">
        <v>1412</v>
      </c>
      <c r="L269" s="15" t="s">
        <v>1413</v>
      </c>
      <c r="M269" s="111" t="s">
        <v>1414</v>
      </c>
      <c r="N269" s="112" t="s">
        <v>1415</v>
      </c>
      <c r="O269" s="9" t="s">
        <v>1416</v>
      </c>
      <c r="P269" s="18">
        <v>9500</v>
      </c>
      <c r="Q269" s="137">
        <v>19.4</v>
      </c>
      <c r="R269" s="18">
        <f t="shared" ref="R269:R290" si="12">ROUND(P269*Q269,2)</f>
        <v>184300</v>
      </c>
      <c r="S269" s="76">
        <v>202303</v>
      </c>
      <c r="T269" s="141" t="s">
        <v>1417</v>
      </c>
      <c r="U269" s="120"/>
      <c r="V269" s="18">
        <v>19.342319336</v>
      </c>
      <c r="W269" s="144"/>
      <c r="X269" s="17"/>
      <c r="Y269" s="17"/>
      <c r="Z269" s="162" t="s">
        <v>1418</v>
      </c>
      <c r="AA269" s="163">
        <v>0.3</v>
      </c>
      <c r="AB269" s="164">
        <v>60</v>
      </c>
      <c r="AC269" s="120">
        <f>AA269*AB269</f>
        <v>18</v>
      </c>
    </row>
    <row r="270" s="2" customFormat="1" customHeight="1" spans="1:29">
      <c r="A270" s="5" t="s">
        <v>571</v>
      </c>
      <c r="B270" s="5" t="s">
        <v>1378</v>
      </c>
      <c r="C270" s="5" t="s">
        <v>1408</v>
      </c>
      <c r="D270" s="6" t="s">
        <v>1379</v>
      </c>
      <c r="E270" s="7" t="s">
        <v>1409</v>
      </c>
      <c r="F270" s="5" t="s">
        <v>1410</v>
      </c>
      <c r="G270" s="5" t="s">
        <v>35</v>
      </c>
      <c r="H270" s="9" t="s">
        <v>1411</v>
      </c>
      <c r="I270" s="13" t="e">
        <f>VLOOKUP(H270,合同高级查询数据!$A$2:$Y$48,25,FALSE)</f>
        <v>#N/A</v>
      </c>
      <c r="J270" s="8" t="s">
        <v>37</v>
      </c>
      <c r="K270" s="5" t="s">
        <v>1419</v>
      </c>
      <c r="L270" s="15" t="s">
        <v>1420</v>
      </c>
      <c r="M270" s="111" t="s">
        <v>1421</v>
      </c>
      <c r="N270" s="112" t="s">
        <v>1422</v>
      </c>
      <c r="O270" s="8" t="s">
        <v>1423</v>
      </c>
      <c r="P270" s="18">
        <v>9500</v>
      </c>
      <c r="Q270" s="137">
        <v>0</v>
      </c>
      <c r="R270" s="18">
        <f t="shared" si="12"/>
        <v>0</v>
      </c>
      <c r="S270" s="76">
        <v>202303</v>
      </c>
      <c r="T270" s="141" t="s">
        <v>1424</v>
      </c>
      <c r="U270" s="120"/>
      <c r="V270" s="18">
        <v>0</v>
      </c>
      <c r="W270" s="144"/>
      <c r="X270" s="17"/>
      <c r="Y270" s="17"/>
      <c r="Z270" s="26">
        <v>0</v>
      </c>
      <c r="AA270" s="26">
        <v>0</v>
      </c>
      <c r="AB270" s="26">
        <v>0</v>
      </c>
      <c r="AC270" s="26">
        <f>AA270*AB270</f>
        <v>0</v>
      </c>
    </row>
    <row r="271" s="2" customFormat="1" customHeight="1" spans="1:29">
      <c r="A271" s="5" t="s">
        <v>571</v>
      </c>
      <c r="B271" s="5" t="s">
        <v>1378</v>
      </c>
      <c r="C271" s="5" t="s">
        <v>1408</v>
      </c>
      <c r="D271" s="6" t="s">
        <v>1379</v>
      </c>
      <c r="E271" s="7" t="s">
        <v>1409</v>
      </c>
      <c r="F271" s="5" t="s">
        <v>1410</v>
      </c>
      <c r="G271" s="5" t="s">
        <v>35</v>
      </c>
      <c r="H271" s="9" t="s">
        <v>1411</v>
      </c>
      <c r="I271" s="13" t="e">
        <f>VLOOKUP(H271,合同高级查询数据!$A$2:$Y$48,25,FALSE)</f>
        <v>#N/A</v>
      </c>
      <c r="J271" s="8" t="s">
        <v>37</v>
      </c>
      <c r="K271" s="5" t="s">
        <v>1425</v>
      </c>
      <c r="L271" s="15" t="s">
        <v>1426</v>
      </c>
      <c r="M271" s="111" t="s">
        <v>1427</v>
      </c>
      <c r="N271" s="112" t="s">
        <v>1428</v>
      </c>
      <c r="O271" s="119" t="s">
        <v>1429</v>
      </c>
      <c r="P271" s="18">
        <v>9500</v>
      </c>
      <c r="Q271" s="137">
        <v>0</v>
      </c>
      <c r="R271" s="18">
        <f t="shared" si="12"/>
        <v>0</v>
      </c>
      <c r="S271" s="76">
        <v>202303</v>
      </c>
      <c r="T271" s="141" t="s">
        <v>1430</v>
      </c>
      <c r="U271" s="120"/>
      <c r="V271" s="18">
        <v>0</v>
      </c>
      <c r="W271" s="144"/>
      <c r="X271" s="17"/>
      <c r="Y271" s="17"/>
      <c r="Z271" s="26">
        <v>0</v>
      </c>
      <c r="AA271" s="26">
        <v>0</v>
      </c>
      <c r="AB271" s="26">
        <v>0</v>
      </c>
      <c r="AC271" s="26">
        <f>AA271*AB271</f>
        <v>0</v>
      </c>
    </row>
    <row r="272" s="2" customFormat="1" customHeight="1" spans="1:29">
      <c r="A272" s="5" t="s">
        <v>571</v>
      </c>
      <c r="B272" s="5" t="s">
        <v>1378</v>
      </c>
      <c r="C272" s="5" t="s">
        <v>1408</v>
      </c>
      <c r="D272" s="6" t="s">
        <v>1379</v>
      </c>
      <c r="E272" s="7" t="s">
        <v>1409</v>
      </c>
      <c r="F272" s="5" t="s">
        <v>1410</v>
      </c>
      <c r="G272" s="5" t="s">
        <v>35</v>
      </c>
      <c r="H272" s="9" t="s">
        <v>1411</v>
      </c>
      <c r="I272" s="13" t="e">
        <f>VLOOKUP(H272,合同高级查询数据!$A$2:$Y$48,25,FALSE)</f>
        <v>#N/A</v>
      </c>
      <c r="J272" s="8" t="s">
        <v>37</v>
      </c>
      <c r="K272" s="5" t="s">
        <v>1431</v>
      </c>
      <c r="L272" s="15" t="s">
        <v>1432</v>
      </c>
      <c r="M272" s="111" t="s">
        <v>1433</v>
      </c>
      <c r="N272" s="112" t="s">
        <v>1434</v>
      </c>
      <c r="O272" s="9" t="s">
        <v>1435</v>
      </c>
      <c r="P272" s="18">
        <v>9500</v>
      </c>
      <c r="Q272" s="137">
        <v>0</v>
      </c>
      <c r="R272" s="18">
        <f t="shared" si="12"/>
        <v>0</v>
      </c>
      <c r="S272" s="76">
        <v>202303</v>
      </c>
      <c r="T272" s="141" t="s">
        <v>1436</v>
      </c>
      <c r="U272" s="120"/>
      <c r="V272" s="18">
        <v>0</v>
      </c>
      <c r="W272" s="144"/>
      <c r="X272" s="17"/>
      <c r="Y272" s="17"/>
      <c r="Z272" s="26">
        <v>0</v>
      </c>
      <c r="AA272" s="26">
        <v>0</v>
      </c>
      <c r="AB272" s="26">
        <v>0</v>
      </c>
      <c r="AC272" s="26">
        <f>AA272*AB272</f>
        <v>0</v>
      </c>
    </row>
    <row r="273" s="2" customFormat="1" customHeight="1" spans="1:29">
      <c r="A273" s="5" t="s">
        <v>571</v>
      </c>
      <c r="B273" s="5" t="s">
        <v>1378</v>
      </c>
      <c r="C273" s="5" t="s">
        <v>1408</v>
      </c>
      <c r="D273" s="6" t="s">
        <v>1379</v>
      </c>
      <c r="E273" s="7" t="s">
        <v>1409</v>
      </c>
      <c r="F273" s="5" t="s">
        <v>1410</v>
      </c>
      <c r="G273" s="5" t="s">
        <v>35</v>
      </c>
      <c r="H273" s="9" t="s">
        <v>1411</v>
      </c>
      <c r="I273" s="13" t="e">
        <f>VLOOKUP(H273,合同高级查询数据!$A$2:$Y$48,25,FALSE)</f>
        <v>#N/A</v>
      </c>
      <c r="J273" s="8" t="s">
        <v>821</v>
      </c>
      <c r="K273" s="5" t="s">
        <v>1437</v>
      </c>
      <c r="L273" s="15" t="s">
        <v>1438</v>
      </c>
      <c r="M273" s="111" t="s">
        <v>1439</v>
      </c>
      <c r="N273" s="112">
        <v>40349</v>
      </c>
      <c r="O273" s="9" t="s">
        <v>533</v>
      </c>
      <c r="P273" s="18">
        <v>9500</v>
      </c>
      <c r="Q273" s="137">
        <v>1.5</v>
      </c>
      <c r="R273" s="18">
        <f t="shared" si="12"/>
        <v>14250</v>
      </c>
      <c r="S273" s="76">
        <v>202303</v>
      </c>
      <c r="T273" s="141" t="s">
        <v>1440</v>
      </c>
      <c r="U273" s="120"/>
      <c r="V273" s="18">
        <v>1.455301248</v>
      </c>
      <c r="W273" s="144"/>
      <c r="X273" s="17"/>
      <c r="Y273" s="17"/>
      <c r="Z273" s="162" t="s">
        <v>1441</v>
      </c>
      <c r="AA273" s="163">
        <v>0</v>
      </c>
      <c r="AB273" s="164">
        <v>20</v>
      </c>
      <c r="AC273" s="120">
        <f>AA273*AB273</f>
        <v>0</v>
      </c>
    </row>
    <row r="274" s="2" customFormat="1" customHeight="1" spans="1:29">
      <c r="A274" s="5" t="s">
        <v>571</v>
      </c>
      <c r="B274" s="5" t="s">
        <v>1378</v>
      </c>
      <c r="C274" s="5" t="s">
        <v>1408</v>
      </c>
      <c r="D274" s="6" t="s">
        <v>1379</v>
      </c>
      <c r="E274" s="7" t="s">
        <v>1409</v>
      </c>
      <c r="F274" s="5" t="s">
        <v>1410</v>
      </c>
      <c r="G274" s="5" t="s">
        <v>35</v>
      </c>
      <c r="H274" s="9" t="s">
        <v>1411</v>
      </c>
      <c r="I274" s="13" t="e">
        <f>VLOOKUP(H274,合同高级查询数据!$A$2:$Y$48,25,FALSE)</f>
        <v>#N/A</v>
      </c>
      <c r="J274" s="8" t="s">
        <v>821</v>
      </c>
      <c r="K274" s="5" t="s">
        <v>1442</v>
      </c>
      <c r="L274" s="15" t="s">
        <v>1443</v>
      </c>
      <c r="M274" s="111" t="s">
        <v>1444</v>
      </c>
      <c r="N274" s="112" t="s">
        <v>1445</v>
      </c>
      <c r="O274" s="9" t="s">
        <v>220</v>
      </c>
      <c r="P274" s="18">
        <v>9500</v>
      </c>
      <c r="Q274" s="137">
        <v>0</v>
      </c>
      <c r="R274" s="18">
        <f t="shared" si="12"/>
        <v>0</v>
      </c>
      <c r="S274" s="76">
        <v>202303</v>
      </c>
      <c r="T274" s="141" t="s">
        <v>1446</v>
      </c>
      <c r="U274" s="120"/>
      <c r="V274" s="18">
        <v>0</v>
      </c>
      <c r="W274" s="144"/>
      <c r="X274" s="17"/>
      <c r="Y274" s="17"/>
      <c r="Z274" s="26">
        <v>0</v>
      </c>
      <c r="AA274" s="26">
        <v>0</v>
      </c>
      <c r="AB274" s="26">
        <v>0</v>
      </c>
      <c r="AC274" s="26">
        <f t="shared" ref="AC274:AC276" si="13">AA274*AB274</f>
        <v>0</v>
      </c>
    </row>
    <row r="275" s="2" customFormat="1" customHeight="1" spans="1:29">
      <c r="A275" s="5" t="s">
        <v>571</v>
      </c>
      <c r="B275" s="5" t="s">
        <v>1378</v>
      </c>
      <c r="C275" s="5" t="s">
        <v>1408</v>
      </c>
      <c r="D275" s="6" t="s">
        <v>1379</v>
      </c>
      <c r="E275" s="7" t="s">
        <v>1409</v>
      </c>
      <c r="F275" s="5" t="s">
        <v>1410</v>
      </c>
      <c r="G275" s="5" t="s">
        <v>35</v>
      </c>
      <c r="H275" s="9" t="s">
        <v>1411</v>
      </c>
      <c r="I275" s="13" t="e">
        <f>VLOOKUP(H275,合同高级查询数据!$A$2:$Y$48,25,FALSE)</f>
        <v>#N/A</v>
      </c>
      <c r="J275" s="8" t="s">
        <v>821</v>
      </c>
      <c r="K275" s="5" t="s">
        <v>1442</v>
      </c>
      <c r="L275" s="15" t="s">
        <v>1443</v>
      </c>
      <c r="M275" s="111" t="s">
        <v>1447</v>
      </c>
      <c r="N275" s="112" t="s">
        <v>1448</v>
      </c>
      <c r="O275" s="9" t="s">
        <v>220</v>
      </c>
      <c r="P275" s="18">
        <v>9500</v>
      </c>
      <c r="Q275" s="137">
        <v>0</v>
      </c>
      <c r="R275" s="18">
        <f t="shared" si="12"/>
        <v>0</v>
      </c>
      <c r="S275" s="76">
        <v>202303</v>
      </c>
      <c r="T275" s="141" t="s">
        <v>1449</v>
      </c>
      <c r="U275" s="120"/>
      <c r="V275" s="18">
        <v>0</v>
      </c>
      <c r="W275" s="144"/>
      <c r="X275" s="17"/>
      <c r="Y275" s="17"/>
      <c r="Z275" s="26">
        <v>0</v>
      </c>
      <c r="AA275" s="26">
        <v>0</v>
      </c>
      <c r="AB275" s="26">
        <v>0</v>
      </c>
      <c r="AC275" s="26">
        <f t="shared" si="13"/>
        <v>0</v>
      </c>
    </row>
    <row r="276" s="2" customFormat="1" customHeight="1" spans="1:29">
      <c r="A276" s="5" t="s">
        <v>571</v>
      </c>
      <c r="B276" s="5" t="s">
        <v>1378</v>
      </c>
      <c r="C276" s="5" t="s">
        <v>1408</v>
      </c>
      <c r="D276" s="6" t="s">
        <v>1379</v>
      </c>
      <c r="E276" s="7" t="s">
        <v>1409</v>
      </c>
      <c r="F276" s="5" t="s">
        <v>1410</v>
      </c>
      <c r="G276" s="5" t="s">
        <v>35</v>
      </c>
      <c r="H276" s="9" t="s">
        <v>1411</v>
      </c>
      <c r="I276" s="13" t="e">
        <f>VLOOKUP(H276,合同高级查询数据!$A$2:$Y$48,25,FALSE)</f>
        <v>#N/A</v>
      </c>
      <c r="J276" s="8" t="s">
        <v>37</v>
      </c>
      <c r="K276" s="5" t="s">
        <v>1450</v>
      </c>
      <c r="L276" s="15" t="s">
        <v>1450</v>
      </c>
      <c r="M276" s="16" t="s">
        <v>1451</v>
      </c>
      <c r="N276" s="112"/>
      <c r="O276" s="120">
        <v>0</v>
      </c>
      <c r="P276" s="18">
        <v>9500</v>
      </c>
      <c r="Q276" s="137">
        <v>0</v>
      </c>
      <c r="R276" s="18">
        <f t="shared" si="12"/>
        <v>0</v>
      </c>
      <c r="S276" s="76">
        <v>202303</v>
      </c>
      <c r="T276" s="141" t="s">
        <v>1452</v>
      </c>
      <c r="U276" s="120"/>
      <c r="V276" s="18">
        <v>0</v>
      </c>
      <c r="W276" s="144"/>
      <c r="X276" s="17"/>
      <c r="Y276" s="17"/>
      <c r="Z276" s="26">
        <v>0</v>
      </c>
      <c r="AA276" s="26">
        <v>0</v>
      </c>
      <c r="AB276" s="26">
        <v>0</v>
      </c>
      <c r="AC276" s="26">
        <f t="shared" si="13"/>
        <v>0</v>
      </c>
    </row>
    <row r="277" s="2" customFormat="1" customHeight="1" spans="1:29">
      <c r="A277" s="5" t="s">
        <v>571</v>
      </c>
      <c r="B277" s="5" t="s">
        <v>1378</v>
      </c>
      <c r="C277" s="5" t="s">
        <v>1408</v>
      </c>
      <c r="D277" s="6" t="s">
        <v>1379</v>
      </c>
      <c r="E277" s="7" t="s">
        <v>1409</v>
      </c>
      <c r="F277" s="5" t="s">
        <v>1410</v>
      </c>
      <c r="G277" s="5" t="s">
        <v>35</v>
      </c>
      <c r="H277" s="9" t="s">
        <v>1411</v>
      </c>
      <c r="I277" s="13" t="e">
        <f>VLOOKUP(H277,合同高级查询数据!$A$2:$Y$48,25,FALSE)</f>
        <v>#N/A</v>
      </c>
      <c r="J277" s="8" t="s">
        <v>37</v>
      </c>
      <c r="K277" s="5" t="s">
        <v>1453</v>
      </c>
      <c r="L277" s="15" t="s">
        <v>1453</v>
      </c>
      <c r="M277" s="111" t="s">
        <v>1454</v>
      </c>
      <c r="N277" s="112" t="s">
        <v>1455</v>
      </c>
      <c r="O277" s="9" t="s">
        <v>1456</v>
      </c>
      <c r="P277" s="18">
        <v>9500</v>
      </c>
      <c r="Q277" s="137">
        <v>13.6</v>
      </c>
      <c r="R277" s="18">
        <f t="shared" si="12"/>
        <v>129200</v>
      </c>
      <c r="S277" s="76">
        <v>202303</v>
      </c>
      <c r="T277" s="141" t="s">
        <v>1457</v>
      </c>
      <c r="U277" s="120"/>
      <c r="V277" s="18">
        <v>13.538013591</v>
      </c>
      <c r="W277" s="144"/>
      <c r="X277" s="17"/>
      <c r="Y277" s="17"/>
      <c r="Z277" s="162" t="s">
        <v>1458</v>
      </c>
      <c r="AA277" s="163">
        <v>0.3</v>
      </c>
      <c r="AB277" s="164">
        <v>40</v>
      </c>
      <c r="AC277" s="120">
        <f t="shared" ref="AC277:AC282" si="14">AA277*AB277</f>
        <v>12</v>
      </c>
    </row>
    <row r="278" s="2" customFormat="1" customHeight="1" spans="1:29">
      <c r="A278" s="5" t="s">
        <v>571</v>
      </c>
      <c r="B278" s="5" t="s">
        <v>1378</v>
      </c>
      <c r="C278" s="5" t="s">
        <v>1408</v>
      </c>
      <c r="D278" s="6" t="s">
        <v>1379</v>
      </c>
      <c r="E278" s="7" t="s">
        <v>1409</v>
      </c>
      <c r="F278" s="5" t="s">
        <v>1410</v>
      </c>
      <c r="G278" s="5" t="s">
        <v>35</v>
      </c>
      <c r="H278" s="9" t="s">
        <v>1411</v>
      </c>
      <c r="I278" s="13" t="e">
        <f>VLOOKUP(H278,合同高级查询数据!$A$2:$Y$48,25,FALSE)</f>
        <v>#N/A</v>
      </c>
      <c r="J278" s="8" t="s">
        <v>1459</v>
      </c>
      <c r="K278" s="15"/>
      <c r="L278" s="15" t="s">
        <v>1460</v>
      </c>
      <c r="M278" s="111" t="s">
        <v>1461</v>
      </c>
      <c r="N278" s="121" t="s">
        <v>1462</v>
      </c>
      <c r="O278" s="8" t="s">
        <v>1463</v>
      </c>
      <c r="P278" s="18">
        <v>9500</v>
      </c>
      <c r="Q278" s="137">
        <v>86.2</v>
      </c>
      <c r="R278" s="18">
        <f t="shared" si="12"/>
        <v>818900</v>
      </c>
      <c r="S278" s="76">
        <v>202303</v>
      </c>
      <c r="T278" s="141" t="s">
        <v>1464</v>
      </c>
      <c r="U278" s="120"/>
      <c r="V278" s="18">
        <v>86.17716605</v>
      </c>
      <c r="W278" s="18"/>
      <c r="X278" s="17"/>
      <c r="Y278" s="17"/>
      <c r="Z278" s="14" t="s">
        <v>1465</v>
      </c>
      <c r="AA278" s="163">
        <v>0.3</v>
      </c>
      <c r="AB278" s="164">
        <v>200</v>
      </c>
      <c r="AC278" s="120">
        <f t="shared" si="14"/>
        <v>60</v>
      </c>
    </row>
    <row r="279" s="2" customFormat="1" customHeight="1" spans="1:29">
      <c r="A279" s="5" t="s">
        <v>571</v>
      </c>
      <c r="B279" s="5" t="s">
        <v>1378</v>
      </c>
      <c r="C279" s="5" t="s">
        <v>1408</v>
      </c>
      <c r="D279" s="6" t="s">
        <v>1379</v>
      </c>
      <c r="E279" s="7" t="s">
        <v>1409</v>
      </c>
      <c r="F279" s="5" t="s">
        <v>1410</v>
      </c>
      <c r="G279" s="5" t="s">
        <v>35</v>
      </c>
      <c r="H279" s="9" t="s">
        <v>1466</v>
      </c>
      <c r="I279" s="13" t="e">
        <f>VLOOKUP(H279,合同高级查询数据!$A$2:$Y$48,25,FALSE)</f>
        <v>#N/A</v>
      </c>
      <c r="J279" s="8" t="s">
        <v>98</v>
      </c>
      <c r="K279" s="5" t="s">
        <v>1467</v>
      </c>
      <c r="L279" s="15" t="s">
        <v>1467</v>
      </c>
      <c r="M279" s="111" t="s">
        <v>1461</v>
      </c>
      <c r="N279" s="112" t="s">
        <v>1468</v>
      </c>
      <c r="O279" s="121" t="s">
        <v>1469</v>
      </c>
      <c r="P279" s="18">
        <v>180000</v>
      </c>
      <c r="Q279" s="137">
        <v>5.5</v>
      </c>
      <c r="R279" s="18">
        <f t="shared" si="12"/>
        <v>990000</v>
      </c>
      <c r="S279" s="76">
        <v>202303</v>
      </c>
      <c r="T279" s="141" t="s">
        <v>1470</v>
      </c>
      <c r="U279" s="120"/>
      <c r="V279" s="18">
        <v>5.44568161</v>
      </c>
      <c r="W279" s="144"/>
      <c r="X279" s="17"/>
      <c r="Y279" s="17"/>
      <c r="Z279" s="162" t="s">
        <v>1471</v>
      </c>
      <c r="AA279" s="163">
        <v>0</v>
      </c>
      <c r="AB279" s="164">
        <v>40</v>
      </c>
      <c r="AC279" s="120">
        <f t="shared" si="14"/>
        <v>0</v>
      </c>
    </row>
    <row r="280" s="2" customFormat="1" customHeight="1" spans="1:29">
      <c r="A280" s="5" t="s">
        <v>571</v>
      </c>
      <c r="B280" s="5" t="s">
        <v>1378</v>
      </c>
      <c r="C280" s="5" t="s">
        <v>1408</v>
      </c>
      <c r="D280" s="6" t="s">
        <v>1379</v>
      </c>
      <c r="E280" s="7" t="s">
        <v>1409</v>
      </c>
      <c r="F280" s="5" t="s">
        <v>1410</v>
      </c>
      <c r="G280" s="5" t="s">
        <v>35</v>
      </c>
      <c r="H280" s="9" t="s">
        <v>1472</v>
      </c>
      <c r="I280" s="13" t="e">
        <f>VLOOKUP(H280,合同高级查询数据!$A$2:$Y$48,25,FALSE)</f>
        <v>#N/A</v>
      </c>
      <c r="J280" s="8" t="s">
        <v>1459</v>
      </c>
      <c r="K280" s="5" t="s">
        <v>1473</v>
      </c>
      <c r="L280" s="15" t="s">
        <v>1473</v>
      </c>
      <c r="M280" s="111" t="s">
        <v>1461</v>
      </c>
      <c r="N280" s="112" t="s">
        <v>1474</v>
      </c>
      <c r="O280" s="119" t="s">
        <v>1475</v>
      </c>
      <c r="P280" s="18">
        <v>30000</v>
      </c>
      <c r="Q280" s="137">
        <v>115</v>
      </c>
      <c r="R280" s="18">
        <f t="shared" si="12"/>
        <v>3450000</v>
      </c>
      <c r="S280" s="76">
        <v>202303</v>
      </c>
      <c r="T280" s="141" t="s">
        <v>1476</v>
      </c>
      <c r="U280" s="120"/>
      <c r="V280" s="18">
        <v>114.501288549</v>
      </c>
      <c r="W280" s="139"/>
      <c r="X280" s="63"/>
      <c r="Y280" s="63"/>
      <c r="Z280" s="162" t="s">
        <v>1461</v>
      </c>
      <c r="AA280" s="163">
        <v>0.1</v>
      </c>
      <c r="AB280" s="164">
        <v>300</v>
      </c>
      <c r="AC280" s="120">
        <f t="shared" si="14"/>
        <v>30</v>
      </c>
    </row>
    <row r="281" s="37" customFormat="1" customHeight="1" spans="1:29">
      <c r="A281" s="51" t="s">
        <v>571</v>
      </c>
      <c r="B281" s="51" t="s">
        <v>1378</v>
      </c>
      <c r="C281" s="51" t="s">
        <v>1477</v>
      </c>
      <c r="D281" s="102" t="s">
        <v>1379</v>
      </c>
      <c r="E281" s="103" t="s">
        <v>1478</v>
      </c>
      <c r="F281" s="51" t="s">
        <v>1479</v>
      </c>
      <c r="G281" s="51" t="s">
        <v>35</v>
      </c>
      <c r="H281" s="59" t="s">
        <v>1480</v>
      </c>
      <c r="I281" s="53" t="e">
        <f>VLOOKUP(H281,合同高级查询数据!$A$2:$Y$48,25,FALSE)</f>
        <v>#N/A</v>
      </c>
      <c r="J281" s="114" t="s">
        <v>37</v>
      </c>
      <c r="K281" s="51" t="s">
        <v>1481</v>
      </c>
      <c r="L281" s="115" t="s">
        <v>1482</v>
      </c>
      <c r="M281" s="116" t="s">
        <v>1483</v>
      </c>
      <c r="N281" s="117" t="s">
        <v>1484</v>
      </c>
      <c r="O281" s="122" t="s">
        <v>1485</v>
      </c>
      <c r="P281" s="118">
        <v>9500</v>
      </c>
      <c r="Q281" s="148">
        <v>8.8</v>
      </c>
      <c r="R281" s="118">
        <f t="shared" si="12"/>
        <v>83600</v>
      </c>
      <c r="S281" s="69">
        <v>202303</v>
      </c>
      <c r="T281" s="149" t="s">
        <v>1486</v>
      </c>
      <c r="U281" s="146"/>
      <c r="V281" s="118">
        <v>8.719317436</v>
      </c>
      <c r="W281" s="150"/>
      <c r="X281" s="60">
        <v>44682</v>
      </c>
      <c r="Y281" s="60">
        <v>45046</v>
      </c>
      <c r="Z281" s="167" t="s">
        <v>1487</v>
      </c>
      <c r="AA281" s="168">
        <v>0.3</v>
      </c>
      <c r="AB281" s="166">
        <v>20</v>
      </c>
      <c r="AC281" s="146">
        <f t="shared" si="14"/>
        <v>6</v>
      </c>
    </row>
    <row r="282" s="37" customFormat="1" customHeight="1" spans="1:29">
      <c r="A282" s="51" t="s">
        <v>571</v>
      </c>
      <c r="B282" s="51" t="s">
        <v>1378</v>
      </c>
      <c r="C282" s="51" t="s">
        <v>1488</v>
      </c>
      <c r="D282" s="102" t="s">
        <v>1379</v>
      </c>
      <c r="E282" s="103" t="s">
        <v>1489</v>
      </c>
      <c r="F282" s="51" t="s">
        <v>1490</v>
      </c>
      <c r="G282" s="51" t="s">
        <v>35</v>
      </c>
      <c r="H282" s="59" t="s">
        <v>1491</v>
      </c>
      <c r="I282" s="53" t="e">
        <f>VLOOKUP(H282,合同高级查询数据!$A$2:$Y$48,25,FALSE)</f>
        <v>#N/A</v>
      </c>
      <c r="J282" s="114" t="s">
        <v>37</v>
      </c>
      <c r="K282" s="51" t="s">
        <v>1492</v>
      </c>
      <c r="L282" s="115" t="s">
        <v>1493</v>
      </c>
      <c r="M282" s="123" t="s">
        <v>1494</v>
      </c>
      <c r="N282" s="117" t="s">
        <v>1495</v>
      </c>
      <c r="O282" s="51" t="s">
        <v>1496</v>
      </c>
      <c r="P282" s="118">
        <v>7000</v>
      </c>
      <c r="Q282" s="148">
        <v>0</v>
      </c>
      <c r="R282" s="118">
        <f t="shared" si="12"/>
        <v>0</v>
      </c>
      <c r="S282" s="69">
        <v>202303</v>
      </c>
      <c r="T282" s="98" t="s">
        <v>1497</v>
      </c>
      <c r="U282" s="151"/>
      <c r="V282" s="118">
        <v>0</v>
      </c>
      <c r="W282" s="118"/>
      <c r="X282" s="72">
        <v>44652</v>
      </c>
      <c r="Y282" s="72">
        <v>45016</v>
      </c>
      <c r="Z282" s="155">
        <v>0</v>
      </c>
      <c r="AA282" s="155">
        <v>0</v>
      </c>
      <c r="AB282" s="155">
        <v>0</v>
      </c>
      <c r="AC282" s="155">
        <f t="shared" si="14"/>
        <v>0</v>
      </c>
    </row>
    <row r="283" s="37" customFormat="1" customHeight="1" spans="1:29">
      <c r="A283" s="51" t="s">
        <v>571</v>
      </c>
      <c r="B283" s="51" t="s">
        <v>1378</v>
      </c>
      <c r="C283" s="51" t="s">
        <v>1488</v>
      </c>
      <c r="D283" s="102" t="s">
        <v>1379</v>
      </c>
      <c r="E283" s="103" t="s">
        <v>1489</v>
      </c>
      <c r="F283" s="51" t="s">
        <v>1490</v>
      </c>
      <c r="G283" s="51" t="s">
        <v>35</v>
      </c>
      <c r="H283" s="59" t="s">
        <v>1491</v>
      </c>
      <c r="I283" s="53" t="e">
        <f>VLOOKUP(H283,合同高级查询数据!$A$2:$Y$48,25,FALSE)</f>
        <v>#N/A</v>
      </c>
      <c r="J283" s="114" t="s">
        <v>37</v>
      </c>
      <c r="K283" s="51" t="s">
        <v>1498</v>
      </c>
      <c r="L283" s="115" t="s">
        <v>1499</v>
      </c>
      <c r="M283" s="116" t="s">
        <v>1500</v>
      </c>
      <c r="N283" s="117" t="s">
        <v>1501</v>
      </c>
      <c r="O283" s="51" t="s">
        <v>1502</v>
      </c>
      <c r="P283" s="118">
        <v>7000</v>
      </c>
      <c r="Q283" s="148">
        <v>90.5</v>
      </c>
      <c r="R283" s="118">
        <f t="shared" si="12"/>
        <v>633500</v>
      </c>
      <c r="S283" s="69">
        <v>202303</v>
      </c>
      <c r="T283" s="98" t="s">
        <v>1503</v>
      </c>
      <c r="U283" s="146"/>
      <c r="V283" s="118">
        <v>90.488212585</v>
      </c>
      <c r="W283" s="118"/>
      <c r="X283" s="72">
        <v>44652</v>
      </c>
      <c r="Y283" s="72">
        <v>45016</v>
      </c>
      <c r="Z283" s="49" t="s">
        <v>1504</v>
      </c>
      <c r="AA283" s="168">
        <v>0.3</v>
      </c>
      <c r="AB283" s="166">
        <v>200</v>
      </c>
      <c r="AC283" s="146">
        <f t="shared" ref="AC283:AC289" si="15">AA283*AB283</f>
        <v>60</v>
      </c>
    </row>
    <row r="284" s="37" customFormat="1" customHeight="1" spans="1:29">
      <c r="A284" s="51" t="s">
        <v>571</v>
      </c>
      <c r="B284" s="51" t="s">
        <v>1378</v>
      </c>
      <c r="C284" s="51" t="s">
        <v>1488</v>
      </c>
      <c r="D284" s="102" t="s">
        <v>1379</v>
      </c>
      <c r="E284" s="103" t="s">
        <v>1489</v>
      </c>
      <c r="F284" s="51" t="s">
        <v>1490</v>
      </c>
      <c r="G284" s="51" t="s">
        <v>35</v>
      </c>
      <c r="H284" s="59" t="s">
        <v>1491</v>
      </c>
      <c r="I284" s="53" t="e">
        <f>VLOOKUP(H284,合同高级查询数据!$A$2:$Y$48,25,FALSE)</f>
        <v>#N/A</v>
      </c>
      <c r="J284" s="114" t="s">
        <v>37</v>
      </c>
      <c r="K284" s="51" t="s">
        <v>1505</v>
      </c>
      <c r="L284" s="115" t="s">
        <v>1506</v>
      </c>
      <c r="M284" s="116" t="s">
        <v>1500</v>
      </c>
      <c r="N284" s="117" t="s">
        <v>1507</v>
      </c>
      <c r="O284" s="51" t="s">
        <v>1508</v>
      </c>
      <c r="P284" s="118">
        <v>7000</v>
      </c>
      <c r="Q284" s="148">
        <v>90.8</v>
      </c>
      <c r="R284" s="118">
        <f t="shared" si="12"/>
        <v>635600</v>
      </c>
      <c r="S284" s="69">
        <v>202303</v>
      </c>
      <c r="T284" s="98" t="s">
        <v>1509</v>
      </c>
      <c r="U284" s="146"/>
      <c r="V284" s="118">
        <v>90.782035828</v>
      </c>
      <c r="W284" s="118"/>
      <c r="X284" s="72">
        <v>44652</v>
      </c>
      <c r="Y284" s="72">
        <v>45016</v>
      </c>
      <c r="Z284" s="49" t="s">
        <v>1510</v>
      </c>
      <c r="AA284" s="168">
        <v>0.3</v>
      </c>
      <c r="AB284" s="166">
        <v>200</v>
      </c>
      <c r="AC284" s="146">
        <f t="shared" si="15"/>
        <v>60</v>
      </c>
    </row>
    <row r="285" s="37" customFormat="1" customHeight="1" spans="1:29">
      <c r="A285" s="51" t="s">
        <v>571</v>
      </c>
      <c r="B285" s="51" t="s">
        <v>1378</v>
      </c>
      <c r="C285" s="51" t="s">
        <v>1488</v>
      </c>
      <c r="D285" s="102" t="s">
        <v>1379</v>
      </c>
      <c r="E285" s="103" t="s">
        <v>1489</v>
      </c>
      <c r="F285" s="51" t="s">
        <v>1490</v>
      </c>
      <c r="G285" s="51" t="s">
        <v>35</v>
      </c>
      <c r="H285" s="59" t="s">
        <v>1491</v>
      </c>
      <c r="I285" s="53" t="e">
        <f>VLOOKUP(H285,合同高级查询数据!$A$2:$Y$48,25,FALSE)</f>
        <v>#N/A</v>
      </c>
      <c r="J285" s="114" t="s">
        <v>37</v>
      </c>
      <c r="K285" s="51" t="s">
        <v>1511</v>
      </c>
      <c r="L285" s="115" t="s">
        <v>1512</v>
      </c>
      <c r="M285" s="123" t="s">
        <v>1494</v>
      </c>
      <c r="N285" s="117" t="s">
        <v>1513</v>
      </c>
      <c r="O285" s="51" t="s">
        <v>1514</v>
      </c>
      <c r="P285" s="118">
        <v>7000</v>
      </c>
      <c r="Q285" s="148">
        <v>90</v>
      </c>
      <c r="R285" s="118">
        <f t="shared" si="12"/>
        <v>630000</v>
      </c>
      <c r="S285" s="69">
        <v>202303</v>
      </c>
      <c r="T285" s="98" t="s">
        <v>1515</v>
      </c>
      <c r="U285" s="146"/>
      <c r="V285" s="118">
        <v>89.965354919</v>
      </c>
      <c r="W285" s="118"/>
      <c r="X285" s="72">
        <v>44652</v>
      </c>
      <c r="Y285" s="72">
        <v>45016</v>
      </c>
      <c r="Z285" s="146" t="s">
        <v>1516</v>
      </c>
      <c r="AA285" s="169">
        <v>0.3</v>
      </c>
      <c r="AB285" s="146">
        <v>200</v>
      </c>
      <c r="AC285" s="146">
        <f t="shared" si="15"/>
        <v>60</v>
      </c>
    </row>
    <row r="286" s="37" customFormat="1" customHeight="1" spans="1:29">
      <c r="A286" s="51" t="s">
        <v>571</v>
      </c>
      <c r="B286" s="51" t="s">
        <v>1378</v>
      </c>
      <c r="C286" s="51" t="s">
        <v>1488</v>
      </c>
      <c r="D286" s="102" t="s">
        <v>1379</v>
      </c>
      <c r="E286" s="103" t="s">
        <v>1489</v>
      </c>
      <c r="F286" s="51" t="s">
        <v>1490</v>
      </c>
      <c r="G286" s="51" t="s">
        <v>35</v>
      </c>
      <c r="H286" s="59" t="s">
        <v>1491</v>
      </c>
      <c r="I286" s="53" t="e">
        <f>VLOOKUP(H286,合同高级查询数据!$A$2:$Y$48,25,FALSE)</f>
        <v>#N/A</v>
      </c>
      <c r="J286" s="114" t="s">
        <v>37</v>
      </c>
      <c r="K286" s="51" t="s">
        <v>1517</v>
      </c>
      <c r="L286" s="115" t="s">
        <v>1517</v>
      </c>
      <c r="M286" s="123" t="s">
        <v>1518</v>
      </c>
      <c r="N286" s="117" t="s">
        <v>1519</v>
      </c>
      <c r="O286" s="51" t="s">
        <v>1520</v>
      </c>
      <c r="P286" s="118">
        <v>7000</v>
      </c>
      <c r="Q286" s="148">
        <v>0</v>
      </c>
      <c r="R286" s="118">
        <f t="shared" si="12"/>
        <v>0</v>
      </c>
      <c r="S286" s="69">
        <v>202303</v>
      </c>
      <c r="T286" s="98" t="s">
        <v>1521</v>
      </c>
      <c r="U286" s="146"/>
      <c r="V286" s="118">
        <v>0</v>
      </c>
      <c r="W286" s="118"/>
      <c r="X286" s="72">
        <v>44652</v>
      </c>
      <c r="Y286" s="72">
        <v>45016</v>
      </c>
      <c r="Z286" s="155">
        <v>0</v>
      </c>
      <c r="AA286" s="155">
        <v>0</v>
      </c>
      <c r="AB286" s="155">
        <v>0</v>
      </c>
      <c r="AC286" s="155">
        <f t="shared" si="15"/>
        <v>0</v>
      </c>
    </row>
    <row r="287" s="37" customFormat="1" customHeight="1" spans="1:29">
      <c r="A287" s="51" t="s">
        <v>571</v>
      </c>
      <c r="B287" s="51" t="s">
        <v>1378</v>
      </c>
      <c r="C287" s="51" t="s">
        <v>1488</v>
      </c>
      <c r="D287" s="102" t="s">
        <v>1379</v>
      </c>
      <c r="E287" s="103" t="s">
        <v>1489</v>
      </c>
      <c r="F287" s="51" t="s">
        <v>1490</v>
      </c>
      <c r="G287" s="51" t="s">
        <v>35</v>
      </c>
      <c r="H287" s="59" t="s">
        <v>1491</v>
      </c>
      <c r="I287" s="53" t="e">
        <f>VLOOKUP(H287,合同高级查询数据!$A$2:$Y$48,25,FALSE)</f>
        <v>#N/A</v>
      </c>
      <c r="J287" s="114" t="s">
        <v>37</v>
      </c>
      <c r="K287" s="51" t="s">
        <v>1522</v>
      </c>
      <c r="L287" s="115" t="s">
        <v>1522</v>
      </c>
      <c r="M287" s="123" t="s">
        <v>1523</v>
      </c>
      <c r="N287" s="117" t="s">
        <v>1519</v>
      </c>
      <c r="O287" s="51" t="s">
        <v>1524</v>
      </c>
      <c r="P287" s="118">
        <v>7000</v>
      </c>
      <c r="Q287" s="148">
        <v>0</v>
      </c>
      <c r="R287" s="118">
        <f t="shared" si="12"/>
        <v>0</v>
      </c>
      <c r="S287" s="69">
        <v>202303</v>
      </c>
      <c r="T287" s="98" t="s">
        <v>1525</v>
      </c>
      <c r="U287" s="146"/>
      <c r="V287" s="118">
        <v>0</v>
      </c>
      <c r="W287" s="118"/>
      <c r="X287" s="72">
        <v>44652</v>
      </c>
      <c r="Y287" s="72">
        <v>45016</v>
      </c>
      <c r="Z287" s="155">
        <v>0</v>
      </c>
      <c r="AA287" s="155">
        <v>0</v>
      </c>
      <c r="AB287" s="155">
        <v>0</v>
      </c>
      <c r="AC287" s="155">
        <f t="shared" si="15"/>
        <v>0</v>
      </c>
    </row>
    <row r="288" s="37" customFormat="1" customHeight="1" spans="1:29">
      <c r="A288" s="51" t="s">
        <v>571</v>
      </c>
      <c r="B288" s="51" t="s">
        <v>1378</v>
      </c>
      <c r="C288" s="51" t="s">
        <v>1488</v>
      </c>
      <c r="D288" s="102" t="s">
        <v>1379</v>
      </c>
      <c r="E288" s="103" t="s">
        <v>1489</v>
      </c>
      <c r="F288" s="51" t="s">
        <v>1490</v>
      </c>
      <c r="G288" s="51" t="s">
        <v>35</v>
      </c>
      <c r="H288" s="59" t="s">
        <v>1491</v>
      </c>
      <c r="I288" s="53" t="e">
        <f>VLOOKUP(H288,合同高级查询数据!$A$2:$Y$48,25,FALSE)</f>
        <v>#N/A</v>
      </c>
      <c r="J288" s="114" t="s">
        <v>37</v>
      </c>
      <c r="K288" s="51" t="s">
        <v>1526</v>
      </c>
      <c r="L288" s="115" t="s">
        <v>1526</v>
      </c>
      <c r="M288" s="116" t="s">
        <v>1527</v>
      </c>
      <c r="N288" s="117">
        <v>43735</v>
      </c>
      <c r="O288" s="51" t="s">
        <v>851</v>
      </c>
      <c r="P288" s="118">
        <v>7000</v>
      </c>
      <c r="Q288" s="148">
        <v>178.3</v>
      </c>
      <c r="R288" s="118">
        <f t="shared" si="12"/>
        <v>1248100</v>
      </c>
      <c r="S288" s="69">
        <v>202303</v>
      </c>
      <c r="T288" s="98" t="s">
        <v>1528</v>
      </c>
      <c r="U288" s="146"/>
      <c r="V288" s="118">
        <v>178.295898438</v>
      </c>
      <c r="W288" s="118"/>
      <c r="X288" s="72">
        <v>44652</v>
      </c>
      <c r="Y288" s="72">
        <v>45016</v>
      </c>
      <c r="Z288" s="167" t="s">
        <v>1529</v>
      </c>
      <c r="AA288" s="168">
        <v>0.3</v>
      </c>
      <c r="AB288" s="166">
        <v>400</v>
      </c>
      <c r="AC288" s="146">
        <f t="shared" si="15"/>
        <v>120</v>
      </c>
    </row>
    <row r="289" s="37" customFormat="1" customHeight="1" spans="1:29">
      <c r="A289" s="51" t="s">
        <v>571</v>
      </c>
      <c r="B289" s="51" t="s">
        <v>1378</v>
      </c>
      <c r="C289" s="51" t="s">
        <v>1488</v>
      </c>
      <c r="D289" s="102" t="s">
        <v>1379</v>
      </c>
      <c r="E289" s="103" t="s">
        <v>1489</v>
      </c>
      <c r="F289" s="51" t="s">
        <v>1490</v>
      </c>
      <c r="G289" s="51" t="s">
        <v>35</v>
      </c>
      <c r="H289" s="59" t="s">
        <v>1491</v>
      </c>
      <c r="I289" s="53" t="e">
        <f>VLOOKUP(H289,合同高级查询数据!$A$2:$Y$48,25,FALSE)</f>
        <v>#N/A</v>
      </c>
      <c r="J289" s="114" t="s">
        <v>37</v>
      </c>
      <c r="K289" s="115" t="s">
        <v>1530</v>
      </c>
      <c r="L289" s="115" t="s">
        <v>1531</v>
      </c>
      <c r="M289" s="116" t="s">
        <v>1532</v>
      </c>
      <c r="N289" s="117" t="s">
        <v>1533</v>
      </c>
      <c r="O289" s="122" t="s">
        <v>1534</v>
      </c>
      <c r="P289" s="118">
        <v>7000</v>
      </c>
      <c r="Q289" s="148">
        <v>6.6</v>
      </c>
      <c r="R289" s="118">
        <f>ROUND((9833.33*MAX(6,6.6*0.7119)),2)</f>
        <v>58999.98</v>
      </c>
      <c r="S289" s="69">
        <v>202303</v>
      </c>
      <c r="T289" s="149" t="s">
        <v>1535</v>
      </c>
      <c r="U289" s="146"/>
      <c r="V289" s="118">
        <v>6.596320602</v>
      </c>
      <c r="W289" s="150"/>
      <c r="X289" s="152">
        <v>44652</v>
      </c>
      <c r="Y289" s="72">
        <v>45016</v>
      </c>
      <c r="Z289" s="49" t="s">
        <v>1536</v>
      </c>
      <c r="AA289" s="170">
        <v>0.3</v>
      </c>
      <c r="AB289" s="166">
        <v>20</v>
      </c>
      <c r="AC289" s="146">
        <f t="shared" si="15"/>
        <v>6</v>
      </c>
    </row>
    <row r="290" s="37" customFormat="1" customHeight="1" spans="1:29">
      <c r="A290" s="51" t="s">
        <v>571</v>
      </c>
      <c r="B290" s="51" t="s">
        <v>1378</v>
      </c>
      <c r="C290" s="51" t="s">
        <v>1488</v>
      </c>
      <c r="D290" s="102" t="s">
        <v>1379</v>
      </c>
      <c r="E290" s="103" t="s">
        <v>1489</v>
      </c>
      <c r="F290" s="51" t="s">
        <v>1490</v>
      </c>
      <c r="G290" s="51" t="s">
        <v>35</v>
      </c>
      <c r="H290" s="59" t="s">
        <v>1491</v>
      </c>
      <c r="I290" s="53" t="e">
        <f>VLOOKUP(H290,合同高级查询数据!$A$2:$Y$48,25,FALSE)</f>
        <v>#N/A</v>
      </c>
      <c r="J290" s="114" t="s">
        <v>37</v>
      </c>
      <c r="K290" s="115" t="s">
        <v>1530</v>
      </c>
      <c r="L290" s="115" t="s">
        <v>1531</v>
      </c>
      <c r="M290" s="116" t="s">
        <v>1532</v>
      </c>
      <c r="N290" s="117" t="s">
        <v>1533</v>
      </c>
      <c r="O290" s="122" t="s">
        <v>1534</v>
      </c>
      <c r="P290" s="118">
        <v>7000</v>
      </c>
      <c r="Q290" s="148">
        <v>0.45679</v>
      </c>
      <c r="R290" s="118">
        <f t="shared" si="12"/>
        <v>3197.53</v>
      </c>
      <c r="S290" s="153">
        <v>202302</v>
      </c>
      <c r="T290" s="154" t="s">
        <v>1537</v>
      </c>
      <c r="U290" s="155"/>
      <c r="V290" s="128"/>
      <c r="W290" s="156"/>
      <c r="X290" s="157"/>
      <c r="Y290" s="132"/>
      <c r="Z290" s="102"/>
      <c r="AA290" s="102"/>
      <c r="AB290" s="171"/>
      <c r="AC290" s="171"/>
    </row>
    <row r="291" s="37" customFormat="1" customHeight="1" spans="1:29">
      <c r="A291" s="104" t="s">
        <v>571</v>
      </c>
      <c r="B291" s="104" t="s">
        <v>1378</v>
      </c>
      <c r="C291" s="104" t="s">
        <v>1352</v>
      </c>
      <c r="D291" s="102" t="s">
        <v>1379</v>
      </c>
      <c r="E291" s="105" t="s">
        <v>1538</v>
      </c>
      <c r="F291" s="104" t="s">
        <v>1539</v>
      </c>
      <c r="G291" s="104" t="s">
        <v>35</v>
      </c>
      <c r="H291" s="106" t="s">
        <v>1540</v>
      </c>
      <c r="I291" s="53" t="e">
        <f>VLOOKUP(H291,合同高级查询数据!$A$2:$Y$48,25,FALSE)</f>
        <v>#N/A</v>
      </c>
      <c r="J291" s="124" t="s">
        <v>37</v>
      </c>
      <c r="K291" s="104" t="s">
        <v>1541</v>
      </c>
      <c r="L291" s="104" t="s">
        <v>1541</v>
      </c>
      <c r="M291" s="125"/>
      <c r="N291" s="126" t="s">
        <v>1542</v>
      </c>
      <c r="O291" s="127" t="s">
        <v>1543</v>
      </c>
      <c r="P291" s="128">
        <v>9500</v>
      </c>
      <c r="Q291" s="148">
        <v>8.7</v>
      </c>
      <c r="R291" s="128">
        <f t="shared" ref="R291:R314" si="16">ROUND(P291*Q291,2)</f>
        <v>82650</v>
      </c>
      <c r="S291" s="153">
        <v>202303</v>
      </c>
      <c r="T291" s="158" t="s">
        <v>1544</v>
      </c>
      <c r="U291" s="155"/>
      <c r="V291" s="118">
        <v>8.685738564</v>
      </c>
      <c r="W291" s="156"/>
      <c r="X291" s="159">
        <v>44682</v>
      </c>
      <c r="Y291" s="159">
        <v>45046</v>
      </c>
      <c r="Z291" s="102" t="s">
        <v>1545</v>
      </c>
      <c r="AA291" s="172">
        <v>0.3</v>
      </c>
      <c r="AB291" s="171">
        <v>20</v>
      </c>
      <c r="AC291" s="155">
        <f>AA291*AB291</f>
        <v>6</v>
      </c>
    </row>
    <row r="292" s="37" customFormat="1" customHeight="1" spans="1:29">
      <c r="A292" s="51" t="s">
        <v>571</v>
      </c>
      <c r="B292" s="51" t="s">
        <v>1378</v>
      </c>
      <c r="C292" s="51" t="s">
        <v>1352</v>
      </c>
      <c r="D292" s="102" t="s">
        <v>1379</v>
      </c>
      <c r="E292" s="103" t="s">
        <v>1538</v>
      </c>
      <c r="F292" s="51" t="s">
        <v>1539</v>
      </c>
      <c r="G292" s="51" t="s">
        <v>35</v>
      </c>
      <c r="H292" s="59" t="s">
        <v>1540</v>
      </c>
      <c r="I292" s="53" t="e">
        <f>VLOOKUP(H292,合同高级查询数据!$A$2:$Y$48,25,FALSE)</f>
        <v>#N/A</v>
      </c>
      <c r="J292" s="114" t="s">
        <v>821</v>
      </c>
      <c r="K292" s="51" t="s">
        <v>1546</v>
      </c>
      <c r="L292" s="51" t="s">
        <v>1546</v>
      </c>
      <c r="M292" s="123" t="s">
        <v>1547</v>
      </c>
      <c r="N292" s="117" t="s">
        <v>1548</v>
      </c>
      <c r="O292" s="122" t="s">
        <v>228</v>
      </c>
      <c r="P292" s="118">
        <v>9500</v>
      </c>
      <c r="Q292" s="148">
        <v>3</v>
      </c>
      <c r="R292" s="118">
        <f t="shared" si="16"/>
        <v>28500</v>
      </c>
      <c r="S292" s="69">
        <v>202303</v>
      </c>
      <c r="T292" s="98" t="s">
        <v>1549</v>
      </c>
      <c r="U292" s="146"/>
      <c r="V292" s="118">
        <v>1.63</v>
      </c>
      <c r="W292" s="150"/>
      <c r="X292" s="147">
        <v>44682</v>
      </c>
      <c r="Y292" s="147">
        <v>45046</v>
      </c>
      <c r="Z292" s="49" t="s">
        <v>1550</v>
      </c>
      <c r="AA292" s="168">
        <v>0.3</v>
      </c>
      <c r="AB292" s="166">
        <v>10</v>
      </c>
      <c r="AC292" s="146">
        <f>AA292*AB292</f>
        <v>3</v>
      </c>
    </row>
    <row r="293" s="2" customFormat="1" customHeight="1" spans="1:29">
      <c r="A293" s="5" t="s">
        <v>524</v>
      </c>
      <c r="B293" s="5" t="s">
        <v>1378</v>
      </c>
      <c r="C293" s="5" t="s">
        <v>1265</v>
      </c>
      <c r="D293" s="6" t="s">
        <v>1379</v>
      </c>
      <c r="E293" s="7" t="s">
        <v>1551</v>
      </c>
      <c r="F293" s="5" t="s">
        <v>1552</v>
      </c>
      <c r="G293" s="5" t="s">
        <v>35</v>
      </c>
      <c r="H293" s="9" t="s">
        <v>1553</v>
      </c>
      <c r="I293" s="13" t="e">
        <f>VLOOKUP(H293,合同高级查询数据!$A$2:$Y$48,25,FALSE)</f>
        <v>#N/A</v>
      </c>
      <c r="J293" s="8" t="s">
        <v>37</v>
      </c>
      <c r="K293" s="5" t="s">
        <v>1388</v>
      </c>
      <c r="L293" s="15" t="s">
        <v>1554</v>
      </c>
      <c r="M293" s="16" t="s">
        <v>1555</v>
      </c>
      <c r="N293" s="113" t="s">
        <v>1556</v>
      </c>
      <c r="O293" s="113" t="s">
        <v>1557</v>
      </c>
      <c r="P293" s="18">
        <v>6666.67</v>
      </c>
      <c r="Q293" s="137">
        <v>26.7</v>
      </c>
      <c r="R293" s="18">
        <f t="shared" si="16"/>
        <v>178000.09</v>
      </c>
      <c r="S293" s="76">
        <v>202303</v>
      </c>
      <c r="T293" s="141" t="s">
        <v>1558</v>
      </c>
      <c r="U293" s="120"/>
      <c r="V293" s="18">
        <v>26.667036514</v>
      </c>
      <c r="W293" s="144"/>
      <c r="X293" s="17"/>
      <c r="Y293" s="17"/>
      <c r="Z293" s="14" t="s">
        <v>1559</v>
      </c>
      <c r="AA293" s="163">
        <v>0.3</v>
      </c>
      <c r="AB293" s="164">
        <v>80</v>
      </c>
      <c r="AC293" s="120">
        <f>AA293*AB293</f>
        <v>24</v>
      </c>
    </row>
    <row r="294" s="37" customFormat="1" customHeight="1" spans="1:29">
      <c r="A294" s="51" t="s">
        <v>524</v>
      </c>
      <c r="B294" s="51" t="s">
        <v>1378</v>
      </c>
      <c r="C294" s="51" t="s">
        <v>1488</v>
      </c>
      <c r="D294" s="102" t="s">
        <v>1379</v>
      </c>
      <c r="E294" s="103" t="s">
        <v>1560</v>
      </c>
      <c r="F294" s="51" t="s">
        <v>1561</v>
      </c>
      <c r="G294" s="51" t="s">
        <v>35</v>
      </c>
      <c r="H294" s="59" t="s">
        <v>1562</v>
      </c>
      <c r="I294" s="53" t="e">
        <f>VLOOKUP(H294,合同高级查询数据!$A$2:$Y$48,25,FALSE)</f>
        <v>#N/A</v>
      </c>
      <c r="J294" s="114" t="s">
        <v>37</v>
      </c>
      <c r="K294" s="51" t="s">
        <v>1530</v>
      </c>
      <c r="L294" s="115" t="s">
        <v>1561</v>
      </c>
      <c r="M294" s="123" t="s">
        <v>1563</v>
      </c>
      <c r="N294" s="129" t="s">
        <v>1564</v>
      </c>
      <c r="O294" s="129" t="s">
        <v>1565</v>
      </c>
      <c r="P294" s="118">
        <v>9000</v>
      </c>
      <c r="Q294" s="148">
        <v>3.6</v>
      </c>
      <c r="R294" s="118">
        <f t="shared" si="16"/>
        <v>32400</v>
      </c>
      <c r="S294" s="69">
        <v>202303</v>
      </c>
      <c r="T294" s="98" t="s">
        <v>1566</v>
      </c>
      <c r="U294" s="146"/>
      <c r="V294" s="118">
        <v>3.581524496</v>
      </c>
      <c r="W294" s="150"/>
      <c r="X294" s="72">
        <v>43831</v>
      </c>
      <c r="Y294" s="72">
        <v>45291</v>
      </c>
      <c r="Z294" s="167" t="s">
        <v>1567</v>
      </c>
      <c r="AA294" s="168">
        <v>0.3</v>
      </c>
      <c r="AB294" s="166">
        <v>10</v>
      </c>
      <c r="AC294" s="146">
        <f>AA294*AB294</f>
        <v>3</v>
      </c>
    </row>
    <row r="295" s="2" customFormat="1" customHeight="1" spans="1:29">
      <c r="A295" s="5" t="s">
        <v>524</v>
      </c>
      <c r="B295" s="5" t="s">
        <v>1378</v>
      </c>
      <c r="C295" s="5" t="s">
        <v>1352</v>
      </c>
      <c r="D295" s="6" t="s">
        <v>1379</v>
      </c>
      <c r="E295" s="7" t="s">
        <v>1568</v>
      </c>
      <c r="F295" s="5" t="s">
        <v>1569</v>
      </c>
      <c r="G295" s="5" t="s">
        <v>35</v>
      </c>
      <c r="H295" s="9" t="s">
        <v>1570</v>
      </c>
      <c r="I295" s="13" t="e">
        <f>VLOOKUP(H295,合同高级查询数据!$A$2:$Y$48,25,FALSE)</f>
        <v>#N/A</v>
      </c>
      <c r="J295" s="8" t="s">
        <v>37</v>
      </c>
      <c r="K295" s="15" t="s">
        <v>1352</v>
      </c>
      <c r="L295" s="15" t="s">
        <v>1571</v>
      </c>
      <c r="M295" s="111" t="s">
        <v>1572</v>
      </c>
      <c r="N295" s="113" t="s">
        <v>1573</v>
      </c>
      <c r="O295" s="113" t="s">
        <v>386</v>
      </c>
      <c r="P295" s="18">
        <v>7916.67</v>
      </c>
      <c r="Q295" s="137">
        <v>0</v>
      </c>
      <c r="R295" s="18">
        <f t="shared" si="16"/>
        <v>0</v>
      </c>
      <c r="S295" s="76">
        <v>202303</v>
      </c>
      <c r="T295" s="141" t="s">
        <v>1574</v>
      </c>
      <c r="U295" s="120"/>
      <c r="V295" s="18">
        <v>0</v>
      </c>
      <c r="W295" s="144"/>
      <c r="X295" s="17"/>
      <c r="Y295" s="17"/>
      <c r="Z295" s="26">
        <v>0</v>
      </c>
      <c r="AA295" s="26">
        <v>0</v>
      </c>
      <c r="AB295" s="26">
        <v>0</v>
      </c>
      <c r="AC295" s="26">
        <f>AA295*AB295</f>
        <v>0</v>
      </c>
    </row>
    <row r="296" s="2" customFormat="1" customHeight="1" spans="1:29">
      <c r="A296" s="5" t="s">
        <v>524</v>
      </c>
      <c r="B296" s="5" t="s">
        <v>1378</v>
      </c>
      <c r="C296" s="5" t="s">
        <v>1352</v>
      </c>
      <c r="D296" s="6" t="s">
        <v>1379</v>
      </c>
      <c r="E296" s="7" t="s">
        <v>1568</v>
      </c>
      <c r="F296" s="5" t="s">
        <v>1569</v>
      </c>
      <c r="G296" s="5" t="s">
        <v>35</v>
      </c>
      <c r="H296" s="9" t="s">
        <v>1570</v>
      </c>
      <c r="I296" s="13" t="e">
        <f>VLOOKUP(H296,合同高级查询数据!$A$2:$Y$48,25,FALSE)</f>
        <v>#N/A</v>
      </c>
      <c r="J296" s="8" t="s">
        <v>37</v>
      </c>
      <c r="K296" s="15" t="s">
        <v>1575</v>
      </c>
      <c r="L296" s="15" t="s">
        <v>1576</v>
      </c>
      <c r="M296" s="111" t="s">
        <v>1572</v>
      </c>
      <c r="N296" s="113" t="s">
        <v>1577</v>
      </c>
      <c r="O296" s="113" t="s">
        <v>1578</v>
      </c>
      <c r="P296" s="18">
        <v>7916.67</v>
      </c>
      <c r="Q296" s="137">
        <v>21.8</v>
      </c>
      <c r="R296" s="18">
        <f t="shared" si="16"/>
        <v>172583.41</v>
      </c>
      <c r="S296" s="76">
        <v>202303</v>
      </c>
      <c r="T296" s="141" t="s">
        <v>1579</v>
      </c>
      <c r="U296" s="120"/>
      <c r="V296" s="18">
        <v>21.725465469</v>
      </c>
      <c r="W296" s="144"/>
      <c r="X296" s="17"/>
      <c r="Y296" s="17"/>
      <c r="Z296" s="162" t="s">
        <v>1580</v>
      </c>
      <c r="AA296" s="163">
        <v>0.3</v>
      </c>
      <c r="AB296" s="164">
        <v>40</v>
      </c>
      <c r="AC296" s="120">
        <f t="shared" ref="AC296:AC297" si="17">AA296*AB296</f>
        <v>12</v>
      </c>
    </row>
    <row r="297" s="2" customFormat="1" customHeight="1" spans="1:29">
      <c r="A297" s="5" t="s">
        <v>524</v>
      </c>
      <c r="B297" s="5" t="s">
        <v>1378</v>
      </c>
      <c r="C297" s="5" t="s">
        <v>1352</v>
      </c>
      <c r="D297" s="6" t="s">
        <v>1379</v>
      </c>
      <c r="E297" s="7" t="s">
        <v>1568</v>
      </c>
      <c r="F297" s="5" t="s">
        <v>1569</v>
      </c>
      <c r="G297" s="5" t="s">
        <v>35</v>
      </c>
      <c r="H297" s="9" t="s">
        <v>1570</v>
      </c>
      <c r="I297" s="13" t="e">
        <f>VLOOKUP(H297,合同高级查询数据!$A$2:$Y$48,25,FALSE)</f>
        <v>#N/A</v>
      </c>
      <c r="J297" s="8" t="s">
        <v>821</v>
      </c>
      <c r="K297" s="5" t="s">
        <v>1581</v>
      </c>
      <c r="L297" s="15" t="s">
        <v>1582</v>
      </c>
      <c r="M297" s="16" t="s">
        <v>1583</v>
      </c>
      <c r="N297" s="113">
        <v>42576</v>
      </c>
      <c r="O297" s="113" t="s">
        <v>228</v>
      </c>
      <c r="P297" s="18">
        <v>7916.67</v>
      </c>
      <c r="Q297" s="137">
        <v>1.1</v>
      </c>
      <c r="R297" s="18">
        <f t="shared" si="16"/>
        <v>8708.34</v>
      </c>
      <c r="S297" s="76">
        <v>202303</v>
      </c>
      <c r="T297" s="141" t="s">
        <v>1584</v>
      </c>
      <c r="U297" s="120"/>
      <c r="V297" s="18">
        <v>1.05</v>
      </c>
      <c r="W297" s="144"/>
      <c r="X297" s="17"/>
      <c r="Y297" s="17"/>
      <c r="Z297" s="162" t="s">
        <v>1585</v>
      </c>
      <c r="AA297" s="163">
        <v>0.3</v>
      </c>
      <c r="AB297" s="164">
        <v>10</v>
      </c>
      <c r="AC297" s="120">
        <f t="shared" si="17"/>
        <v>3</v>
      </c>
    </row>
    <row r="298" s="37" customFormat="1" customHeight="1" spans="1:29">
      <c r="A298" s="51" t="s">
        <v>524</v>
      </c>
      <c r="B298" s="51" t="s">
        <v>1378</v>
      </c>
      <c r="C298" s="51" t="s">
        <v>1408</v>
      </c>
      <c r="D298" s="102" t="s">
        <v>1379</v>
      </c>
      <c r="E298" s="103" t="s">
        <v>1586</v>
      </c>
      <c r="F298" s="51" t="s">
        <v>1587</v>
      </c>
      <c r="G298" s="51" t="s">
        <v>35</v>
      </c>
      <c r="H298" s="59" t="s">
        <v>1588</v>
      </c>
      <c r="I298" s="53" t="e">
        <f>VLOOKUP(H298,合同高级查询数据!$A$2:$Y$48,25,FALSE)</f>
        <v>#N/A</v>
      </c>
      <c r="J298" s="114" t="s">
        <v>98</v>
      </c>
      <c r="K298" s="51" t="s">
        <v>1589</v>
      </c>
      <c r="L298" s="115" t="s">
        <v>1590</v>
      </c>
      <c r="M298" s="116" t="s">
        <v>1461</v>
      </c>
      <c r="N298" s="129"/>
      <c r="O298" s="129" t="s">
        <v>533</v>
      </c>
      <c r="P298" s="118">
        <v>175000</v>
      </c>
      <c r="Q298" s="148">
        <v>2</v>
      </c>
      <c r="R298" s="118">
        <f t="shared" si="16"/>
        <v>350000</v>
      </c>
      <c r="S298" s="69">
        <v>202303</v>
      </c>
      <c r="T298" s="98" t="s">
        <v>1591</v>
      </c>
      <c r="U298" s="146"/>
      <c r="V298" s="118">
        <v>0.959518814</v>
      </c>
      <c r="W298" s="150"/>
      <c r="X298" s="72">
        <v>44440</v>
      </c>
      <c r="Y298" s="72">
        <v>45169</v>
      </c>
      <c r="Z298" s="167" t="s">
        <v>1592</v>
      </c>
      <c r="AA298" s="168">
        <v>0.1</v>
      </c>
      <c r="AB298" s="166">
        <v>20</v>
      </c>
      <c r="AC298" s="146">
        <f t="shared" ref="AC298:AC306" si="18">AA298*AB298</f>
        <v>2</v>
      </c>
    </row>
    <row r="299" s="37" customFormat="1" customHeight="1" spans="1:29">
      <c r="A299" s="51" t="s">
        <v>524</v>
      </c>
      <c r="B299" s="51" t="s">
        <v>1378</v>
      </c>
      <c r="C299" s="51" t="s">
        <v>1408</v>
      </c>
      <c r="D299" s="102" t="s">
        <v>1379</v>
      </c>
      <c r="E299" s="103" t="s">
        <v>1586</v>
      </c>
      <c r="F299" s="51" t="s">
        <v>1587</v>
      </c>
      <c r="G299" s="51" t="s">
        <v>35</v>
      </c>
      <c r="H299" s="59" t="s">
        <v>1593</v>
      </c>
      <c r="I299" s="53" t="e">
        <f>VLOOKUP(H299,合同高级查询数据!$A$2:$Y$48,25,FALSE)</f>
        <v>#N/A</v>
      </c>
      <c r="J299" s="114" t="s">
        <v>821</v>
      </c>
      <c r="K299" s="51" t="s">
        <v>1594</v>
      </c>
      <c r="L299" s="115" t="s">
        <v>1595</v>
      </c>
      <c r="M299" s="116" t="s">
        <v>1596</v>
      </c>
      <c r="N299" s="129">
        <v>42468</v>
      </c>
      <c r="O299" s="129" t="s">
        <v>228</v>
      </c>
      <c r="P299" s="118">
        <v>10000</v>
      </c>
      <c r="Q299" s="148">
        <v>3</v>
      </c>
      <c r="R299" s="118">
        <f t="shared" si="16"/>
        <v>30000</v>
      </c>
      <c r="S299" s="69">
        <v>202303</v>
      </c>
      <c r="T299" s="98" t="s">
        <v>1597</v>
      </c>
      <c r="U299" s="146"/>
      <c r="V299" s="118">
        <v>0.7</v>
      </c>
      <c r="W299" s="150"/>
      <c r="X299" s="72">
        <v>44256</v>
      </c>
      <c r="Y299" s="72">
        <v>45350</v>
      </c>
      <c r="Z299" s="167" t="s">
        <v>1598</v>
      </c>
      <c r="AA299" s="168">
        <v>0.3</v>
      </c>
      <c r="AB299" s="166">
        <v>10</v>
      </c>
      <c r="AC299" s="146">
        <f t="shared" si="18"/>
        <v>3</v>
      </c>
    </row>
    <row r="300" s="37" customFormat="1" customHeight="1" spans="1:29">
      <c r="A300" s="51" t="s">
        <v>524</v>
      </c>
      <c r="B300" s="51" t="s">
        <v>1378</v>
      </c>
      <c r="C300" s="51" t="s">
        <v>1408</v>
      </c>
      <c r="D300" s="102" t="s">
        <v>1379</v>
      </c>
      <c r="E300" s="103" t="s">
        <v>1586</v>
      </c>
      <c r="F300" s="51" t="s">
        <v>1599</v>
      </c>
      <c r="G300" s="51" t="s">
        <v>35</v>
      </c>
      <c r="H300" s="59" t="s">
        <v>1593</v>
      </c>
      <c r="I300" s="53" t="e">
        <f>VLOOKUP(H300,合同高级查询数据!$A$2:$Y$48,25,FALSE)</f>
        <v>#N/A</v>
      </c>
      <c r="J300" s="114" t="s">
        <v>37</v>
      </c>
      <c r="K300" s="51" t="s">
        <v>1600</v>
      </c>
      <c r="L300" s="115" t="s">
        <v>1601</v>
      </c>
      <c r="M300" s="116" t="s">
        <v>1596</v>
      </c>
      <c r="N300" s="129" t="s">
        <v>1602</v>
      </c>
      <c r="O300" s="129" t="s">
        <v>1603</v>
      </c>
      <c r="P300" s="118">
        <v>10000</v>
      </c>
      <c r="Q300" s="148">
        <v>24</v>
      </c>
      <c r="R300" s="118">
        <f t="shared" si="16"/>
        <v>240000</v>
      </c>
      <c r="S300" s="69">
        <v>202303</v>
      </c>
      <c r="T300" s="98" t="s">
        <v>1604</v>
      </c>
      <c r="U300" s="146"/>
      <c r="V300" s="118">
        <v>23.765071029</v>
      </c>
      <c r="W300" s="150"/>
      <c r="X300" s="72">
        <v>44256</v>
      </c>
      <c r="Y300" s="72">
        <v>45350</v>
      </c>
      <c r="Z300" s="167" t="s">
        <v>1605</v>
      </c>
      <c r="AA300" s="168">
        <v>0.3</v>
      </c>
      <c r="AB300" s="166">
        <v>80</v>
      </c>
      <c r="AC300" s="146">
        <f t="shared" si="18"/>
        <v>24</v>
      </c>
    </row>
    <row r="301" s="2" customFormat="1" customHeight="1" spans="1:29">
      <c r="A301" s="5" t="s">
        <v>524</v>
      </c>
      <c r="B301" s="5" t="s">
        <v>1378</v>
      </c>
      <c r="C301" s="5" t="s">
        <v>1408</v>
      </c>
      <c r="D301" s="6" t="s">
        <v>1379</v>
      </c>
      <c r="E301" s="7" t="s">
        <v>1586</v>
      </c>
      <c r="F301" s="5" t="s">
        <v>1599</v>
      </c>
      <c r="G301" s="5" t="s">
        <v>35</v>
      </c>
      <c r="H301" s="9" t="s">
        <v>1606</v>
      </c>
      <c r="I301" s="13" t="e">
        <f>VLOOKUP(H301,合同高级查询数据!$A$2:$Y$48,25,FALSE)</f>
        <v>#N/A</v>
      </c>
      <c r="J301" s="8" t="s">
        <v>1459</v>
      </c>
      <c r="K301" s="5" t="s">
        <v>1607</v>
      </c>
      <c r="L301" s="15" t="s">
        <v>1608</v>
      </c>
      <c r="M301" s="111" t="s">
        <v>1609</v>
      </c>
      <c r="N301" s="113"/>
      <c r="O301" s="120">
        <v>0</v>
      </c>
      <c r="P301" s="18">
        <v>24000</v>
      </c>
      <c r="Q301" s="137">
        <v>0</v>
      </c>
      <c r="R301" s="18">
        <f t="shared" si="16"/>
        <v>0</v>
      </c>
      <c r="S301" s="76">
        <v>202303</v>
      </c>
      <c r="T301" s="141" t="s">
        <v>1610</v>
      </c>
      <c r="U301" s="120"/>
      <c r="V301" s="18">
        <v>0</v>
      </c>
      <c r="W301" s="144"/>
      <c r="X301" s="17"/>
      <c r="Y301" s="113"/>
      <c r="Z301" s="26">
        <v>0</v>
      </c>
      <c r="AA301" s="26">
        <v>0</v>
      </c>
      <c r="AB301" s="26">
        <v>0</v>
      </c>
      <c r="AC301" s="26">
        <f t="shared" si="18"/>
        <v>0</v>
      </c>
    </row>
    <row r="302" s="2" customFormat="1" customHeight="1" spans="1:29">
      <c r="A302" s="5" t="s">
        <v>524</v>
      </c>
      <c r="B302" s="5" t="s">
        <v>1378</v>
      </c>
      <c r="C302" s="5" t="s">
        <v>1408</v>
      </c>
      <c r="D302" s="6" t="s">
        <v>1379</v>
      </c>
      <c r="E302" s="7" t="s">
        <v>1586</v>
      </c>
      <c r="F302" s="5" t="s">
        <v>1599</v>
      </c>
      <c r="G302" s="5" t="s">
        <v>35</v>
      </c>
      <c r="H302" s="9" t="s">
        <v>1606</v>
      </c>
      <c r="I302" s="13" t="e">
        <f>VLOOKUP(H302,合同高级查询数据!$A$2:$Y$48,25,FALSE)</f>
        <v>#N/A</v>
      </c>
      <c r="J302" s="8" t="s">
        <v>1459</v>
      </c>
      <c r="K302" s="5" t="s">
        <v>1611</v>
      </c>
      <c r="L302" s="15" t="s">
        <v>1612</v>
      </c>
      <c r="M302" s="111" t="s">
        <v>1461</v>
      </c>
      <c r="N302" s="113"/>
      <c r="O302" s="130" t="s">
        <v>1613</v>
      </c>
      <c r="P302" s="18">
        <v>24000</v>
      </c>
      <c r="Q302" s="137">
        <v>31.6</v>
      </c>
      <c r="R302" s="18">
        <f t="shared" si="16"/>
        <v>758400</v>
      </c>
      <c r="S302" s="76">
        <v>202303</v>
      </c>
      <c r="T302" s="141" t="s">
        <v>1614</v>
      </c>
      <c r="U302" s="120"/>
      <c r="V302" s="18">
        <v>31.557944874</v>
      </c>
      <c r="W302" s="144"/>
      <c r="X302" s="17"/>
      <c r="Y302" s="113"/>
      <c r="Z302" s="162" t="s">
        <v>1615</v>
      </c>
      <c r="AA302" s="163">
        <v>0.1</v>
      </c>
      <c r="AB302" s="164">
        <v>180</v>
      </c>
      <c r="AC302" s="120">
        <f t="shared" si="18"/>
        <v>18</v>
      </c>
    </row>
    <row r="303" s="37" customFormat="1" customHeight="1" spans="1:29">
      <c r="A303" s="49" t="s">
        <v>524</v>
      </c>
      <c r="B303" s="49" t="s">
        <v>1378</v>
      </c>
      <c r="C303" s="51" t="s">
        <v>1408</v>
      </c>
      <c r="D303" s="102" t="s">
        <v>1379</v>
      </c>
      <c r="E303" s="52" t="s">
        <v>1586</v>
      </c>
      <c r="F303" s="49" t="s">
        <v>1599</v>
      </c>
      <c r="G303" s="51" t="s">
        <v>35</v>
      </c>
      <c r="H303" s="59" t="s">
        <v>1593</v>
      </c>
      <c r="I303" s="53" t="e">
        <f>VLOOKUP(H303,合同高级查询数据!$A$2:$Y$48,25,FALSE)</f>
        <v>#N/A</v>
      </c>
      <c r="J303" s="114" t="s">
        <v>1459</v>
      </c>
      <c r="K303" s="49"/>
      <c r="L303" s="49" t="s">
        <v>1616</v>
      </c>
      <c r="M303" s="116" t="s">
        <v>1617</v>
      </c>
      <c r="N303" s="72">
        <v>44508</v>
      </c>
      <c r="O303" s="49" t="s">
        <v>58</v>
      </c>
      <c r="P303" s="71">
        <v>10000</v>
      </c>
      <c r="Q303" s="148">
        <v>39</v>
      </c>
      <c r="R303" s="118">
        <f t="shared" si="16"/>
        <v>390000</v>
      </c>
      <c r="S303" s="69">
        <v>202303</v>
      </c>
      <c r="T303" s="98" t="s">
        <v>1618</v>
      </c>
      <c r="U303" s="146"/>
      <c r="V303" s="118">
        <v>38.914407916</v>
      </c>
      <c r="W303" s="118"/>
      <c r="X303" s="72">
        <v>44256</v>
      </c>
      <c r="Y303" s="72">
        <v>45350</v>
      </c>
      <c r="Z303" s="49" t="s">
        <v>1619</v>
      </c>
      <c r="AA303" s="168">
        <v>0.3</v>
      </c>
      <c r="AB303" s="166">
        <v>100</v>
      </c>
      <c r="AC303" s="146">
        <f t="shared" si="18"/>
        <v>30</v>
      </c>
    </row>
    <row r="304" s="37" customFormat="1" customHeight="1" spans="1:29">
      <c r="A304" s="49" t="s">
        <v>524</v>
      </c>
      <c r="B304" s="49" t="s">
        <v>1378</v>
      </c>
      <c r="C304" s="51" t="s">
        <v>1408</v>
      </c>
      <c r="D304" s="102" t="s">
        <v>1379</v>
      </c>
      <c r="E304" s="52" t="s">
        <v>1586</v>
      </c>
      <c r="F304" s="49" t="s">
        <v>1599</v>
      </c>
      <c r="G304" s="49" t="s">
        <v>35</v>
      </c>
      <c r="H304" s="49" t="s">
        <v>1620</v>
      </c>
      <c r="I304" s="53" t="e">
        <f>VLOOKUP(H304,合同高级查询数据!$A$2:$Y$48,25,FALSE)</f>
        <v>#N/A</v>
      </c>
      <c r="J304" s="114" t="s">
        <v>37</v>
      </c>
      <c r="K304" s="49" t="s">
        <v>1621</v>
      </c>
      <c r="L304" s="49" t="s">
        <v>1622</v>
      </c>
      <c r="M304" s="49" t="s">
        <v>1623</v>
      </c>
      <c r="N304" s="72" t="s">
        <v>1624</v>
      </c>
      <c r="O304" s="49" t="s">
        <v>1625</v>
      </c>
      <c r="P304" s="71">
        <v>10000</v>
      </c>
      <c r="Q304" s="148">
        <v>0</v>
      </c>
      <c r="R304" s="118">
        <f t="shared" si="16"/>
        <v>0</v>
      </c>
      <c r="S304" s="69">
        <v>202303</v>
      </c>
      <c r="T304" s="98" t="s">
        <v>1626</v>
      </c>
      <c r="U304" s="146"/>
      <c r="V304" s="118">
        <v>0</v>
      </c>
      <c r="W304" s="118"/>
      <c r="X304" s="72">
        <v>44743</v>
      </c>
      <c r="Y304" s="72">
        <v>45107</v>
      </c>
      <c r="Z304" s="155">
        <v>0</v>
      </c>
      <c r="AA304" s="155">
        <v>0</v>
      </c>
      <c r="AB304" s="155">
        <v>0</v>
      </c>
      <c r="AC304" s="155">
        <f t="shared" si="18"/>
        <v>0</v>
      </c>
    </row>
    <row r="305" s="37" customFormat="1" customHeight="1" spans="1:29">
      <c r="A305" s="49" t="s">
        <v>524</v>
      </c>
      <c r="B305" s="49" t="s">
        <v>1378</v>
      </c>
      <c r="C305" s="51" t="s">
        <v>1408</v>
      </c>
      <c r="D305" s="102" t="s">
        <v>1379</v>
      </c>
      <c r="E305" s="52" t="s">
        <v>1586</v>
      </c>
      <c r="F305" s="49" t="s">
        <v>1599</v>
      </c>
      <c r="G305" s="49" t="s">
        <v>35</v>
      </c>
      <c r="H305" s="49" t="s">
        <v>1620</v>
      </c>
      <c r="I305" s="53" t="e">
        <f>VLOOKUP(H305,合同高级查询数据!$A$2:$Y$48,25,FALSE)</f>
        <v>#N/A</v>
      </c>
      <c r="J305" s="114" t="s">
        <v>37</v>
      </c>
      <c r="K305" s="49" t="s">
        <v>1627</v>
      </c>
      <c r="L305" s="49" t="s">
        <v>1628</v>
      </c>
      <c r="M305" s="49" t="s">
        <v>1629</v>
      </c>
      <c r="N305" s="72" t="s">
        <v>1630</v>
      </c>
      <c r="O305" s="49" t="s">
        <v>1463</v>
      </c>
      <c r="P305" s="71">
        <v>10000</v>
      </c>
      <c r="Q305" s="148">
        <v>69.65</v>
      </c>
      <c r="R305" s="118">
        <f t="shared" si="16"/>
        <v>696500</v>
      </c>
      <c r="S305" s="69">
        <v>202303</v>
      </c>
      <c r="T305" s="98" t="s">
        <v>1631</v>
      </c>
      <c r="U305" s="146"/>
      <c r="V305" s="118">
        <v>69.650072632</v>
      </c>
      <c r="W305" s="118"/>
      <c r="X305" s="72">
        <v>44743</v>
      </c>
      <c r="Y305" s="72">
        <v>45107</v>
      </c>
      <c r="Z305" s="167" t="s">
        <v>1632</v>
      </c>
      <c r="AA305" s="168">
        <v>0.3</v>
      </c>
      <c r="AB305" s="166">
        <v>200</v>
      </c>
      <c r="AC305" s="146">
        <f t="shared" si="18"/>
        <v>60</v>
      </c>
    </row>
    <row r="306" s="2" customFormat="1" customHeight="1" spans="1:29">
      <c r="A306" s="14" t="s">
        <v>524</v>
      </c>
      <c r="B306" s="14" t="s">
        <v>1378</v>
      </c>
      <c r="C306" s="5" t="s">
        <v>1408</v>
      </c>
      <c r="D306" s="6" t="s">
        <v>1379</v>
      </c>
      <c r="E306" s="56" t="s">
        <v>1586</v>
      </c>
      <c r="F306" s="14" t="s">
        <v>1599</v>
      </c>
      <c r="G306" s="14" t="s">
        <v>35</v>
      </c>
      <c r="H306" s="14" t="s">
        <v>1633</v>
      </c>
      <c r="I306" s="13" t="e">
        <f>VLOOKUP(H306,合同高级查询数据!$A$2:$Y$48,25,FALSE)</f>
        <v>#N/A</v>
      </c>
      <c r="J306" s="8" t="s">
        <v>37</v>
      </c>
      <c r="K306" s="14" t="s">
        <v>1621</v>
      </c>
      <c r="L306" s="14" t="s">
        <v>1634</v>
      </c>
      <c r="M306" s="14" t="s">
        <v>1635</v>
      </c>
      <c r="N306" s="28">
        <v>44986</v>
      </c>
      <c r="O306" s="6" t="s">
        <v>74</v>
      </c>
      <c r="P306" s="23">
        <v>10000</v>
      </c>
      <c r="Q306" s="23">
        <v>100.06</v>
      </c>
      <c r="R306" s="18">
        <f t="shared" si="16"/>
        <v>1000600</v>
      </c>
      <c r="S306" s="76">
        <v>202303</v>
      </c>
      <c r="T306" s="25" t="s">
        <v>1636</v>
      </c>
      <c r="U306" s="26"/>
      <c r="V306" s="18">
        <v>100.064129486</v>
      </c>
      <c r="W306" s="27"/>
      <c r="X306" s="28"/>
      <c r="Y306" s="28"/>
      <c r="Z306" s="173" t="s">
        <v>1637</v>
      </c>
      <c r="AA306" s="174">
        <v>0.3</v>
      </c>
      <c r="AB306" s="32">
        <v>200</v>
      </c>
      <c r="AC306" s="32">
        <f t="shared" si="18"/>
        <v>60</v>
      </c>
    </row>
    <row r="307" s="37" customFormat="1" customHeight="1" spans="1:29">
      <c r="A307" s="49" t="s">
        <v>524</v>
      </c>
      <c r="B307" s="49" t="s">
        <v>1378</v>
      </c>
      <c r="C307" s="51" t="s">
        <v>1408</v>
      </c>
      <c r="D307" s="102" t="s">
        <v>1379</v>
      </c>
      <c r="E307" s="52" t="s">
        <v>1586</v>
      </c>
      <c r="F307" s="49" t="s">
        <v>1599</v>
      </c>
      <c r="G307" s="49" t="s">
        <v>35</v>
      </c>
      <c r="H307" s="49" t="s">
        <v>1620</v>
      </c>
      <c r="I307" s="53" t="e">
        <f>VLOOKUP(H307,合同高级查询数据!$A$2:$Y$48,25,FALSE)</f>
        <v>#N/A</v>
      </c>
      <c r="J307" s="114" t="s">
        <v>37</v>
      </c>
      <c r="K307" s="49" t="s">
        <v>1627</v>
      </c>
      <c r="L307" s="49" t="s">
        <v>1628</v>
      </c>
      <c r="M307" s="49" t="s">
        <v>1629</v>
      </c>
      <c r="N307" s="72" t="s">
        <v>1630</v>
      </c>
      <c r="O307" s="49" t="s">
        <v>1463</v>
      </c>
      <c r="P307" s="71">
        <v>10000</v>
      </c>
      <c r="Q307" s="160">
        <v>0.61</v>
      </c>
      <c r="R307" s="118">
        <f t="shared" si="16"/>
        <v>6100</v>
      </c>
      <c r="S307" s="153">
        <v>202302</v>
      </c>
      <c r="T307" s="158" t="s">
        <v>1638</v>
      </c>
      <c r="U307" s="155"/>
      <c r="V307" s="128"/>
      <c r="W307" s="128"/>
      <c r="X307" s="132"/>
      <c r="Y307" s="132"/>
      <c r="Z307" s="175"/>
      <c r="AA307" s="102"/>
      <c r="AB307" s="171"/>
      <c r="AC307" s="171"/>
    </row>
    <row r="308" s="37" customFormat="1" customHeight="1" spans="1:29">
      <c r="A308" s="49" t="s">
        <v>524</v>
      </c>
      <c r="B308" s="49" t="s">
        <v>1378</v>
      </c>
      <c r="C308" s="51" t="s">
        <v>1408</v>
      </c>
      <c r="D308" s="102" t="s">
        <v>1379</v>
      </c>
      <c r="E308" s="52" t="s">
        <v>1586</v>
      </c>
      <c r="F308" s="49" t="s">
        <v>1599</v>
      </c>
      <c r="G308" s="51" t="s">
        <v>35</v>
      </c>
      <c r="H308" s="59" t="s">
        <v>1593</v>
      </c>
      <c r="I308" s="53" t="e">
        <f>VLOOKUP(H308,合同高级查询数据!$A$2:$Y$48,25,FALSE)</f>
        <v>#N/A</v>
      </c>
      <c r="J308" s="114" t="s">
        <v>1459</v>
      </c>
      <c r="K308" s="49" t="s">
        <v>1594</v>
      </c>
      <c r="L308" s="49" t="s">
        <v>1616</v>
      </c>
      <c r="M308" s="116" t="s">
        <v>1617</v>
      </c>
      <c r="N308" s="72">
        <v>44508</v>
      </c>
      <c r="O308" s="49" t="s">
        <v>58</v>
      </c>
      <c r="P308" s="71">
        <v>10000</v>
      </c>
      <c r="Q308" s="160">
        <v>0.2</v>
      </c>
      <c r="R308" s="118">
        <f t="shared" si="16"/>
        <v>2000</v>
      </c>
      <c r="S308" s="153">
        <v>202302</v>
      </c>
      <c r="T308" s="158" t="s">
        <v>1639</v>
      </c>
      <c r="U308" s="155"/>
      <c r="V308" s="128"/>
      <c r="W308" s="128"/>
      <c r="X308" s="132"/>
      <c r="Y308" s="132"/>
      <c r="Z308" s="175"/>
      <c r="AA308" s="102"/>
      <c r="AB308" s="171"/>
      <c r="AC308" s="171"/>
    </row>
    <row r="309" s="37" customFormat="1" customHeight="1" spans="1:29">
      <c r="A309" s="104" t="s">
        <v>524</v>
      </c>
      <c r="B309" s="104" t="s">
        <v>1378</v>
      </c>
      <c r="C309" s="104" t="s">
        <v>1477</v>
      </c>
      <c r="D309" s="102" t="s">
        <v>1379</v>
      </c>
      <c r="E309" s="105" t="s">
        <v>1640</v>
      </c>
      <c r="F309" s="104" t="s">
        <v>1641</v>
      </c>
      <c r="G309" s="104" t="s">
        <v>35</v>
      </c>
      <c r="H309" s="106" t="s">
        <v>1642</v>
      </c>
      <c r="I309" s="53" t="e">
        <f>VLOOKUP(H309,合同高级查询数据!$A$2:$Y$48,25,FALSE)</f>
        <v>#N/A</v>
      </c>
      <c r="J309" s="124" t="s">
        <v>37</v>
      </c>
      <c r="K309" s="104" t="s">
        <v>1643</v>
      </c>
      <c r="L309" s="131" t="s">
        <v>1644</v>
      </c>
      <c r="M309" s="125" t="s">
        <v>1645</v>
      </c>
      <c r="N309" s="132">
        <v>44105</v>
      </c>
      <c r="O309" s="104" t="s">
        <v>533</v>
      </c>
      <c r="P309" s="128">
        <v>9000</v>
      </c>
      <c r="Q309" s="148">
        <v>6.9</v>
      </c>
      <c r="R309" s="128">
        <f t="shared" si="16"/>
        <v>62100</v>
      </c>
      <c r="S309" s="153">
        <v>202303</v>
      </c>
      <c r="T309" s="158" t="s">
        <v>1646</v>
      </c>
      <c r="U309" s="155"/>
      <c r="V309" s="118">
        <v>6.873095627</v>
      </c>
      <c r="W309" s="148"/>
      <c r="X309" s="132">
        <v>44835</v>
      </c>
      <c r="Y309" s="135">
        <v>45199</v>
      </c>
      <c r="Z309" s="102" t="s">
        <v>1647</v>
      </c>
      <c r="AA309" s="172">
        <v>0.3</v>
      </c>
      <c r="AB309" s="171">
        <v>20</v>
      </c>
      <c r="AC309" s="155">
        <f t="shared" ref="AC309:AC314" si="19">AA309*AB309</f>
        <v>6</v>
      </c>
    </row>
    <row r="310" s="37" customFormat="1" customHeight="1" spans="1:29">
      <c r="A310" s="51" t="s">
        <v>524</v>
      </c>
      <c r="B310" s="51" t="s">
        <v>1378</v>
      </c>
      <c r="C310" s="49" t="s">
        <v>1488</v>
      </c>
      <c r="D310" s="102" t="s">
        <v>1379</v>
      </c>
      <c r="E310" s="103" t="s">
        <v>1648</v>
      </c>
      <c r="F310" s="51" t="s">
        <v>1649</v>
      </c>
      <c r="G310" s="51" t="s">
        <v>35</v>
      </c>
      <c r="H310" s="59" t="s">
        <v>1650</v>
      </c>
      <c r="I310" s="53" t="e">
        <f>VLOOKUP(H310,合同高级查询数据!$A$2:$Y$48,25,FALSE)</f>
        <v>#N/A</v>
      </c>
      <c r="J310" s="114" t="s">
        <v>37</v>
      </c>
      <c r="K310" s="51" t="s">
        <v>1651</v>
      </c>
      <c r="L310" s="115" t="s">
        <v>1652</v>
      </c>
      <c r="M310" s="116" t="s">
        <v>1653</v>
      </c>
      <c r="N310" s="72" t="s">
        <v>1654</v>
      </c>
      <c r="O310" s="51" t="s">
        <v>386</v>
      </c>
      <c r="P310" s="118">
        <v>7500</v>
      </c>
      <c r="Q310" s="148">
        <v>0</v>
      </c>
      <c r="R310" s="118">
        <f t="shared" si="16"/>
        <v>0</v>
      </c>
      <c r="S310" s="69">
        <v>202303</v>
      </c>
      <c r="T310" s="98" t="s">
        <v>1655</v>
      </c>
      <c r="U310" s="146"/>
      <c r="V310" s="118">
        <v>0</v>
      </c>
      <c r="W310" s="150"/>
      <c r="X310" s="72">
        <v>43831</v>
      </c>
      <c r="Y310" s="72">
        <v>44439</v>
      </c>
      <c r="Z310" s="155">
        <v>0</v>
      </c>
      <c r="AA310" s="155">
        <v>0</v>
      </c>
      <c r="AB310" s="155">
        <v>0</v>
      </c>
      <c r="AC310" s="155">
        <f t="shared" si="19"/>
        <v>0</v>
      </c>
    </row>
    <row r="311" s="2" customFormat="1" customHeight="1" spans="1:29">
      <c r="A311" s="5" t="s">
        <v>524</v>
      </c>
      <c r="B311" s="5" t="s">
        <v>1378</v>
      </c>
      <c r="C311" s="5" t="s">
        <v>1265</v>
      </c>
      <c r="D311" s="6" t="s">
        <v>1379</v>
      </c>
      <c r="E311" s="7" t="s">
        <v>1656</v>
      </c>
      <c r="F311" s="5" t="s">
        <v>1657</v>
      </c>
      <c r="G311" s="5" t="s">
        <v>35</v>
      </c>
      <c r="H311" s="9" t="s">
        <v>1658</v>
      </c>
      <c r="I311" s="13" t="e">
        <f>VLOOKUP(H311,合同高级查询数据!$A$2:$Y$48,25,FALSE)</f>
        <v>#N/A</v>
      </c>
      <c r="J311" s="8" t="s">
        <v>37</v>
      </c>
      <c r="K311" s="5" t="s">
        <v>1266</v>
      </c>
      <c r="L311" s="15" t="s">
        <v>1659</v>
      </c>
      <c r="M311" s="16" t="s">
        <v>1401</v>
      </c>
      <c r="N311" s="17">
        <v>44810</v>
      </c>
      <c r="O311" s="14" t="s">
        <v>561</v>
      </c>
      <c r="P311" s="18">
        <v>7083</v>
      </c>
      <c r="Q311" s="137">
        <v>107.3</v>
      </c>
      <c r="R311" s="18">
        <f t="shared" si="16"/>
        <v>760005.9</v>
      </c>
      <c r="S311" s="76">
        <v>202303</v>
      </c>
      <c r="T311" s="141" t="s">
        <v>1660</v>
      </c>
      <c r="U311" s="120"/>
      <c r="V311" s="18">
        <v>107.291068725</v>
      </c>
      <c r="W311" s="18"/>
      <c r="X311" s="161"/>
      <c r="Y311" s="17"/>
      <c r="Z311" s="14" t="s">
        <v>1661</v>
      </c>
      <c r="AA311" s="163">
        <v>0.3</v>
      </c>
      <c r="AB311" s="164">
        <v>180</v>
      </c>
      <c r="AC311" s="120">
        <f t="shared" si="19"/>
        <v>54</v>
      </c>
    </row>
    <row r="312" s="2" customFormat="1" customHeight="1" spans="1:29">
      <c r="A312" s="5" t="s">
        <v>578</v>
      </c>
      <c r="B312" s="5" t="s">
        <v>1378</v>
      </c>
      <c r="C312" s="5" t="s">
        <v>1408</v>
      </c>
      <c r="D312" s="6" t="s">
        <v>1379</v>
      </c>
      <c r="E312" s="7" t="s">
        <v>1662</v>
      </c>
      <c r="F312" s="5" t="s">
        <v>1663</v>
      </c>
      <c r="G312" s="5" t="s">
        <v>35</v>
      </c>
      <c r="H312" s="9" t="s">
        <v>1664</v>
      </c>
      <c r="I312" s="13" t="e">
        <f>VLOOKUP(H312,合同高级查询数据!$A$2:$Y$48,25,FALSE)</f>
        <v>#N/A</v>
      </c>
      <c r="J312" s="8" t="s">
        <v>37</v>
      </c>
      <c r="K312" s="5" t="s">
        <v>1594</v>
      </c>
      <c r="L312" s="15" t="s">
        <v>1665</v>
      </c>
      <c r="M312" s="16" t="s">
        <v>1666</v>
      </c>
      <c r="N312" s="17" t="s">
        <v>1667</v>
      </c>
      <c r="O312" s="14" t="s">
        <v>1668</v>
      </c>
      <c r="P312" s="18">
        <v>11000</v>
      </c>
      <c r="Q312" s="137">
        <v>11.79</v>
      </c>
      <c r="R312" s="18">
        <f t="shared" si="16"/>
        <v>129690</v>
      </c>
      <c r="S312" s="76">
        <v>202303</v>
      </c>
      <c r="T312" s="141" t="s">
        <v>1669</v>
      </c>
      <c r="U312" s="120"/>
      <c r="V312" s="18">
        <v>11.791328754</v>
      </c>
      <c r="W312" s="144"/>
      <c r="X312" s="17"/>
      <c r="Y312" s="17"/>
      <c r="Z312" s="176" t="s">
        <v>1670</v>
      </c>
      <c r="AA312" s="163">
        <v>0.4</v>
      </c>
      <c r="AB312" s="164">
        <v>20</v>
      </c>
      <c r="AC312" s="120">
        <f t="shared" si="19"/>
        <v>8</v>
      </c>
    </row>
    <row r="313" s="2" customFormat="1" customHeight="1" spans="1:29">
      <c r="A313" s="5" t="s">
        <v>578</v>
      </c>
      <c r="B313" s="5" t="s">
        <v>1378</v>
      </c>
      <c r="C313" s="5" t="s">
        <v>1408</v>
      </c>
      <c r="D313" s="6" t="s">
        <v>1379</v>
      </c>
      <c r="E313" s="7" t="s">
        <v>1662</v>
      </c>
      <c r="F313" s="5" t="s">
        <v>1671</v>
      </c>
      <c r="G313" s="5" t="s">
        <v>35</v>
      </c>
      <c r="H313" s="9" t="s">
        <v>1664</v>
      </c>
      <c r="I313" s="13" t="e">
        <f>VLOOKUP(H313,合同高级查询数据!$A$2:$Y$48,25,FALSE)</f>
        <v>#N/A</v>
      </c>
      <c r="J313" s="8" t="s">
        <v>821</v>
      </c>
      <c r="K313" s="5" t="s">
        <v>1594</v>
      </c>
      <c r="L313" s="15" t="s">
        <v>1671</v>
      </c>
      <c r="M313" s="16" t="s">
        <v>1672</v>
      </c>
      <c r="N313" s="133" t="s">
        <v>1673</v>
      </c>
      <c r="O313" s="14" t="s">
        <v>1674</v>
      </c>
      <c r="P313" s="18">
        <v>11000</v>
      </c>
      <c r="Q313" s="137">
        <v>1.89</v>
      </c>
      <c r="R313" s="18">
        <f t="shared" si="16"/>
        <v>20790</v>
      </c>
      <c r="S313" s="76">
        <v>202303</v>
      </c>
      <c r="T313" s="141" t="s">
        <v>1675</v>
      </c>
      <c r="U313" s="120"/>
      <c r="V313" s="18">
        <v>1.887909376</v>
      </c>
      <c r="W313" s="144"/>
      <c r="X313" s="17"/>
      <c r="Y313" s="17"/>
      <c r="Z313" s="176" t="s">
        <v>1676</v>
      </c>
      <c r="AA313" s="163">
        <v>0.4</v>
      </c>
      <c r="AB313" s="164">
        <v>10</v>
      </c>
      <c r="AC313" s="120">
        <f t="shared" si="19"/>
        <v>4</v>
      </c>
    </row>
    <row r="314" s="37" customFormat="1" customHeight="1" spans="1:29">
      <c r="A314" s="51" t="s">
        <v>578</v>
      </c>
      <c r="B314" s="51" t="s">
        <v>1378</v>
      </c>
      <c r="C314" s="51" t="s">
        <v>1408</v>
      </c>
      <c r="D314" s="102" t="s">
        <v>1379</v>
      </c>
      <c r="E314" s="103" t="s">
        <v>1662</v>
      </c>
      <c r="F314" s="51" t="s">
        <v>1663</v>
      </c>
      <c r="G314" s="51" t="s">
        <v>35</v>
      </c>
      <c r="H314" s="59" t="s">
        <v>1677</v>
      </c>
      <c r="I314" s="53" t="e">
        <f>VLOOKUP(H314,合同高级查询数据!$A$2:$Y$48,25,FALSE)</f>
        <v>#N/A</v>
      </c>
      <c r="J314" s="114" t="s">
        <v>1459</v>
      </c>
      <c r="K314" s="51" t="s">
        <v>1678</v>
      </c>
      <c r="L314" s="115" t="s">
        <v>1679</v>
      </c>
      <c r="M314" s="123" t="s">
        <v>1680</v>
      </c>
      <c r="N314" s="72" t="s">
        <v>1681</v>
      </c>
      <c r="O314" s="49" t="s">
        <v>1682</v>
      </c>
      <c r="P314" s="118">
        <v>20000</v>
      </c>
      <c r="Q314" s="148">
        <v>0</v>
      </c>
      <c r="R314" s="118">
        <f t="shared" si="16"/>
        <v>0</v>
      </c>
      <c r="S314" s="69">
        <v>202303</v>
      </c>
      <c r="T314" s="98" t="s">
        <v>1683</v>
      </c>
      <c r="U314" s="146"/>
      <c r="V314" s="118">
        <v>0</v>
      </c>
      <c r="W314" s="150"/>
      <c r="X314" s="72">
        <v>43190</v>
      </c>
      <c r="Y314" s="129">
        <v>45382</v>
      </c>
      <c r="Z314" s="167" t="s">
        <v>1684</v>
      </c>
      <c r="AA314" s="166">
        <v>0</v>
      </c>
      <c r="AB314" s="166">
        <v>400</v>
      </c>
      <c r="AC314" s="146">
        <f t="shared" si="19"/>
        <v>0</v>
      </c>
    </row>
    <row r="315" s="37" customFormat="1" customHeight="1" spans="1:29">
      <c r="A315" s="51" t="s">
        <v>578</v>
      </c>
      <c r="B315" s="51" t="s">
        <v>1378</v>
      </c>
      <c r="C315" s="51" t="s">
        <v>1408</v>
      </c>
      <c r="D315" s="102" t="s">
        <v>1379</v>
      </c>
      <c r="E315" s="103" t="s">
        <v>1662</v>
      </c>
      <c r="F315" s="51" t="s">
        <v>1663</v>
      </c>
      <c r="G315" s="51" t="s">
        <v>35</v>
      </c>
      <c r="H315" s="59" t="s">
        <v>1677</v>
      </c>
      <c r="I315" s="53" t="e">
        <f>VLOOKUP(H315,合同高级查询数据!$A$2:$Y$48,25,FALSE)</f>
        <v>#N/A</v>
      </c>
      <c r="J315" s="114" t="s">
        <v>1459</v>
      </c>
      <c r="K315" s="51" t="s">
        <v>1594</v>
      </c>
      <c r="L315" s="115" t="s">
        <v>1663</v>
      </c>
      <c r="M315" s="116" t="s">
        <v>1685</v>
      </c>
      <c r="N315" s="72">
        <v>42248</v>
      </c>
      <c r="O315" s="49" t="s">
        <v>1291</v>
      </c>
      <c r="P315" s="118">
        <v>20000</v>
      </c>
      <c r="Q315" s="148">
        <v>122</v>
      </c>
      <c r="R315" s="118">
        <f>ROUND(P315*(Q315-4),2)</f>
        <v>2360000</v>
      </c>
      <c r="S315" s="69">
        <v>202303</v>
      </c>
      <c r="T315" s="98" t="s">
        <v>1686</v>
      </c>
      <c r="U315" s="146"/>
      <c r="V315" s="118">
        <v>121.961720442</v>
      </c>
      <c r="W315" s="150"/>
      <c r="X315" s="72">
        <v>43190</v>
      </c>
      <c r="Y315" s="129">
        <v>45382</v>
      </c>
      <c r="Z315" s="167" t="s">
        <v>1685</v>
      </c>
      <c r="AA315" s="168" t="s">
        <v>1687</v>
      </c>
      <c r="AB315" s="166">
        <v>220</v>
      </c>
      <c r="AC315" s="166">
        <v>80</v>
      </c>
    </row>
    <row r="316" s="2" customFormat="1" customHeight="1" spans="1:29">
      <c r="A316" s="5" t="s">
        <v>578</v>
      </c>
      <c r="B316" s="5" t="s">
        <v>1378</v>
      </c>
      <c r="C316" s="5" t="s">
        <v>1408</v>
      </c>
      <c r="D316" s="6" t="s">
        <v>1379</v>
      </c>
      <c r="E316" s="7" t="s">
        <v>1662</v>
      </c>
      <c r="F316" s="5" t="s">
        <v>1663</v>
      </c>
      <c r="G316" s="5" t="s">
        <v>35</v>
      </c>
      <c r="H316" s="9" t="s">
        <v>1688</v>
      </c>
      <c r="I316" s="13" t="e">
        <f>VLOOKUP(H316,合同高级查询数据!$A$2:$Y$48,25,FALSE)</f>
        <v>#N/A</v>
      </c>
      <c r="J316" s="8" t="s">
        <v>98</v>
      </c>
      <c r="K316" s="5" t="s">
        <v>1689</v>
      </c>
      <c r="L316" s="15" t="s">
        <v>1690</v>
      </c>
      <c r="M316" s="16" t="s">
        <v>1461</v>
      </c>
      <c r="N316" s="17" t="s">
        <v>1691</v>
      </c>
      <c r="O316" s="14" t="s">
        <v>1692</v>
      </c>
      <c r="P316" s="18">
        <v>150000</v>
      </c>
      <c r="Q316" s="137">
        <v>4.43</v>
      </c>
      <c r="R316" s="18">
        <f t="shared" ref="R316:R317" si="20">ROUND(P316*Q316,2)</f>
        <v>664500</v>
      </c>
      <c r="S316" s="76">
        <v>202303</v>
      </c>
      <c r="T316" s="141" t="s">
        <v>1693</v>
      </c>
      <c r="U316" s="120"/>
      <c r="V316" s="18">
        <v>4.428760815</v>
      </c>
      <c r="W316" s="144"/>
      <c r="X316" s="17"/>
      <c r="Y316" s="17"/>
      <c r="Z316" s="162" t="s">
        <v>1694</v>
      </c>
      <c r="AA316" s="163">
        <v>0.2</v>
      </c>
      <c r="AB316" s="164">
        <v>20</v>
      </c>
      <c r="AC316" s="164">
        <f>AA316*AB316</f>
        <v>4</v>
      </c>
    </row>
    <row r="317" s="2" customFormat="1" customHeight="1" spans="1:29">
      <c r="A317" s="5" t="s">
        <v>578</v>
      </c>
      <c r="B317" s="5" t="s">
        <v>1378</v>
      </c>
      <c r="C317" s="5" t="s">
        <v>1408</v>
      </c>
      <c r="D317" s="6" t="s">
        <v>1379</v>
      </c>
      <c r="E317" s="7" t="s">
        <v>1662</v>
      </c>
      <c r="F317" s="5" t="s">
        <v>1663</v>
      </c>
      <c r="G317" s="8" t="s">
        <v>35</v>
      </c>
      <c r="H317" s="9" t="s">
        <v>1695</v>
      </c>
      <c r="I317" s="13" t="e">
        <f>VLOOKUP(H317,合同高级查询数据!$A$2:$Y$48,25,FALSE)</f>
        <v>#N/A</v>
      </c>
      <c r="J317" s="8" t="s">
        <v>1459</v>
      </c>
      <c r="K317" s="14" t="s">
        <v>1594</v>
      </c>
      <c r="L317" s="15" t="s">
        <v>1696</v>
      </c>
      <c r="M317" s="16" t="s">
        <v>1680</v>
      </c>
      <c r="N317" s="17">
        <v>44959</v>
      </c>
      <c r="O317" s="14" t="s">
        <v>58</v>
      </c>
      <c r="P317" s="18">
        <v>11000</v>
      </c>
      <c r="Q317" s="137">
        <v>40</v>
      </c>
      <c r="R317" s="18">
        <f t="shared" si="20"/>
        <v>440000</v>
      </c>
      <c r="S317" s="76">
        <v>202303</v>
      </c>
      <c r="T317" s="141" t="s">
        <v>1697</v>
      </c>
      <c r="U317" s="120"/>
      <c r="V317" s="18">
        <v>11.913654453</v>
      </c>
      <c r="W317" s="18"/>
      <c r="X317" s="17"/>
      <c r="Y317" s="17"/>
      <c r="Z317" s="14" t="s">
        <v>1698</v>
      </c>
      <c r="AA317" s="165">
        <v>0.4</v>
      </c>
      <c r="AB317" s="164">
        <v>100</v>
      </c>
      <c r="AC317" s="164">
        <f>AA317*AB317</f>
        <v>40</v>
      </c>
    </row>
    <row r="318" s="2" customFormat="1" customHeight="1" spans="1:29">
      <c r="A318" s="5" t="s">
        <v>578</v>
      </c>
      <c r="B318" s="5" t="s">
        <v>1378</v>
      </c>
      <c r="C318" s="5" t="s">
        <v>1408</v>
      </c>
      <c r="D318" s="6" t="s">
        <v>1379</v>
      </c>
      <c r="E318" s="7" t="s">
        <v>1662</v>
      </c>
      <c r="F318" s="5" t="s">
        <v>1663</v>
      </c>
      <c r="G318" s="8" t="s">
        <v>35</v>
      </c>
      <c r="H318" s="9" t="s">
        <v>1695</v>
      </c>
      <c r="I318" s="13" t="e">
        <f>VLOOKUP(H318,合同高级查询数据!$A$2:$Y$48,25,FALSE)</f>
        <v>#N/A</v>
      </c>
      <c r="J318" s="8" t="s">
        <v>1459</v>
      </c>
      <c r="K318" s="14" t="s">
        <v>1594</v>
      </c>
      <c r="L318" s="15" t="s">
        <v>1696</v>
      </c>
      <c r="M318" s="16" t="s">
        <v>1680</v>
      </c>
      <c r="N318" s="17">
        <v>44959</v>
      </c>
      <c r="O318" s="14" t="s">
        <v>58</v>
      </c>
      <c r="P318" s="18">
        <v>11000</v>
      </c>
      <c r="Q318" s="23">
        <v>40</v>
      </c>
      <c r="R318" s="18">
        <f>ROUND((P318*Q318*27/28)-(P318*Q318*7/28),2)</f>
        <v>314285.71</v>
      </c>
      <c r="S318" s="24">
        <v>202302</v>
      </c>
      <c r="T318" s="25" t="s">
        <v>1699</v>
      </c>
      <c r="U318" s="26"/>
      <c r="V318" s="27"/>
      <c r="W318" s="27"/>
      <c r="X318" s="28"/>
      <c r="Y318" s="28"/>
      <c r="Z318" s="6"/>
      <c r="AA318" s="6"/>
      <c r="AB318" s="32"/>
      <c r="AC318" s="32"/>
    </row>
    <row r="319" s="37" customFormat="1" customHeight="1" spans="1:29">
      <c r="A319" s="51" t="s">
        <v>578</v>
      </c>
      <c r="B319" s="51" t="s">
        <v>1378</v>
      </c>
      <c r="C319" s="51" t="s">
        <v>1408</v>
      </c>
      <c r="D319" s="102" t="s">
        <v>1379</v>
      </c>
      <c r="E319" s="103" t="s">
        <v>1662</v>
      </c>
      <c r="F319" s="51" t="s">
        <v>1663</v>
      </c>
      <c r="G319" s="51" t="s">
        <v>35</v>
      </c>
      <c r="H319" s="59" t="s">
        <v>1677</v>
      </c>
      <c r="I319" s="53" t="e">
        <f>VLOOKUP(H319,合同高级查询数据!$A$2:$Y$48,25,FALSE)</f>
        <v>#N/A</v>
      </c>
      <c r="J319" s="114" t="s">
        <v>1459</v>
      </c>
      <c r="K319" s="51" t="s">
        <v>1594</v>
      </c>
      <c r="L319" s="115" t="s">
        <v>1663</v>
      </c>
      <c r="M319" s="116" t="s">
        <v>1685</v>
      </c>
      <c r="N319" s="72">
        <v>42248</v>
      </c>
      <c r="O319" s="49" t="s">
        <v>1291</v>
      </c>
      <c r="P319" s="118">
        <v>20000</v>
      </c>
      <c r="Q319" s="145">
        <v>2</v>
      </c>
      <c r="R319" s="118">
        <f>ROUND(P319*Q319,2)</f>
        <v>40000</v>
      </c>
      <c r="S319" s="153">
        <v>202302</v>
      </c>
      <c r="T319" s="158" t="s">
        <v>1700</v>
      </c>
      <c r="U319" s="155"/>
      <c r="V319" s="128"/>
      <c r="W319" s="128"/>
      <c r="X319" s="132"/>
      <c r="Y319" s="132"/>
      <c r="Z319" s="102"/>
      <c r="AA319" s="102"/>
      <c r="AB319" s="171"/>
      <c r="AC319" s="171"/>
    </row>
    <row r="320" s="37" customFormat="1" customHeight="1" spans="1:29">
      <c r="A320" s="104" t="s">
        <v>578</v>
      </c>
      <c r="B320" s="104" t="s">
        <v>1378</v>
      </c>
      <c r="C320" s="104" t="s">
        <v>1265</v>
      </c>
      <c r="D320" s="102" t="s">
        <v>1379</v>
      </c>
      <c r="E320" s="105" t="s">
        <v>1701</v>
      </c>
      <c r="F320" s="104" t="s">
        <v>1702</v>
      </c>
      <c r="G320" s="104" t="s">
        <v>35</v>
      </c>
      <c r="H320" s="106" t="s">
        <v>1703</v>
      </c>
      <c r="I320" s="53" t="str">
        <f>VLOOKUP(H320,合同高级查询数据!$A$2:$Y$48,25,FALSE)</f>
        <v>2023-03-21</v>
      </c>
      <c r="J320" s="124" t="s">
        <v>37</v>
      </c>
      <c r="K320" s="104" t="s">
        <v>1704</v>
      </c>
      <c r="L320" s="131" t="s">
        <v>1705</v>
      </c>
      <c r="M320" s="134" t="s">
        <v>1706</v>
      </c>
      <c r="N320" s="135" t="s">
        <v>1707</v>
      </c>
      <c r="O320" s="136" t="s">
        <v>1708</v>
      </c>
      <c r="P320" s="128">
        <v>6740</v>
      </c>
      <c r="Q320" s="148">
        <v>211.11</v>
      </c>
      <c r="R320" s="128">
        <f t="shared" ref="R320:R335" si="21">ROUND(P320*Q320,2)</f>
        <v>1422881.4</v>
      </c>
      <c r="S320" s="153">
        <v>202303</v>
      </c>
      <c r="T320" s="158" t="s">
        <v>1709</v>
      </c>
      <c r="U320" s="155"/>
      <c r="V320" s="118">
        <v>211.109649658</v>
      </c>
      <c r="W320" s="156"/>
      <c r="X320" s="132">
        <v>44927</v>
      </c>
      <c r="Y320" s="132">
        <v>45107</v>
      </c>
      <c r="Z320" s="175" t="s">
        <v>1710</v>
      </c>
      <c r="AA320" s="172">
        <v>0.4</v>
      </c>
      <c r="AB320" s="171">
        <v>480</v>
      </c>
      <c r="AC320" s="155">
        <f t="shared" ref="AC320:AC324" si="22">AA320*AB320</f>
        <v>192</v>
      </c>
    </row>
    <row r="321" s="37" customFormat="1" customHeight="1" spans="1:29">
      <c r="A321" s="51" t="s">
        <v>578</v>
      </c>
      <c r="B321" s="51" t="s">
        <v>1378</v>
      </c>
      <c r="C321" s="51" t="s">
        <v>1265</v>
      </c>
      <c r="D321" s="102" t="s">
        <v>1379</v>
      </c>
      <c r="E321" s="103" t="s">
        <v>1701</v>
      </c>
      <c r="F321" s="51" t="s">
        <v>1702</v>
      </c>
      <c r="G321" s="51" t="s">
        <v>35</v>
      </c>
      <c r="H321" s="106" t="s">
        <v>1703</v>
      </c>
      <c r="I321" s="53" t="str">
        <f>VLOOKUP(H321,合同高级查询数据!$A$2:$Y$48,25,FALSE)</f>
        <v>2023-03-21</v>
      </c>
      <c r="J321" s="114" t="s">
        <v>37</v>
      </c>
      <c r="K321" s="51" t="s">
        <v>1711</v>
      </c>
      <c r="L321" s="115" t="s">
        <v>1712</v>
      </c>
      <c r="M321" s="116" t="s">
        <v>1706</v>
      </c>
      <c r="N321" s="129" t="s">
        <v>1713</v>
      </c>
      <c r="O321" s="180" t="s">
        <v>1714</v>
      </c>
      <c r="P321" s="118">
        <v>6740</v>
      </c>
      <c r="Q321" s="148">
        <v>0</v>
      </c>
      <c r="R321" s="118">
        <f t="shared" si="21"/>
        <v>0</v>
      </c>
      <c r="S321" s="69">
        <v>202303</v>
      </c>
      <c r="T321" s="98" t="s">
        <v>1715</v>
      </c>
      <c r="U321" s="146"/>
      <c r="V321" s="118">
        <v>0</v>
      </c>
      <c r="W321" s="150"/>
      <c r="X321" s="132">
        <v>44927</v>
      </c>
      <c r="Y321" s="132">
        <v>45107</v>
      </c>
      <c r="Z321" s="155">
        <v>0</v>
      </c>
      <c r="AA321" s="155">
        <v>0</v>
      </c>
      <c r="AB321" s="155">
        <v>0</v>
      </c>
      <c r="AC321" s="155">
        <f t="shared" si="22"/>
        <v>0</v>
      </c>
    </row>
    <row r="322" s="37" customFormat="1" customHeight="1" spans="1:29">
      <c r="A322" s="51" t="s">
        <v>578</v>
      </c>
      <c r="B322" s="51" t="s">
        <v>1378</v>
      </c>
      <c r="C322" s="51" t="s">
        <v>1265</v>
      </c>
      <c r="D322" s="102" t="s">
        <v>1379</v>
      </c>
      <c r="E322" s="103" t="s">
        <v>1701</v>
      </c>
      <c r="F322" s="51" t="s">
        <v>1702</v>
      </c>
      <c r="G322" s="51" t="s">
        <v>35</v>
      </c>
      <c r="H322" s="106" t="s">
        <v>1703</v>
      </c>
      <c r="I322" s="53" t="str">
        <f>VLOOKUP(H322,合同高级查询数据!$A$2:$Y$48,25,FALSE)</f>
        <v>2023-03-21</v>
      </c>
      <c r="J322" s="114" t="s">
        <v>37</v>
      </c>
      <c r="K322" s="51" t="s">
        <v>1716</v>
      </c>
      <c r="L322" s="115" t="s">
        <v>1717</v>
      </c>
      <c r="M322" s="116" t="s">
        <v>1718</v>
      </c>
      <c r="N322" s="129" t="s">
        <v>1719</v>
      </c>
      <c r="O322" s="180" t="s">
        <v>1720</v>
      </c>
      <c r="P322" s="118">
        <v>6740</v>
      </c>
      <c r="Q322" s="148">
        <v>21.05</v>
      </c>
      <c r="R322" s="118">
        <f t="shared" si="21"/>
        <v>141877</v>
      </c>
      <c r="S322" s="69">
        <v>202303</v>
      </c>
      <c r="T322" s="98" t="s">
        <v>1721</v>
      </c>
      <c r="U322" s="146"/>
      <c r="V322" s="118">
        <v>21.051979065</v>
      </c>
      <c r="W322" s="150"/>
      <c r="X322" s="132">
        <v>44927</v>
      </c>
      <c r="Y322" s="132">
        <v>45107</v>
      </c>
      <c r="Z322" s="193" t="s">
        <v>1722</v>
      </c>
      <c r="AA322" s="168">
        <v>0.4</v>
      </c>
      <c r="AB322" s="166">
        <v>40</v>
      </c>
      <c r="AC322" s="146">
        <f t="shared" si="22"/>
        <v>16</v>
      </c>
    </row>
    <row r="323" s="37" customFormat="1" customHeight="1" spans="1:29">
      <c r="A323" s="51" t="s">
        <v>578</v>
      </c>
      <c r="B323" s="51" t="s">
        <v>1378</v>
      </c>
      <c r="C323" s="51" t="s">
        <v>1265</v>
      </c>
      <c r="D323" s="102" t="s">
        <v>1379</v>
      </c>
      <c r="E323" s="103" t="s">
        <v>1701</v>
      </c>
      <c r="F323" s="51" t="s">
        <v>1723</v>
      </c>
      <c r="G323" s="51" t="s">
        <v>35</v>
      </c>
      <c r="H323" s="106" t="s">
        <v>1703</v>
      </c>
      <c r="I323" s="53" t="str">
        <f>VLOOKUP(H323,合同高级查询数据!$A$2:$Y$48,25,FALSE)</f>
        <v>2023-03-21</v>
      </c>
      <c r="J323" s="114" t="s">
        <v>37</v>
      </c>
      <c r="K323" s="51" t="s">
        <v>1393</v>
      </c>
      <c r="L323" s="115" t="s">
        <v>1723</v>
      </c>
      <c r="M323" s="116" t="s">
        <v>1724</v>
      </c>
      <c r="N323" s="117" t="s">
        <v>1725</v>
      </c>
      <c r="O323" s="51" t="s">
        <v>1726</v>
      </c>
      <c r="P323" s="118">
        <v>6740</v>
      </c>
      <c r="Q323" s="148">
        <v>0</v>
      </c>
      <c r="R323" s="118">
        <f t="shared" si="21"/>
        <v>0</v>
      </c>
      <c r="S323" s="69">
        <v>202303</v>
      </c>
      <c r="T323" s="98" t="s">
        <v>1727</v>
      </c>
      <c r="U323" s="146"/>
      <c r="V323" s="118">
        <v>0</v>
      </c>
      <c r="W323" s="150"/>
      <c r="X323" s="132">
        <v>44927</v>
      </c>
      <c r="Y323" s="132">
        <v>45107</v>
      </c>
      <c r="Z323" s="155">
        <v>0</v>
      </c>
      <c r="AA323" s="155">
        <v>0</v>
      </c>
      <c r="AB323" s="155">
        <v>0</v>
      </c>
      <c r="AC323" s="155">
        <f t="shared" si="22"/>
        <v>0</v>
      </c>
    </row>
    <row r="324" s="37" customFormat="1" customHeight="1" spans="1:29">
      <c r="A324" s="51" t="s">
        <v>578</v>
      </c>
      <c r="B324" s="51" t="s">
        <v>1378</v>
      </c>
      <c r="C324" s="51" t="s">
        <v>1265</v>
      </c>
      <c r="D324" s="102" t="s">
        <v>1379</v>
      </c>
      <c r="E324" s="103" t="s">
        <v>1701</v>
      </c>
      <c r="F324" s="51" t="s">
        <v>1702</v>
      </c>
      <c r="G324" s="51" t="s">
        <v>35</v>
      </c>
      <c r="H324" s="106" t="s">
        <v>1703</v>
      </c>
      <c r="I324" s="53" t="str">
        <f>VLOOKUP(H324,合同高级查询数据!$A$2:$Y$48,25,FALSE)</f>
        <v>2023-03-21</v>
      </c>
      <c r="J324" s="114" t="s">
        <v>37</v>
      </c>
      <c r="K324" s="51" t="s">
        <v>1266</v>
      </c>
      <c r="L324" s="115" t="s">
        <v>1728</v>
      </c>
      <c r="M324" s="116" t="s">
        <v>1401</v>
      </c>
      <c r="N324" s="117" t="s">
        <v>1402</v>
      </c>
      <c r="O324" s="51" t="s">
        <v>1729</v>
      </c>
      <c r="P324" s="118">
        <v>6740</v>
      </c>
      <c r="Q324" s="148">
        <v>128.42</v>
      </c>
      <c r="R324" s="118">
        <f t="shared" si="21"/>
        <v>865550.8</v>
      </c>
      <c r="S324" s="69">
        <v>202303</v>
      </c>
      <c r="T324" s="98" t="s">
        <v>1730</v>
      </c>
      <c r="U324" s="146"/>
      <c r="V324" s="118">
        <v>128.420501709</v>
      </c>
      <c r="W324" s="118"/>
      <c r="X324" s="132">
        <v>44927</v>
      </c>
      <c r="Y324" s="132">
        <v>45107</v>
      </c>
      <c r="Z324" s="49" t="s">
        <v>1731</v>
      </c>
      <c r="AA324" s="168">
        <v>0.4</v>
      </c>
      <c r="AB324" s="166">
        <v>260</v>
      </c>
      <c r="AC324" s="146">
        <f t="shared" si="22"/>
        <v>104</v>
      </c>
    </row>
    <row r="325" s="37" customFormat="1" customHeight="1" spans="1:29">
      <c r="A325" s="104" t="s">
        <v>578</v>
      </c>
      <c r="B325" s="104" t="s">
        <v>1378</v>
      </c>
      <c r="C325" s="104" t="s">
        <v>1265</v>
      </c>
      <c r="D325" s="102" t="s">
        <v>1379</v>
      </c>
      <c r="E325" s="105" t="s">
        <v>1701</v>
      </c>
      <c r="F325" s="104" t="s">
        <v>1702</v>
      </c>
      <c r="G325" s="104" t="s">
        <v>35</v>
      </c>
      <c r="H325" s="106" t="s">
        <v>1703</v>
      </c>
      <c r="I325" s="53" t="str">
        <f>VLOOKUP(H325,合同高级查询数据!$A$2:$Y$48,25,FALSE)</f>
        <v>2023-03-21</v>
      </c>
      <c r="J325" s="124" t="s">
        <v>37</v>
      </c>
      <c r="K325" s="104" t="s">
        <v>1704</v>
      </c>
      <c r="L325" s="131" t="s">
        <v>1705</v>
      </c>
      <c r="M325" s="134" t="s">
        <v>1706</v>
      </c>
      <c r="N325" s="135" t="s">
        <v>1707</v>
      </c>
      <c r="O325" s="136" t="s">
        <v>1708</v>
      </c>
      <c r="P325" s="128">
        <v>6740</v>
      </c>
      <c r="Q325" s="148">
        <v>1.75</v>
      </c>
      <c r="R325" s="118">
        <f t="shared" si="21"/>
        <v>11795</v>
      </c>
      <c r="S325" s="69">
        <v>202302</v>
      </c>
      <c r="T325" s="98" t="s">
        <v>1732</v>
      </c>
      <c r="U325" s="146"/>
      <c r="V325" s="128"/>
      <c r="W325" s="118"/>
      <c r="X325" s="132"/>
      <c r="Y325" s="132"/>
      <c r="Z325" s="49"/>
      <c r="AA325" s="49"/>
      <c r="AB325" s="166"/>
      <c r="AC325" s="166"/>
    </row>
    <row r="326" s="2" customFormat="1" customHeight="1" spans="1:29">
      <c r="A326" s="5" t="s">
        <v>578</v>
      </c>
      <c r="B326" s="5" t="s">
        <v>1378</v>
      </c>
      <c r="C326" s="5" t="s">
        <v>1352</v>
      </c>
      <c r="D326" s="6" t="s">
        <v>1379</v>
      </c>
      <c r="E326" s="7" t="s">
        <v>1733</v>
      </c>
      <c r="F326" s="5" t="s">
        <v>1734</v>
      </c>
      <c r="G326" s="5" t="s">
        <v>35</v>
      </c>
      <c r="H326" s="9" t="s">
        <v>1735</v>
      </c>
      <c r="I326" s="13" t="e">
        <f>VLOOKUP(H326,合同高级查询数据!$A$2:$Y$48,25,FALSE)</f>
        <v>#N/A</v>
      </c>
      <c r="J326" s="8" t="s">
        <v>37</v>
      </c>
      <c r="K326" s="5" t="s">
        <v>1736</v>
      </c>
      <c r="L326" s="15" t="s">
        <v>1737</v>
      </c>
      <c r="M326" s="111" t="s">
        <v>1738</v>
      </c>
      <c r="N326" s="113" t="s">
        <v>1739</v>
      </c>
      <c r="O326" s="181" t="s">
        <v>1740</v>
      </c>
      <c r="P326" s="18">
        <v>6740</v>
      </c>
      <c r="Q326" s="137">
        <v>71.28</v>
      </c>
      <c r="R326" s="18">
        <f t="shared" si="21"/>
        <v>480427.2</v>
      </c>
      <c r="S326" s="76">
        <v>202303</v>
      </c>
      <c r="T326" s="141" t="s">
        <v>1741</v>
      </c>
      <c r="U326" s="120"/>
      <c r="V326" s="18">
        <v>71.276351929</v>
      </c>
      <c r="W326" s="144"/>
      <c r="X326" s="17"/>
      <c r="Y326" s="17"/>
      <c r="Z326" s="14" t="s">
        <v>1742</v>
      </c>
      <c r="AA326" s="163">
        <v>0.4</v>
      </c>
      <c r="AB326" s="120">
        <v>160</v>
      </c>
      <c r="AC326" s="120">
        <f t="shared" ref="AC326:AC329" si="23">AA326*AB326</f>
        <v>64</v>
      </c>
    </row>
    <row r="327" s="2" customFormat="1" customHeight="1" spans="1:29">
      <c r="A327" s="5" t="s">
        <v>578</v>
      </c>
      <c r="B327" s="5" t="s">
        <v>1378</v>
      </c>
      <c r="C327" s="5" t="s">
        <v>1352</v>
      </c>
      <c r="D327" s="6" t="s">
        <v>1379</v>
      </c>
      <c r="E327" s="7" t="s">
        <v>1733</v>
      </c>
      <c r="F327" s="5" t="s">
        <v>1734</v>
      </c>
      <c r="G327" s="5" t="s">
        <v>35</v>
      </c>
      <c r="H327" s="9" t="s">
        <v>1735</v>
      </c>
      <c r="I327" s="13" t="e">
        <f>VLOOKUP(H327,合同高级查询数据!$A$2:$Y$48,25,FALSE)</f>
        <v>#N/A</v>
      </c>
      <c r="J327" s="8" t="s">
        <v>37</v>
      </c>
      <c r="K327" s="5" t="s">
        <v>1352</v>
      </c>
      <c r="L327" s="15" t="s">
        <v>1743</v>
      </c>
      <c r="M327" s="111" t="s">
        <v>1744</v>
      </c>
      <c r="N327" s="113">
        <v>44927</v>
      </c>
      <c r="O327" s="181" t="s">
        <v>1745</v>
      </c>
      <c r="P327" s="18">
        <v>6740</v>
      </c>
      <c r="Q327" s="137">
        <v>68.19</v>
      </c>
      <c r="R327" s="18">
        <f t="shared" si="21"/>
        <v>459600.6</v>
      </c>
      <c r="S327" s="76">
        <v>202303</v>
      </c>
      <c r="T327" s="141"/>
      <c r="U327" s="120"/>
      <c r="V327" s="18">
        <v>68.188339233</v>
      </c>
      <c r="W327" s="144"/>
      <c r="X327" s="17"/>
      <c r="Y327" s="17"/>
      <c r="Z327" s="14" t="s">
        <v>1744</v>
      </c>
      <c r="AA327" s="163">
        <v>0.4</v>
      </c>
      <c r="AB327" s="164">
        <v>160</v>
      </c>
      <c r="AC327" s="120">
        <f t="shared" si="23"/>
        <v>64</v>
      </c>
    </row>
    <row r="328" s="2" customFormat="1" customHeight="1" spans="1:29">
      <c r="A328" s="177" t="s">
        <v>578</v>
      </c>
      <c r="B328" s="177" t="s">
        <v>1378</v>
      </c>
      <c r="C328" s="177" t="s">
        <v>1352</v>
      </c>
      <c r="D328" s="6" t="s">
        <v>1379</v>
      </c>
      <c r="E328" s="178" t="s">
        <v>1733</v>
      </c>
      <c r="F328" s="177" t="s">
        <v>1734</v>
      </c>
      <c r="G328" s="177" t="s">
        <v>35</v>
      </c>
      <c r="H328" s="9" t="s">
        <v>1735</v>
      </c>
      <c r="I328" s="13" t="e">
        <f>VLOOKUP(H328,合同高级查询数据!$A$2:$Y$48,25,FALSE)</f>
        <v>#N/A</v>
      </c>
      <c r="J328" s="8" t="s">
        <v>37</v>
      </c>
      <c r="K328" s="177" t="s">
        <v>1352</v>
      </c>
      <c r="L328" s="182" t="s">
        <v>1746</v>
      </c>
      <c r="M328" s="111" t="s">
        <v>1738</v>
      </c>
      <c r="N328" s="113" t="s">
        <v>1747</v>
      </c>
      <c r="O328" s="120" t="s">
        <v>1748</v>
      </c>
      <c r="P328" s="18">
        <v>6740</v>
      </c>
      <c r="Q328" s="137">
        <v>70.27</v>
      </c>
      <c r="R328" s="18">
        <f t="shared" si="21"/>
        <v>473619.8</v>
      </c>
      <c r="S328" s="76">
        <v>202303</v>
      </c>
      <c r="T328" s="141" t="s">
        <v>1749</v>
      </c>
      <c r="U328" s="120"/>
      <c r="V328" s="18">
        <v>70.268661499</v>
      </c>
      <c r="W328" s="144"/>
      <c r="X328" s="17"/>
      <c r="Y328" s="17"/>
      <c r="Z328" s="120" t="s">
        <v>1750</v>
      </c>
      <c r="AA328" s="163">
        <v>0.4</v>
      </c>
      <c r="AB328" s="120">
        <v>160</v>
      </c>
      <c r="AC328" s="120">
        <f t="shared" si="23"/>
        <v>64</v>
      </c>
    </row>
    <row r="329" s="2" customFormat="1" customHeight="1" spans="1:29">
      <c r="A329" s="177" t="s">
        <v>578</v>
      </c>
      <c r="B329" s="177" t="s">
        <v>1378</v>
      </c>
      <c r="C329" s="177" t="s">
        <v>1352</v>
      </c>
      <c r="D329" s="6" t="s">
        <v>1379</v>
      </c>
      <c r="E329" s="178" t="s">
        <v>1733</v>
      </c>
      <c r="F329" s="177" t="s">
        <v>1734</v>
      </c>
      <c r="G329" s="177" t="s">
        <v>35</v>
      </c>
      <c r="H329" s="9" t="s">
        <v>1735</v>
      </c>
      <c r="I329" s="13" t="e">
        <f>VLOOKUP(H329,合同高级查询数据!$A$2:$Y$48,25,FALSE)</f>
        <v>#N/A</v>
      </c>
      <c r="J329" s="8" t="s">
        <v>821</v>
      </c>
      <c r="K329" s="177" t="s">
        <v>1352</v>
      </c>
      <c r="L329" s="182" t="s">
        <v>1751</v>
      </c>
      <c r="M329" s="111" t="s">
        <v>1752</v>
      </c>
      <c r="N329" s="113">
        <v>44044</v>
      </c>
      <c r="O329" s="181" t="s">
        <v>533</v>
      </c>
      <c r="P329" s="18">
        <v>6740</v>
      </c>
      <c r="Q329" s="137">
        <v>1.4</v>
      </c>
      <c r="R329" s="18">
        <f t="shared" si="21"/>
        <v>9436</v>
      </c>
      <c r="S329" s="76">
        <v>202303</v>
      </c>
      <c r="T329" s="141" t="s">
        <v>1753</v>
      </c>
      <c r="U329" s="120"/>
      <c r="V329" s="18">
        <v>1.4</v>
      </c>
      <c r="W329" s="144"/>
      <c r="X329" s="17"/>
      <c r="Y329" s="17"/>
      <c r="Z329" s="14" t="s">
        <v>1752</v>
      </c>
      <c r="AA329" s="163">
        <v>0.4</v>
      </c>
      <c r="AB329" s="164">
        <v>20</v>
      </c>
      <c r="AC329" s="164">
        <f t="shared" si="23"/>
        <v>8</v>
      </c>
    </row>
    <row r="330" s="2" customFormat="1" customHeight="1" spans="1:29">
      <c r="A330" s="5" t="s">
        <v>578</v>
      </c>
      <c r="B330" s="5" t="s">
        <v>1378</v>
      </c>
      <c r="C330" s="5" t="s">
        <v>1488</v>
      </c>
      <c r="D330" s="6" t="s">
        <v>1379</v>
      </c>
      <c r="E330" s="7" t="s">
        <v>1754</v>
      </c>
      <c r="F330" s="5" t="s">
        <v>1755</v>
      </c>
      <c r="G330" s="5" t="s">
        <v>35</v>
      </c>
      <c r="H330" s="9" t="s">
        <v>1756</v>
      </c>
      <c r="I330" s="13" t="e">
        <f>VLOOKUP(H330,合同高级查询数据!$A$2:$Y$48,25,FALSE)</f>
        <v>#N/A</v>
      </c>
      <c r="J330" s="8" t="s">
        <v>37</v>
      </c>
      <c r="K330" s="5" t="s">
        <v>1757</v>
      </c>
      <c r="L330" s="15" t="s">
        <v>1758</v>
      </c>
      <c r="M330" s="111" t="s">
        <v>1759</v>
      </c>
      <c r="N330" s="113" t="s">
        <v>1760</v>
      </c>
      <c r="O330" s="181" t="s">
        <v>1761</v>
      </c>
      <c r="P330" s="18">
        <v>6740</v>
      </c>
      <c r="Q330" s="137">
        <v>62.64</v>
      </c>
      <c r="R330" s="18">
        <f t="shared" si="21"/>
        <v>422193.6</v>
      </c>
      <c r="S330" s="76">
        <v>202303</v>
      </c>
      <c r="T330" s="141" t="s">
        <v>1762</v>
      </c>
      <c r="U330" s="120"/>
      <c r="V330" s="18">
        <v>62.635063171</v>
      </c>
      <c r="W330" s="144"/>
      <c r="X330" s="17"/>
      <c r="Y330" s="17"/>
      <c r="Z330" s="14" t="s">
        <v>1763</v>
      </c>
      <c r="AA330" s="163">
        <v>0.4</v>
      </c>
      <c r="AB330" s="164">
        <v>140</v>
      </c>
      <c r="AC330" s="120">
        <f t="shared" ref="AC330:AC334" si="24">AA330*AB330</f>
        <v>56</v>
      </c>
    </row>
    <row r="331" s="2" customFormat="1" customHeight="1" spans="1:29">
      <c r="A331" s="5" t="s">
        <v>578</v>
      </c>
      <c r="B331" s="5" t="s">
        <v>1378</v>
      </c>
      <c r="C331" s="5" t="s">
        <v>1488</v>
      </c>
      <c r="D331" s="6" t="s">
        <v>1379</v>
      </c>
      <c r="E331" s="7" t="s">
        <v>1754</v>
      </c>
      <c r="F331" s="5" t="s">
        <v>1755</v>
      </c>
      <c r="G331" s="5" t="s">
        <v>35</v>
      </c>
      <c r="H331" s="9" t="s">
        <v>1756</v>
      </c>
      <c r="I331" s="13" t="e">
        <f>VLOOKUP(H331,合同高级查询数据!$A$2:$Y$48,25,FALSE)</f>
        <v>#N/A</v>
      </c>
      <c r="J331" s="8" t="s">
        <v>37</v>
      </c>
      <c r="K331" s="5" t="s">
        <v>1530</v>
      </c>
      <c r="L331" s="15" t="s">
        <v>1764</v>
      </c>
      <c r="M331" s="111" t="s">
        <v>1759</v>
      </c>
      <c r="N331" s="113">
        <v>44805</v>
      </c>
      <c r="O331" s="181" t="s">
        <v>548</v>
      </c>
      <c r="P331" s="18">
        <v>6740</v>
      </c>
      <c r="Q331" s="137">
        <v>104.26</v>
      </c>
      <c r="R331" s="18">
        <f t="shared" si="21"/>
        <v>702712.4</v>
      </c>
      <c r="S331" s="76">
        <v>202303</v>
      </c>
      <c r="T331" s="141" t="s">
        <v>1765</v>
      </c>
      <c r="U331" s="120"/>
      <c r="V331" s="18">
        <v>104.260910034</v>
      </c>
      <c r="W331" s="144"/>
      <c r="X331" s="17"/>
      <c r="Y331" s="17"/>
      <c r="Z331" s="14" t="s">
        <v>1766</v>
      </c>
      <c r="AA331" s="163">
        <v>0.4</v>
      </c>
      <c r="AB331" s="164">
        <v>240</v>
      </c>
      <c r="AC331" s="120">
        <f t="shared" si="24"/>
        <v>96</v>
      </c>
    </row>
    <row r="332" s="2" customFormat="1" customHeight="1" spans="1:29">
      <c r="A332" s="5" t="s">
        <v>578</v>
      </c>
      <c r="B332" s="5" t="s">
        <v>1378</v>
      </c>
      <c r="C332" s="5" t="s">
        <v>1488</v>
      </c>
      <c r="D332" s="6" t="s">
        <v>1379</v>
      </c>
      <c r="E332" s="7" t="s">
        <v>1754</v>
      </c>
      <c r="F332" s="5" t="s">
        <v>1755</v>
      </c>
      <c r="G332" s="5" t="s">
        <v>35</v>
      </c>
      <c r="H332" s="9" t="s">
        <v>1756</v>
      </c>
      <c r="I332" s="13" t="e">
        <f>VLOOKUP(H332,合同高级查询数据!$A$2:$Y$48,25,FALSE)</f>
        <v>#N/A</v>
      </c>
      <c r="J332" s="8" t="s">
        <v>37</v>
      </c>
      <c r="K332" s="5" t="s">
        <v>1530</v>
      </c>
      <c r="L332" s="15" t="s">
        <v>1767</v>
      </c>
      <c r="M332" s="111" t="s">
        <v>1768</v>
      </c>
      <c r="N332" s="113">
        <v>44805</v>
      </c>
      <c r="O332" s="181" t="s">
        <v>74</v>
      </c>
      <c r="P332" s="18">
        <v>6740</v>
      </c>
      <c r="Q332" s="137">
        <v>87.71</v>
      </c>
      <c r="R332" s="18">
        <f t="shared" si="21"/>
        <v>591165.4</v>
      </c>
      <c r="S332" s="76">
        <v>202303</v>
      </c>
      <c r="T332" s="141" t="s">
        <v>1769</v>
      </c>
      <c r="U332" s="120"/>
      <c r="V332" s="18">
        <v>87.706886292</v>
      </c>
      <c r="W332" s="144"/>
      <c r="X332" s="17"/>
      <c r="Y332" s="17"/>
      <c r="Z332" s="14" t="s">
        <v>1770</v>
      </c>
      <c r="AA332" s="163">
        <v>0.4</v>
      </c>
      <c r="AB332" s="164">
        <v>200</v>
      </c>
      <c r="AC332" s="120">
        <f t="shared" si="24"/>
        <v>80</v>
      </c>
    </row>
    <row r="333" s="2" customFormat="1" customHeight="1" spans="1:29">
      <c r="A333" s="5" t="s">
        <v>578</v>
      </c>
      <c r="B333" s="5" t="s">
        <v>1378</v>
      </c>
      <c r="C333" s="5" t="s">
        <v>1488</v>
      </c>
      <c r="D333" s="6" t="s">
        <v>1379</v>
      </c>
      <c r="E333" s="7" t="s">
        <v>1754</v>
      </c>
      <c r="F333" s="5" t="s">
        <v>1755</v>
      </c>
      <c r="G333" s="5" t="s">
        <v>35</v>
      </c>
      <c r="H333" s="9" t="s">
        <v>1771</v>
      </c>
      <c r="I333" s="13" t="e">
        <f>VLOOKUP(H333,合同高级查询数据!$A$2:$Y$48,25,FALSE)</f>
        <v>#N/A</v>
      </c>
      <c r="J333" s="8" t="s">
        <v>37</v>
      </c>
      <c r="K333" s="5" t="s">
        <v>1530</v>
      </c>
      <c r="L333" s="15" t="s">
        <v>1772</v>
      </c>
      <c r="M333" s="111" t="s">
        <v>1773</v>
      </c>
      <c r="N333" s="113" t="s">
        <v>1774</v>
      </c>
      <c r="O333" s="5" t="s">
        <v>1534</v>
      </c>
      <c r="P333" s="18">
        <v>6740</v>
      </c>
      <c r="Q333" s="137">
        <v>8</v>
      </c>
      <c r="R333" s="18">
        <f t="shared" si="21"/>
        <v>53920</v>
      </c>
      <c r="S333" s="76">
        <v>202303</v>
      </c>
      <c r="T333" s="141" t="s">
        <v>1775</v>
      </c>
      <c r="U333" s="120"/>
      <c r="V333" s="18">
        <v>3.753955619</v>
      </c>
      <c r="W333" s="18"/>
      <c r="X333" s="17"/>
      <c r="Y333" s="17"/>
      <c r="Z333" s="14" t="s">
        <v>1776</v>
      </c>
      <c r="AA333" s="165">
        <v>0.4</v>
      </c>
      <c r="AB333" s="164">
        <v>20</v>
      </c>
      <c r="AC333" s="120">
        <f t="shared" si="24"/>
        <v>8</v>
      </c>
    </row>
    <row r="334" s="37" customFormat="1" customHeight="1" spans="1:29">
      <c r="A334" s="104" t="s">
        <v>578</v>
      </c>
      <c r="B334" s="104" t="s">
        <v>1378</v>
      </c>
      <c r="C334" s="104" t="s">
        <v>1477</v>
      </c>
      <c r="D334" s="102" t="s">
        <v>1379</v>
      </c>
      <c r="E334" s="105" t="s">
        <v>1777</v>
      </c>
      <c r="F334" s="104" t="s">
        <v>1778</v>
      </c>
      <c r="G334" s="104" t="s">
        <v>35</v>
      </c>
      <c r="H334" s="106" t="s">
        <v>1779</v>
      </c>
      <c r="I334" s="53" t="str">
        <f>VLOOKUP(H334,合同高级查询数据!$A$2:$Y$48,25,FALSE)</f>
        <v>2023-03-21</v>
      </c>
      <c r="J334" s="124" t="s">
        <v>37</v>
      </c>
      <c r="K334" s="104" t="s">
        <v>1643</v>
      </c>
      <c r="L334" s="131" t="s">
        <v>1778</v>
      </c>
      <c r="M334" s="134" t="s">
        <v>1780</v>
      </c>
      <c r="N334" s="132" t="s">
        <v>1781</v>
      </c>
      <c r="O334" s="102" t="s">
        <v>1782</v>
      </c>
      <c r="P334" s="128">
        <v>6740</v>
      </c>
      <c r="Q334" s="148">
        <v>45.01</v>
      </c>
      <c r="R334" s="128">
        <f t="shared" si="21"/>
        <v>303367.4</v>
      </c>
      <c r="S334" s="153">
        <v>202303</v>
      </c>
      <c r="T334" s="158" t="s">
        <v>1783</v>
      </c>
      <c r="U334" s="155"/>
      <c r="V334" s="118">
        <v>45.014736176</v>
      </c>
      <c r="W334" s="156"/>
      <c r="X334" s="132">
        <v>44927</v>
      </c>
      <c r="Y334" s="132">
        <v>45107</v>
      </c>
      <c r="Z334" s="194" t="s">
        <v>1784</v>
      </c>
      <c r="AA334" s="172">
        <v>0.4</v>
      </c>
      <c r="AB334" s="171">
        <v>100</v>
      </c>
      <c r="AC334" s="155">
        <f t="shared" si="24"/>
        <v>40</v>
      </c>
    </row>
    <row r="335" s="37" customFormat="1" customHeight="1" spans="1:29">
      <c r="A335" s="104" t="s">
        <v>578</v>
      </c>
      <c r="B335" s="104" t="s">
        <v>1378</v>
      </c>
      <c r="C335" s="104" t="s">
        <v>1477</v>
      </c>
      <c r="D335" s="102" t="s">
        <v>1379</v>
      </c>
      <c r="E335" s="105" t="s">
        <v>1777</v>
      </c>
      <c r="F335" s="104" t="s">
        <v>1778</v>
      </c>
      <c r="G335" s="104" t="s">
        <v>35</v>
      </c>
      <c r="H335" s="106" t="s">
        <v>1779</v>
      </c>
      <c r="I335" s="53" t="str">
        <f>VLOOKUP(H335,合同高级查询数据!$A$2:$Y$48,25,FALSE)</f>
        <v>2023-03-21</v>
      </c>
      <c r="J335" s="124" t="s">
        <v>37</v>
      </c>
      <c r="K335" s="104" t="s">
        <v>1643</v>
      </c>
      <c r="L335" s="131" t="s">
        <v>1778</v>
      </c>
      <c r="M335" s="134" t="s">
        <v>1780</v>
      </c>
      <c r="N335" s="132" t="s">
        <v>1781</v>
      </c>
      <c r="O335" s="102" t="s">
        <v>1782</v>
      </c>
      <c r="P335" s="128">
        <v>6740</v>
      </c>
      <c r="Q335" s="160">
        <v>0.36</v>
      </c>
      <c r="R335" s="118">
        <f t="shared" si="21"/>
        <v>2426.4</v>
      </c>
      <c r="S335" s="153">
        <v>202302</v>
      </c>
      <c r="T335" s="158" t="s">
        <v>1785</v>
      </c>
      <c r="U335" s="155"/>
      <c r="V335" s="128"/>
      <c r="W335" s="128"/>
      <c r="X335" s="132"/>
      <c r="Y335" s="132"/>
      <c r="Z335" s="102"/>
      <c r="AA335" s="102"/>
      <c r="AB335" s="171"/>
      <c r="AC335" s="171"/>
    </row>
    <row r="336" s="37" customFormat="1" customHeight="1" spans="1:29">
      <c r="A336" s="104" t="s">
        <v>578</v>
      </c>
      <c r="B336" s="104" t="s">
        <v>1378</v>
      </c>
      <c r="C336" s="104" t="s">
        <v>1408</v>
      </c>
      <c r="D336" s="102" t="s">
        <v>1379</v>
      </c>
      <c r="E336" s="105" t="s">
        <v>1786</v>
      </c>
      <c r="F336" s="104" t="s">
        <v>1787</v>
      </c>
      <c r="G336" s="104" t="s">
        <v>35</v>
      </c>
      <c r="H336" s="106" t="s">
        <v>1788</v>
      </c>
      <c r="I336" s="53" t="str">
        <f>VLOOKUP(H336,合同高级查询数据!$A$2:$Y$48,25,FALSE)</f>
        <v>2023-03-21</v>
      </c>
      <c r="J336" s="124" t="s">
        <v>37</v>
      </c>
      <c r="K336" s="104" t="s">
        <v>1789</v>
      </c>
      <c r="L336" s="131" t="s">
        <v>1790</v>
      </c>
      <c r="M336" s="134" t="s">
        <v>1791</v>
      </c>
      <c r="N336" s="183" t="s">
        <v>1792</v>
      </c>
      <c r="O336" s="183" t="s">
        <v>1793</v>
      </c>
      <c r="P336" s="128">
        <v>10000</v>
      </c>
      <c r="Q336" s="148">
        <v>35.41</v>
      </c>
      <c r="R336" s="128">
        <f t="shared" ref="R336:R379" si="25">ROUND(P336*Q336,2)</f>
        <v>354100</v>
      </c>
      <c r="S336" s="153">
        <v>202303</v>
      </c>
      <c r="T336" s="158" t="s">
        <v>1794</v>
      </c>
      <c r="U336" s="155"/>
      <c r="V336" s="118">
        <v>35.409984589</v>
      </c>
      <c r="W336" s="156"/>
      <c r="X336" s="132">
        <v>44927</v>
      </c>
      <c r="Y336" s="132">
        <v>45107</v>
      </c>
      <c r="Z336" s="194" t="s">
        <v>1795</v>
      </c>
      <c r="AA336" s="172">
        <v>0.4</v>
      </c>
      <c r="AB336" s="171">
        <v>80</v>
      </c>
      <c r="AC336" s="155">
        <f t="shared" ref="AC336:AC378" si="26">AA336*AB336</f>
        <v>32</v>
      </c>
    </row>
    <row r="337" s="37" customFormat="1" customHeight="1" spans="1:29">
      <c r="A337" s="51" t="s">
        <v>578</v>
      </c>
      <c r="B337" s="51" t="s">
        <v>1378</v>
      </c>
      <c r="C337" s="51" t="s">
        <v>1408</v>
      </c>
      <c r="D337" s="102" t="s">
        <v>1379</v>
      </c>
      <c r="E337" s="103" t="s">
        <v>1796</v>
      </c>
      <c r="F337" s="51" t="s">
        <v>1797</v>
      </c>
      <c r="G337" s="51" t="s">
        <v>35</v>
      </c>
      <c r="H337" s="59" t="s">
        <v>1798</v>
      </c>
      <c r="I337" s="53" t="e">
        <f>VLOOKUP(H337,合同高级查询数据!$A$2:$Y$48,25,FALSE)</f>
        <v>#N/A</v>
      </c>
      <c r="J337" s="114" t="s">
        <v>37</v>
      </c>
      <c r="K337" s="51" t="s">
        <v>1799</v>
      </c>
      <c r="L337" s="115" t="s">
        <v>1797</v>
      </c>
      <c r="M337" s="116" t="s">
        <v>1800</v>
      </c>
      <c r="N337" s="72" t="s">
        <v>1801</v>
      </c>
      <c r="O337" s="49" t="s">
        <v>1802</v>
      </c>
      <c r="P337" s="118">
        <v>11000</v>
      </c>
      <c r="Q337" s="148">
        <v>0</v>
      </c>
      <c r="R337" s="118">
        <f t="shared" si="25"/>
        <v>0</v>
      </c>
      <c r="S337" s="69">
        <v>202303</v>
      </c>
      <c r="T337" s="98" t="s">
        <v>1803</v>
      </c>
      <c r="U337" s="146"/>
      <c r="V337" s="118">
        <v>0</v>
      </c>
      <c r="W337" s="150"/>
      <c r="X337" s="72">
        <v>44197</v>
      </c>
      <c r="Y337" s="72">
        <v>44926</v>
      </c>
      <c r="Z337" s="155">
        <v>0</v>
      </c>
      <c r="AA337" s="155">
        <v>0</v>
      </c>
      <c r="AB337" s="155">
        <v>0</v>
      </c>
      <c r="AC337" s="155">
        <f t="shared" si="26"/>
        <v>0</v>
      </c>
    </row>
    <row r="338" s="37" customFormat="1" customHeight="1" spans="1:29">
      <c r="A338" s="49" t="s">
        <v>29</v>
      </c>
      <c r="B338" s="49" t="s">
        <v>1804</v>
      </c>
      <c r="C338" s="49" t="s">
        <v>1408</v>
      </c>
      <c r="D338" s="49" t="s">
        <v>1379</v>
      </c>
      <c r="E338" s="103" t="s">
        <v>1805</v>
      </c>
      <c r="F338" s="51" t="s">
        <v>1806</v>
      </c>
      <c r="G338" s="51" t="s">
        <v>35</v>
      </c>
      <c r="H338" s="59" t="s">
        <v>1807</v>
      </c>
      <c r="I338" s="53" t="e">
        <f>VLOOKUP(H338,合同高级查询数据!$A$2:$Y$48,25,FALSE)</f>
        <v>#N/A</v>
      </c>
      <c r="J338" s="51" t="s">
        <v>98</v>
      </c>
      <c r="K338" s="49" t="s">
        <v>1808</v>
      </c>
      <c r="L338" s="49" t="s">
        <v>1809</v>
      </c>
      <c r="M338" s="123"/>
      <c r="N338" s="72">
        <v>44827</v>
      </c>
      <c r="O338" s="49" t="s">
        <v>74</v>
      </c>
      <c r="P338" s="150">
        <v>50000</v>
      </c>
      <c r="Q338" s="148">
        <v>0</v>
      </c>
      <c r="R338" s="118">
        <f t="shared" si="25"/>
        <v>0</v>
      </c>
      <c r="S338" s="69">
        <v>202303</v>
      </c>
      <c r="T338" s="98" t="s">
        <v>1810</v>
      </c>
      <c r="U338" s="188"/>
      <c r="V338" s="118">
        <v>0</v>
      </c>
      <c r="W338" s="189"/>
      <c r="X338" s="72">
        <v>44562</v>
      </c>
      <c r="Y338" s="72">
        <v>45291</v>
      </c>
      <c r="Z338" s="155">
        <v>0</v>
      </c>
      <c r="AA338" s="155">
        <v>0</v>
      </c>
      <c r="AB338" s="155">
        <v>0</v>
      </c>
      <c r="AC338" s="155">
        <f t="shared" si="26"/>
        <v>0</v>
      </c>
    </row>
    <row r="339" s="37" customFormat="1" customHeight="1" spans="1:29">
      <c r="A339" s="51" t="s">
        <v>190</v>
      </c>
      <c r="B339" s="51" t="s">
        <v>1804</v>
      </c>
      <c r="C339" s="51" t="s">
        <v>223</v>
      </c>
      <c r="D339" s="49" t="s">
        <v>53</v>
      </c>
      <c r="E339" s="103" t="s">
        <v>1811</v>
      </c>
      <c r="F339" s="51" t="s">
        <v>1812</v>
      </c>
      <c r="G339" s="51" t="s">
        <v>35</v>
      </c>
      <c r="H339" s="59" t="s">
        <v>1813</v>
      </c>
      <c r="I339" s="53" t="e">
        <f>VLOOKUP(H339,合同高级查询数据!$A$2:$Y$48,25,FALSE)</f>
        <v>#N/A</v>
      </c>
      <c r="J339" s="114" t="s">
        <v>37</v>
      </c>
      <c r="K339" s="51" t="s">
        <v>1814</v>
      </c>
      <c r="L339" s="115" t="s">
        <v>1815</v>
      </c>
      <c r="M339" s="116" t="s">
        <v>1816</v>
      </c>
      <c r="N339" s="72" t="s">
        <v>1817</v>
      </c>
      <c r="O339" s="184" t="s">
        <v>1818</v>
      </c>
      <c r="P339" s="118">
        <v>4500</v>
      </c>
      <c r="Q339" s="148">
        <v>0</v>
      </c>
      <c r="R339" s="118">
        <f t="shared" si="25"/>
        <v>0</v>
      </c>
      <c r="S339" s="69">
        <v>202303</v>
      </c>
      <c r="T339" s="98" t="s">
        <v>1819</v>
      </c>
      <c r="U339" s="146"/>
      <c r="V339" s="118">
        <v>0</v>
      </c>
      <c r="W339" s="150"/>
      <c r="X339" s="72">
        <v>44652</v>
      </c>
      <c r="Y339" s="72">
        <v>45016</v>
      </c>
      <c r="Z339" s="155">
        <v>0</v>
      </c>
      <c r="AA339" s="155">
        <v>0</v>
      </c>
      <c r="AB339" s="155">
        <v>0</v>
      </c>
      <c r="AC339" s="155">
        <f t="shared" si="26"/>
        <v>0</v>
      </c>
    </row>
    <row r="340" s="37" customFormat="1" customHeight="1" spans="1:29">
      <c r="A340" s="51" t="s">
        <v>153</v>
      </c>
      <c r="B340" s="51" t="s">
        <v>1804</v>
      </c>
      <c r="C340" s="51" t="s">
        <v>293</v>
      </c>
      <c r="D340" s="49" t="s">
        <v>1820</v>
      </c>
      <c r="E340" s="103" t="s">
        <v>1821</v>
      </c>
      <c r="F340" s="51" t="s">
        <v>1822</v>
      </c>
      <c r="G340" s="51" t="s">
        <v>35</v>
      </c>
      <c r="H340" s="59" t="s">
        <v>1823</v>
      </c>
      <c r="I340" s="53" t="e">
        <f>VLOOKUP(H340,合同高级查询数据!$A$2:$Y$48,25,FALSE)</f>
        <v>#N/A</v>
      </c>
      <c r="J340" s="114" t="s">
        <v>37</v>
      </c>
      <c r="K340" s="51" t="s">
        <v>1824</v>
      </c>
      <c r="L340" s="115" t="s">
        <v>1825</v>
      </c>
      <c r="M340" s="116" t="s">
        <v>1826</v>
      </c>
      <c r="N340" s="117" t="s">
        <v>1827</v>
      </c>
      <c r="O340" s="122" t="s">
        <v>1828</v>
      </c>
      <c r="P340" s="118">
        <v>4000</v>
      </c>
      <c r="Q340" s="148">
        <v>0</v>
      </c>
      <c r="R340" s="118">
        <f t="shared" si="25"/>
        <v>0</v>
      </c>
      <c r="S340" s="69">
        <v>202303</v>
      </c>
      <c r="T340" s="98" t="s">
        <v>1829</v>
      </c>
      <c r="U340" s="146"/>
      <c r="V340" s="118">
        <v>0</v>
      </c>
      <c r="W340" s="150"/>
      <c r="X340" s="72">
        <v>44013</v>
      </c>
      <c r="Y340" s="72">
        <v>44255</v>
      </c>
      <c r="Z340" s="155">
        <v>0</v>
      </c>
      <c r="AA340" s="155">
        <v>0</v>
      </c>
      <c r="AB340" s="155">
        <v>0</v>
      </c>
      <c r="AC340" s="155">
        <f t="shared" si="26"/>
        <v>0</v>
      </c>
    </row>
    <row r="341" s="37" customFormat="1" customHeight="1" spans="1:29">
      <c r="A341" s="51" t="s">
        <v>153</v>
      </c>
      <c r="B341" s="51" t="s">
        <v>1804</v>
      </c>
      <c r="C341" s="51" t="s">
        <v>293</v>
      </c>
      <c r="D341" s="49" t="s">
        <v>1820</v>
      </c>
      <c r="E341" s="103" t="s">
        <v>1830</v>
      </c>
      <c r="F341" s="51" t="s">
        <v>1831</v>
      </c>
      <c r="G341" s="51" t="s">
        <v>35</v>
      </c>
      <c r="H341" s="59" t="s">
        <v>1832</v>
      </c>
      <c r="I341" s="53" t="e">
        <f>VLOOKUP(H341,合同高级查询数据!$A$2:$Y$48,25,FALSE)</f>
        <v>#N/A</v>
      </c>
      <c r="J341" s="114" t="s">
        <v>37</v>
      </c>
      <c r="K341" s="51" t="s">
        <v>1824</v>
      </c>
      <c r="L341" s="115" t="s">
        <v>1825</v>
      </c>
      <c r="M341" s="116" t="s">
        <v>1826</v>
      </c>
      <c r="N341" s="117" t="s">
        <v>1833</v>
      </c>
      <c r="O341" s="122" t="s">
        <v>1828</v>
      </c>
      <c r="P341" s="118">
        <v>4300</v>
      </c>
      <c r="Q341" s="148">
        <v>0</v>
      </c>
      <c r="R341" s="118">
        <f t="shared" si="25"/>
        <v>0</v>
      </c>
      <c r="S341" s="69">
        <v>202303</v>
      </c>
      <c r="T341" s="98" t="s">
        <v>1834</v>
      </c>
      <c r="U341" s="146"/>
      <c r="V341" s="118">
        <v>0</v>
      </c>
      <c r="W341" s="118"/>
      <c r="X341" s="72">
        <v>44256</v>
      </c>
      <c r="Y341" s="72">
        <v>44620</v>
      </c>
      <c r="Z341" s="155">
        <v>0</v>
      </c>
      <c r="AA341" s="155">
        <v>0</v>
      </c>
      <c r="AB341" s="155">
        <v>0</v>
      </c>
      <c r="AC341" s="155">
        <f t="shared" si="26"/>
        <v>0</v>
      </c>
    </row>
    <row r="342" s="37" customFormat="1" customHeight="1" spans="1:29">
      <c r="A342" s="51" t="s">
        <v>50</v>
      </c>
      <c r="B342" s="51" t="s">
        <v>1804</v>
      </c>
      <c r="C342" s="51" t="s">
        <v>307</v>
      </c>
      <c r="D342" s="49" t="s">
        <v>1820</v>
      </c>
      <c r="E342" s="103" t="s">
        <v>1835</v>
      </c>
      <c r="F342" s="51" t="s">
        <v>1836</v>
      </c>
      <c r="G342" s="51" t="s">
        <v>35</v>
      </c>
      <c r="H342" s="59" t="s">
        <v>1837</v>
      </c>
      <c r="I342" s="53" t="e">
        <f>VLOOKUP(H342,合同高级查询数据!$A$2:$Y$48,25,FALSE)</f>
        <v>#N/A</v>
      </c>
      <c r="J342" s="114" t="s">
        <v>37</v>
      </c>
      <c r="K342" s="51" t="s">
        <v>1115</v>
      </c>
      <c r="L342" s="115" t="s">
        <v>1838</v>
      </c>
      <c r="M342" s="116" t="s">
        <v>1839</v>
      </c>
      <c r="N342" s="184" t="s">
        <v>1840</v>
      </c>
      <c r="O342" s="184" t="s">
        <v>1841</v>
      </c>
      <c r="P342" s="118">
        <v>6666.67</v>
      </c>
      <c r="Q342" s="148">
        <v>0</v>
      </c>
      <c r="R342" s="118">
        <f t="shared" si="25"/>
        <v>0</v>
      </c>
      <c r="S342" s="69">
        <v>202303</v>
      </c>
      <c r="T342" s="98" t="s">
        <v>1842</v>
      </c>
      <c r="U342" s="146"/>
      <c r="V342" s="118">
        <v>0</v>
      </c>
      <c r="W342" s="150"/>
      <c r="X342" s="184">
        <v>44682</v>
      </c>
      <c r="Y342" s="184">
        <v>45046</v>
      </c>
      <c r="Z342" s="155">
        <v>0</v>
      </c>
      <c r="AA342" s="155">
        <v>0</v>
      </c>
      <c r="AB342" s="155">
        <v>0</v>
      </c>
      <c r="AC342" s="155">
        <f t="shared" si="26"/>
        <v>0</v>
      </c>
    </row>
    <row r="343" s="37" customFormat="1" customHeight="1" spans="1:29">
      <c r="A343" s="51" t="s">
        <v>153</v>
      </c>
      <c r="B343" s="49" t="s">
        <v>1804</v>
      </c>
      <c r="C343" s="49" t="s">
        <v>1408</v>
      </c>
      <c r="D343" s="49" t="s">
        <v>1820</v>
      </c>
      <c r="E343" s="103" t="s">
        <v>1843</v>
      </c>
      <c r="F343" s="51" t="s">
        <v>1844</v>
      </c>
      <c r="G343" s="51" t="s">
        <v>35</v>
      </c>
      <c r="H343" s="59" t="s">
        <v>1845</v>
      </c>
      <c r="I343" s="53" t="e">
        <f>VLOOKUP(H343,合同高级查询数据!$A$2:$Y$48,25,FALSE)</f>
        <v>#N/A</v>
      </c>
      <c r="J343" s="114" t="s">
        <v>37</v>
      </c>
      <c r="K343" s="51" t="s">
        <v>1846</v>
      </c>
      <c r="L343" s="115" t="s">
        <v>1847</v>
      </c>
      <c r="M343" s="116" t="s">
        <v>1848</v>
      </c>
      <c r="N343" s="72" t="s">
        <v>1849</v>
      </c>
      <c r="O343" s="49" t="s">
        <v>1850</v>
      </c>
      <c r="P343" s="118">
        <v>5200</v>
      </c>
      <c r="Q343" s="148">
        <v>0</v>
      </c>
      <c r="R343" s="118">
        <f t="shared" si="25"/>
        <v>0</v>
      </c>
      <c r="S343" s="69">
        <v>202303</v>
      </c>
      <c r="T343" s="98" t="s">
        <v>1851</v>
      </c>
      <c r="U343" s="188"/>
      <c r="V343" s="118">
        <v>0</v>
      </c>
      <c r="W343" s="150"/>
      <c r="X343" s="72">
        <v>44593</v>
      </c>
      <c r="Y343" s="72">
        <v>44620</v>
      </c>
      <c r="Z343" s="155">
        <v>0</v>
      </c>
      <c r="AA343" s="155">
        <v>0</v>
      </c>
      <c r="AB343" s="155">
        <v>0</v>
      </c>
      <c r="AC343" s="155">
        <f t="shared" si="26"/>
        <v>0</v>
      </c>
    </row>
    <row r="344" s="37" customFormat="1" customHeight="1" spans="1:29">
      <c r="A344" s="51" t="s">
        <v>190</v>
      </c>
      <c r="B344" s="49" t="s">
        <v>1804</v>
      </c>
      <c r="C344" s="49" t="s">
        <v>61</v>
      </c>
      <c r="D344" s="49" t="s">
        <v>1820</v>
      </c>
      <c r="E344" s="52" t="s">
        <v>1852</v>
      </c>
      <c r="F344" s="49" t="s">
        <v>1853</v>
      </c>
      <c r="G344" s="51" t="s">
        <v>35</v>
      </c>
      <c r="H344" s="49" t="s">
        <v>1854</v>
      </c>
      <c r="I344" s="53" t="e">
        <f>VLOOKUP(H344,合同高级查询数据!$A$2:$Y$48,25,FALSE)</f>
        <v>#N/A</v>
      </c>
      <c r="J344" s="114" t="s">
        <v>37</v>
      </c>
      <c r="K344" s="49" t="s">
        <v>1855</v>
      </c>
      <c r="L344" s="49" t="s">
        <v>1856</v>
      </c>
      <c r="M344" s="49" t="s">
        <v>1857</v>
      </c>
      <c r="N344" s="72">
        <v>43831</v>
      </c>
      <c r="O344" s="49" t="s">
        <v>1858</v>
      </c>
      <c r="P344" s="150">
        <v>6666.67</v>
      </c>
      <c r="Q344" s="148">
        <v>23.6</v>
      </c>
      <c r="R344" s="118">
        <f t="shared" si="25"/>
        <v>157333.41</v>
      </c>
      <c r="S344" s="69">
        <v>202303</v>
      </c>
      <c r="T344" s="98" t="s">
        <v>1859</v>
      </c>
      <c r="U344" s="188"/>
      <c r="V344" s="118">
        <v>23.578824997</v>
      </c>
      <c r="W344" s="150"/>
      <c r="X344" s="72">
        <v>44743</v>
      </c>
      <c r="Y344" s="72">
        <v>45046</v>
      </c>
      <c r="Z344" s="167" t="s">
        <v>1860</v>
      </c>
      <c r="AA344" s="168">
        <v>0.3</v>
      </c>
      <c r="AB344" s="166">
        <v>40</v>
      </c>
      <c r="AC344" s="146">
        <f t="shared" si="26"/>
        <v>12</v>
      </c>
    </row>
    <row r="345" s="37" customFormat="1" customHeight="1" spans="1:29">
      <c r="A345" s="51" t="s">
        <v>190</v>
      </c>
      <c r="B345" s="49" t="s">
        <v>1804</v>
      </c>
      <c r="C345" s="49" t="s">
        <v>1861</v>
      </c>
      <c r="D345" s="49" t="s">
        <v>1862</v>
      </c>
      <c r="E345" s="52" t="s">
        <v>1852</v>
      </c>
      <c r="F345" s="49" t="s">
        <v>1853</v>
      </c>
      <c r="G345" s="51" t="s">
        <v>35</v>
      </c>
      <c r="H345" s="49" t="s">
        <v>1863</v>
      </c>
      <c r="I345" s="53" t="e">
        <f>VLOOKUP(H345,合同高级查询数据!$A$2:$Y$48,25,FALSE)</f>
        <v>#N/A</v>
      </c>
      <c r="J345" s="114" t="s">
        <v>37</v>
      </c>
      <c r="K345" s="49" t="s">
        <v>1864</v>
      </c>
      <c r="L345" s="49" t="s">
        <v>1865</v>
      </c>
      <c r="M345" s="49" t="s">
        <v>1866</v>
      </c>
      <c r="N345" s="72" t="s">
        <v>1867</v>
      </c>
      <c r="O345" s="49" t="s">
        <v>1868</v>
      </c>
      <c r="P345" s="118">
        <v>5000</v>
      </c>
      <c r="Q345" s="148">
        <v>57.5</v>
      </c>
      <c r="R345" s="118">
        <f t="shared" si="25"/>
        <v>287500</v>
      </c>
      <c r="S345" s="69">
        <v>202303</v>
      </c>
      <c r="T345" s="98" t="s">
        <v>1869</v>
      </c>
      <c r="U345" s="188"/>
      <c r="V345" s="118">
        <v>57.45633316</v>
      </c>
      <c r="W345" s="150"/>
      <c r="X345" s="72">
        <v>44835</v>
      </c>
      <c r="Y345" s="129">
        <v>45199</v>
      </c>
      <c r="Z345" s="49" t="s">
        <v>1870</v>
      </c>
      <c r="AA345" s="168">
        <v>0.3</v>
      </c>
      <c r="AB345" s="166">
        <v>120</v>
      </c>
      <c r="AC345" s="146">
        <f t="shared" si="26"/>
        <v>36</v>
      </c>
    </row>
    <row r="346" s="37" customFormat="1" customHeight="1" spans="1:29">
      <c r="A346" s="51" t="s">
        <v>190</v>
      </c>
      <c r="B346" s="49" t="s">
        <v>1804</v>
      </c>
      <c r="C346" s="49" t="s">
        <v>191</v>
      </c>
      <c r="D346" s="49" t="s">
        <v>1820</v>
      </c>
      <c r="E346" s="52" t="s">
        <v>1852</v>
      </c>
      <c r="F346" s="49" t="s">
        <v>1853</v>
      </c>
      <c r="G346" s="51" t="s">
        <v>35</v>
      </c>
      <c r="H346" s="49" t="s">
        <v>1871</v>
      </c>
      <c r="I346" s="53" t="e">
        <f>VLOOKUP(H346,合同高级查询数据!$A$2:$Y$48,25,FALSE)</f>
        <v>#N/A</v>
      </c>
      <c r="J346" s="114" t="s">
        <v>37</v>
      </c>
      <c r="K346" s="49" t="s">
        <v>1872</v>
      </c>
      <c r="L346" s="49" t="s">
        <v>1873</v>
      </c>
      <c r="M346" s="49" t="s">
        <v>1874</v>
      </c>
      <c r="N346" s="72" t="s">
        <v>1875</v>
      </c>
      <c r="O346" s="49" t="s">
        <v>1876</v>
      </c>
      <c r="P346" s="150">
        <v>5250</v>
      </c>
      <c r="Q346" s="148">
        <v>82</v>
      </c>
      <c r="R346" s="118">
        <f t="shared" si="25"/>
        <v>430500</v>
      </c>
      <c r="S346" s="69">
        <v>202303</v>
      </c>
      <c r="T346" s="188" t="s">
        <v>1877</v>
      </c>
      <c r="U346" s="188"/>
      <c r="V346" s="118">
        <v>81.958396912</v>
      </c>
      <c r="W346" s="150"/>
      <c r="X346" s="184">
        <v>44743</v>
      </c>
      <c r="Y346" s="184">
        <v>45046</v>
      </c>
      <c r="Z346" s="49" t="s">
        <v>1878</v>
      </c>
      <c r="AA346" s="168">
        <v>0.3</v>
      </c>
      <c r="AB346" s="166">
        <v>200</v>
      </c>
      <c r="AC346" s="146">
        <f t="shared" si="26"/>
        <v>60</v>
      </c>
    </row>
    <row r="347" s="37" customFormat="1" customHeight="1" spans="1:29">
      <c r="A347" s="51" t="s">
        <v>153</v>
      </c>
      <c r="B347" s="51" t="s">
        <v>1804</v>
      </c>
      <c r="C347" s="51" t="s">
        <v>1408</v>
      </c>
      <c r="D347" s="49" t="s">
        <v>1820</v>
      </c>
      <c r="E347" s="103" t="s">
        <v>1879</v>
      </c>
      <c r="F347" s="51" t="s">
        <v>1880</v>
      </c>
      <c r="G347" s="51" t="s">
        <v>35</v>
      </c>
      <c r="H347" s="59" t="s">
        <v>1881</v>
      </c>
      <c r="I347" s="53" t="e">
        <f>VLOOKUP(H347,合同高级查询数据!$A$2:$Y$48,25,FALSE)</f>
        <v>#N/A</v>
      </c>
      <c r="J347" s="114" t="s">
        <v>37</v>
      </c>
      <c r="K347" s="51" t="s">
        <v>1594</v>
      </c>
      <c r="L347" s="115" t="s">
        <v>1882</v>
      </c>
      <c r="M347" s="116" t="s">
        <v>1883</v>
      </c>
      <c r="N347" s="184" t="s">
        <v>1884</v>
      </c>
      <c r="O347" s="184" t="s">
        <v>1885</v>
      </c>
      <c r="P347" s="118">
        <v>5000</v>
      </c>
      <c r="Q347" s="148">
        <v>0</v>
      </c>
      <c r="R347" s="118">
        <f t="shared" si="25"/>
        <v>0</v>
      </c>
      <c r="S347" s="69">
        <v>202303</v>
      </c>
      <c r="T347" s="98" t="s">
        <v>1886</v>
      </c>
      <c r="U347" s="146"/>
      <c r="V347" s="118">
        <v>0</v>
      </c>
      <c r="W347" s="150"/>
      <c r="X347" s="72">
        <v>44378</v>
      </c>
      <c r="Y347" s="72">
        <v>44742</v>
      </c>
      <c r="Z347" s="155">
        <v>0</v>
      </c>
      <c r="AA347" s="155">
        <v>0</v>
      </c>
      <c r="AB347" s="155">
        <v>0</v>
      </c>
      <c r="AC347" s="155">
        <f t="shared" si="26"/>
        <v>0</v>
      </c>
    </row>
    <row r="348" s="37" customFormat="1" customHeight="1" spans="1:29">
      <c r="A348" s="51" t="s">
        <v>153</v>
      </c>
      <c r="B348" s="51" t="s">
        <v>1804</v>
      </c>
      <c r="C348" s="51" t="s">
        <v>1408</v>
      </c>
      <c r="D348" s="49" t="s">
        <v>1820</v>
      </c>
      <c r="E348" s="103" t="s">
        <v>1879</v>
      </c>
      <c r="F348" s="51" t="s">
        <v>1880</v>
      </c>
      <c r="G348" s="51" t="s">
        <v>35</v>
      </c>
      <c r="H348" s="59" t="s">
        <v>1887</v>
      </c>
      <c r="I348" s="53" t="e">
        <f>VLOOKUP(H348,合同高级查询数据!$A$2:$Y$48,25,FALSE)</f>
        <v>#N/A</v>
      </c>
      <c r="J348" s="114" t="s">
        <v>37</v>
      </c>
      <c r="K348" s="51" t="s">
        <v>1846</v>
      </c>
      <c r="L348" s="115" t="s">
        <v>1888</v>
      </c>
      <c r="M348" s="116" t="s">
        <v>1889</v>
      </c>
      <c r="N348" s="184" t="s">
        <v>1890</v>
      </c>
      <c r="O348" s="184" t="s">
        <v>1891</v>
      </c>
      <c r="P348" s="118">
        <v>5000</v>
      </c>
      <c r="Q348" s="148">
        <v>0</v>
      </c>
      <c r="R348" s="118">
        <f t="shared" si="25"/>
        <v>0</v>
      </c>
      <c r="S348" s="69">
        <v>202303</v>
      </c>
      <c r="T348" s="98" t="s">
        <v>1892</v>
      </c>
      <c r="U348" s="146"/>
      <c r="V348" s="118">
        <v>0</v>
      </c>
      <c r="W348" s="118"/>
      <c r="X348" s="72">
        <v>44866</v>
      </c>
      <c r="Y348" s="129">
        <v>45230</v>
      </c>
      <c r="Z348" s="155">
        <v>0</v>
      </c>
      <c r="AA348" s="155">
        <v>0</v>
      </c>
      <c r="AB348" s="155">
        <v>0</v>
      </c>
      <c r="AC348" s="146">
        <f t="shared" si="26"/>
        <v>0</v>
      </c>
    </row>
    <row r="349" s="2" customFormat="1" customHeight="1" spans="1:29">
      <c r="A349" s="5" t="s">
        <v>153</v>
      </c>
      <c r="B349" s="5" t="s">
        <v>1804</v>
      </c>
      <c r="C349" s="5" t="s">
        <v>1408</v>
      </c>
      <c r="D349" s="14" t="s">
        <v>1820</v>
      </c>
      <c r="E349" s="7" t="s">
        <v>1879</v>
      </c>
      <c r="F349" s="5" t="s">
        <v>1880</v>
      </c>
      <c r="G349" s="5" t="s">
        <v>35</v>
      </c>
      <c r="H349" s="9" t="s">
        <v>1893</v>
      </c>
      <c r="I349" s="13" t="e">
        <f>VLOOKUP(H349,合同高级查询数据!$A$2:$Y$48,25,FALSE)</f>
        <v>#N/A</v>
      </c>
      <c r="J349" s="8" t="s">
        <v>37</v>
      </c>
      <c r="K349" s="5" t="s">
        <v>1594</v>
      </c>
      <c r="L349" s="15" t="s">
        <v>1894</v>
      </c>
      <c r="M349" s="111" t="s">
        <v>1895</v>
      </c>
      <c r="N349" s="185">
        <v>44986</v>
      </c>
      <c r="O349" s="185" t="s">
        <v>1745</v>
      </c>
      <c r="P349" s="18">
        <v>5000</v>
      </c>
      <c r="Q349" s="137">
        <v>84.1</v>
      </c>
      <c r="R349" s="18">
        <f t="shared" si="25"/>
        <v>420500</v>
      </c>
      <c r="S349" s="76">
        <v>202303</v>
      </c>
      <c r="T349" s="141" t="s">
        <v>1896</v>
      </c>
      <c r="U349" s="120"/>
      <c r="V349" s="18">
        <v>84.087120056</v>
      </c>
      <c r="W349" s="18"/>
      <c r="X349" s="17"/>
      <c r="Y349" s="113"/>
      <c r="Z349" s="26" t="s">
        <v>1897</v>
      </c>
      <c r="AA349" s="195">
        <v>0.4</v>
      </c>
      <c r="AB349" s="26">
        <v>160</v>
      </c>
      <c r="AC349" s="26">
        <f t="shared" si="26"/>
        <v>64</v>
      </c>
    </row>
    <row r="350" s="37" customFormat="1" customHeight="1" spans="1:29">
      <c r="A350" s="179" t="s">
        <v>50</v>
      </c>
      <c r="B350" s="49" t="s">
        <v>1804</v>
      </c>
      <c r="C350" s="49" t="s">
        <v>154</v>
      </c>
      <c r="D350" s="49" t="s">
        <v>53</v>
      </c>
      <c r="E350" s="103" t="s">
        <v>1898</v>
      </c>
      <c r="F350" s="51" t="s">
        <v>1899</v>
      </c>
      <c r="G350" s="51" t="s">
        <v>35</v>
      </c>
      <c r="H350" s="59" t="s">
        <v>1900</v>
      </c>
      <c r="I350" s="53" t="str">
        <f>VLOOKUP(H350,合同高级查询数据!$A$2:$Y$48,25,FALSE)</f>
        <v>2023-03-24</v>
      </c>
      <c r="J350" s="114" t="s">
        <v>37</v>
      </c>
      <c r="K350" s="51" t="s">
        <v>1901</v>
      </c>
      <c r="L350" s="115" t="s">
        <v>1902</v>
      </c>
      <c r="M350" s="116" t="s">
        <v>1903</v>
      </c>
      <c r="N350" s="72" t="s">
        <v>1904</v>
      </c>
      <c r="O350" s="167" t="s">
        <v>1905</v>
      </c>
      <c r="P350" s="118">
        <v>6250</v>
      </c>
      <c r="Q350" s="148">
        <v>68</v>
      </c>
      <c r="R350" s="118">
        <f t="shared" si="25"/>
        <v>425000</v>
      </c>
      <c r="S350" s="69">
        <v>202303</v>
      </c>
      <c r="T350" s="98" t="s">
        <v>1906</v>
      </c>
      <c r="U350" s="188"/>
      <c r="V350" s="118">
        <v>67.930458069</v>
      </c>
      <c r="W350" s="118"/>
      <c r="X350" s="72">
        <v>44958</v>
      </c>
      <c r="Y350" s="72">
        <v>45322</v>
      </c>
      <c r="Z350" s="49" t="s">
        <v>1907</v>
      </c>
      <c r="AA350" s="168">
        <v>0.3</v>
      </c>
      <c r="AB350" s="166">
        <v>220</v>
      </c>
      <c r="AC350" s="146">
        <f t="shared" si="26"/>
        <v>66</v>
      </c>
    </row>
    <row r="351" s="37" customFormat="1" customHeight="1" spans="1:29">
      <c r="A351" s="179" t="s">
        <v>50</v>
      </c>
      <c r="B351" s="49" t="s">
        <v>1804</v>
      </c>
      <c r="C351" s="49" t="s">
        <v>154</v>
      </c>
      <c r="D351" s="49" t="s">
        <v>53</v>
      </c>
      <c r="E351" s="103" t="s">
        <v>1898</v>
      </c>
      <c r="F351" s="51" t="s">
        <v>1899</v>
      </c>
      <c r="G351" s="51" t="s">
        <v>35</v>
      </c>
      <c r="H351" s="59" t="s">
        <v>1900</v>
      </c>
      <c r="I351" s="53" t="str">
        <f>VLOOKUP(H351,合同高级查询数据!$A$2:$Y$48,25,FALSE)</f>
        <v>2023-03-24</v>
      </c>
      <c r="J351" s="114" t="s">
        <v>37</v>
      </c>
      <c r="K351" s="51" t="s">
        <v>1901</v>
      </c>
      <c r="L351" s="115" t="s">
        <v>1908</v>
      </c>
      <c r="M351" s="116" t="s">
        <v>1903</v>
      </c>
      <c r="N351" s="72" t="s">
        <v>1909</v>
      </c>
      <c r="O351" s="49" t="s">
        <v>1910</v>
      </c>
      <c r="P351" s="118">
        <v>6250</v>
      </c>
      <c r="Q351" s="148">
        <v>67.7</v>
      </c>
      <c r="R351" s="118">
        <f t="shared" si="25"/>
        <v>423125</v>
      </c>
      <c r="S351" s="69">
        <v>202303</v>
      </c>
      <c r="T351" s="98" t="s">
        <v>1911</v>
      </c>
      <c r="U351" s="188"/>
      <c r="V351" s="118">
        <v>67.662155151</v>
      </c>
      <c r="W351" s="150"/>
      <c r="X351" s="72">
        <v>44958</v>
      </c>
      <c r="Y351" s="72">
        <v>45322</v>
      </c>
      <c r="Z351" s="146" t="s">
        <v>1912</v>
      </c>
      <c r="AA351" s="168">
        <v>0.3</v>
      </c>
      <c r="AB351" s="166">
        <v>220</v>
      </c>
      <c r="AC351" s="146">
        <f t="shared" si="26"/>
        <v>66</v>
      </c>
    </row>
    <row r="352" s="37" customFormat="1" customHeight="1" spans="1:29">
      <c r="A352" s="51" t="s">
        <v>190</v>
      </c>
      <c r="B352" s="49" t="s">
        <v>1804</v>
      </c>
      <c r="C352" s="49" t="s">
        <v>191</v>
      </c>
      <c r="D352" s="49" t="s">
        <v>1820</v>
      </c>
      <c r="E352" s="103" t="s">
        <v>1898</v>
      </c>
      <c r="F352" s="51" t="s">
        <v>1899</v>
      </c>
      <c r="G352" s="51" t="s">
        <v>35</v>
      </c>
      <c r="H352" s="59" t="s">
        <v>1913</v>
      </c>
      <c r="I352" s="53" t="e">
        <f>VLOOKUP(H352,合同高级查询数据!$A$2:$Y$48,25,FALSE)</f>
        <v>#N/A</v>
      </c>
      <c r="J352" s="114" t="s">
        <v>37</v>
      </c>
      <c r="K352" s="51" t="s">
        <v>1914</v>
      </c>
      <c r="L352" s="115" t="s">
        <v>1915</v>
      </c>
      <c r="M352" s="116" t="s">
        <v>1916</v>
      </c>
      <c r="N352" s="152" t="s">
        <v>1917</v>
      </c>
      <c r="O352" s="49" t="s">
        <v>1918</v>
      </c>
      <c r="P352" s="118">
        <v>5500</v>
      </c>
      <c r="Q352" s="148">
        <v>0</v>
      </c>
      <c r="R352" s="118">
        <f t="shared" si="25"/>
        <v>0</v>
      </c>
      <c r="S352" s="69">
        <v>202303</v>
      </c>
      <c r="T352" s="98" t="s">
        <v>1919</v>
      </c>
      <c r="U352" s="188"/>
      <c r="V352" s="118">
        <v>0</v>
      </c>
      <c r="W352" s="150"/>
      <c r="X352" s="72">
        <v>44652</v>
      </c>
      <c r="Y352" s="72">
        <v>45016</v>
      </c>
      <c r="Z352" s="155">
        <v>0</v>
      </c>
      <c r="AA352" s="155">
        <v>0</v>
      </c>
      <c r="AB352" s="155">
        <v>0</v>
      </c>
      <c r="AC352" s="155">
        <f t="shared" si="26"/>
        <v>0</v>
      </c>
    </row>
    <row r="353" s="37" customFormat="1" customHeight="1" spans="1:29">
      <c r="A353" s="51" t="s">
        <v>190</v>
      </c>
      <c r="B353" s="49" t="s">
        <v>1804</v>
      </c>
      <c r="C353" s="49" t="s">
        <v>191</v>
      </c>
      <c r="D353" s="49" t="s">
        <v>1820</v>
      </c>
      <c r="E353" s="103" t="s">
        <v>1898</v>
      </c>
      <c r="F353" s="51" t="s">
        <v>1899</v>
      </c>
      <c r="G353" s="51" t="s">
        <v>35</v>
      </c>
      <c r="H353" s="59" t="s">
        <v>1913</v>
      </c>
      <c r="I353" s="53" t="e">
        <f>VLOOKUP(H353,合同高级查询数据!$A$2:$Y$48,25,FALSE)</f>
        <v>#N/A</v>
      </c>
      <c r="J353" s="114" t="s">
        <v>37</v>
      </c>
      <c r="K353" s="51" t="s">
        <v>1914</v>
      </c>
      <c r="L353" s="115" t="s">
        <v>1920</v>
      </c>
      <c r="M353" s="116" t="s">
        <v>1916</v>
      </c>
      <c r="N353" s="152" t="s">
        <v>1921</v>
      </c>
      <c r="O353" s="49" t="s">
        <v>1429</v>
      </c>
      <c r="P353" s="118">
        <v>5500</v>
      </c>
      <c r="Q353" s="148">
        <v>0</v>
      </c>
      <c r="R353" s="118">
        <f t="shared" si="25"/>
        <v>0</v>
      </c>
      <c r="S353" s="69">
        <v>202303</v>
      </c>
      <c r="T353" s="98" t="s">
        <v>1922</v>
      </c>
      <c r="U353" s="188"/>
      <c r="V353" s="118">
        <v>0</v>
      </c>
      <c r="W353" s="150"/>
      <c r="X353" s="72">
        <v>44652</v>
      </c>
      <c r="Y353" s="72">
        <v>45016</v>
      </c>
      <c r="Z353" s="155">
        <v>0</v>
      </c>
      <c r="AA353" s="155">
        <v>0</v>
      </c>
      <c r="AB353" s="155">
        <v>0</v>
      </c>
      <c r="AC353" s="155">
        <f t="shared" si="26"/>
        <v>0</v>
      </c>
    </row>
    <row r="354" s="37" customFormat="1" customHeight="1" spans="1:29">
      <c r="A354" s="51" t="s">
        <v>190</v>
      </c>
      <c r="B354" s="49" t="s">
        <v>1804</v>
      </c>
      <c r="C354" s="49" t="s">
        <v>191</v>
      </c>
      <c r="D354" s="49" t="s">
        <v>1820</v>
      </c>
      <c r="E354" s="103" t="s">
        <v>1898</v>
      </c>
      <c r="F354" s="51" t="s">
        <v>1899</v>
      </c>
      <c r="G354" s="51" t="s">
        <v>35</v>
      </c>
      <c r="H354" s="59" t="s">
        <v>1923</v>
      </c>
      <c r="I354" s="53" t="e">
        <f>VLOOKUP(H354,合同高级查询数据!$A$2:$Y$48,25,FALSE)</f>
        <v>#N/A</v>
      </c>
      <c r="J354" s="114" t="s">
        <v>37</v>
      </c>
      <c r="K354" s="51" t="s">
        <v>286</v>
      </c>
      <c r="L354" s="115" t="s">
        <v>1924</v>
      </c>
      <c r="M354" s="116" t="s">
        <v>1925</v>
      </c>
      <c r="N354" s="152" t="s">
        <v>1926</v>
      </c>
      <c r="O354" s="49" t="s">
        <v>1429</v>
      </c>
      <c r="P354" s="118">
        <v>5000</v>
      </c>
      <c r="Q354" s="148">
        <v>0</v>
      </c>
      <c r="R354" s="118">
        <f t="shared" si="25"/>
        <v>0</v>
      </c>
      <c r="S354" s="69">
        <v>202303</v>
      </c>
      <c r="T354" s="98" t="s">
        <v>1927</v>
      </c>
      <c r="U354" s="188"/>
      <c r="V354" s="118">
        <v>0</v>
      </c>
      <c r="W354" s="150"/>
      <c r="X354" s="72">
        <v>44866</v>
      </c>
      <c r="Y354" s="72">
        <v>45230</v>
      </c>
      <c r="Z354" s="155">
        <v>0</v>
      </c>
      <c r="AA354" s="155">
        <v>0</v>
      </c>
      <c r="AB354" s="155">
        <v>0</v>
      </c>
      <c r="AC354" s="155">
        <f t="shared" si="26"/>
        <v>0</v>
      </c>
    </row>
    <row r="355" s="37" customFormat="1" customHeight="1" spans="1:29">
      <c r="A355" s="51" t="s">
        <v>190</v>
      </c>
      <c r="B355" s="49" t="s">
        <v>1804</v>
      </c>
      <c r="C355" s="49" t="s">
        <v>191</v>
      </c>
      <c r="D355" s="49" t="s">
        <v>1820</v>
      </c>
      <c r="E355" s="103" t="s">
        <v>1898</v>
      </c>
      <c r="F355" s="51" t="s">
        <v>1899</v>
      </c>
      <c r="G355" s="51" t="s">
        <v>35</v>
      </c>
      <c r="H355" s="59" t="s">
        <v>1923</v>
      </c>
      <c r="I355" s="53" t="e">
        <f>VLOOKUP(H355,合同高级查询数据!$A$2:$Y$48,25,FALSE)</f>
        <v>#N/A</v>
      </c>
      <c r="J355" s="114" t="s">
        <v>37</v>
      </c>
      <c r="K355" s="51" t="s">
        <v>286</v>
      </c>
      <c r="L355" s="115" t="s">
        <v>1928</v>
      </c>
      <c r="M355" s="116" t="s">
        <v>1925</v>
      </c>
      <c r="N355" s="152" t="s">
        <v>1929</v>
      </c>
      <c r="O355" s="49" t="s">
        <v>1930</v>
      </c>
      <c r="P355" s="118">
        <v>5000</v>
      </c>
      <c r="Q355" s="148">
        <v>254.1</v>
      </c>
      <c r="R355" s="118">
        <f t="shared" si="25"/>
        <v>1270500</v>
      </c>
      <c r="S355" s="69">
        <v>202303</v>
      </c>
      <c r="T355" s="98" t="s">
        <v>1931</v>
      </c>
      <c r="U355" s="188"/>
      <c r="V355" s="118">
        <v>254.017181396</v>
      </c>
      <c r="W355" s="150"/>
      <c r="X355" s="72">
        <v>44866</v>
      </c>
      <c r="Y355" s="72">
        <v>45230</v>
      </c>
      <c r="Z355" s="49" t="s">
        <v>1932</v>
      </c>
      <c r="AA355" s="168">
        <v>0.4</v>
      </c>
      <c r="AB355" s="166">
        <v>400</v>
      </c>
      <c r="AC355" s="146">
        <f t="shared" si="26"/>
        <v>160</v>
      </c>
    </row>
    <row r="356" s="37" customFormat="1" customHeight="1" spans="1:29">
      <c r="A356" s="51" t="s">
        <v>190</v>
      </c>
      <c r="B356" s="49" t="s">
        <v>1804</v>
      </c>
      <c r="C356" s="49" t="s">
        <v>1265</v>
      </c>
      <c r="D356" s="49" t="s">
        <v>1820</v>
      </c>
      <c r="E356" s="103" t="s">
        <v>1933</v>
      </c>
      <c r="F356" s="51" t="s">
        <v>1934</v>
      </c>
      <c r="G356" s="51" t="s">
        <v>35</v>
      </c>
      <c r="H356" s="59" t="s">
        <v>1935</v>
      </c>
      <c r="I356" s="53" t="e">
        <f>VLOOKUP(H356,合同高级查询数据!$A$2:$Y$48,25,FALSE)</f>
        <v>#N/A</v>
      </c>
      <c r="J356" s="114" t="s">
        <v>37</v>
      </c>
      <c r="K356" s="51" t="s">
        <v>1393</v>
      </c>
      <c r="L356" s="115" t="s">
        <v>1936</v>
      </c>
      <c r="M356" s="116" t="s">
        <v>1937</v>
      </c>
      <c r="N356" s="72" t="s">
        <v>1938</v>
      </c>
      <c r="O356" s="49" t="s">
        <v>197</v>
      </c>
      <c r="P356" s="118">
        <v>5667</v>
      </c>
      <c r="Q356" s="148">
        <v>0</v>
      </c>
      <c r="R356" s="118">
        <f t="shared" si="25"/>
        <v>0</v>
      </c>
      <c r="S356" s="69">
        <v>202303</v>
      </c>
      <c r="T356" s="98" t="s">
        <v>1939</v>
      </c>
      <c r="U356" s="188"/>
      <c r="V356" s="118">
        <v>0</v>
      </c>
      <c r="W356" s="150"/>
      <c r="X356" s="72">
        <v>44378</v>
      </c>
      <c r="Y356" s="72">
        <v>44742</v>
      </c>
      <c r="Z356" s="155">
        <v>0</v>
      </c>
      <c r="AA356" s="155">
        <v>0</v>
      </c>
      <c r="AB356" s="155">
        <v>0</v>
      </c>
      <c r="AC356" s="155">
        <f t="shared" si="26"/>
        <v>0</v>
      </c>
    </row>
    <row r="357" s="37" customFormat="1" customHeight="1" spans="1:29">
      <c r="A357" s="51" t="s">
        <v>190</v>
      </c>
      <c r="B357" s="49" t="s">
        <v>1804</v>
      </c>
      <c r="C357" s="49" t="s">
        <v>348</v>
      </c>
      <c r="D357" s="49" t="s">
        <v>53</v>
      </c>
      <c r="E357" s="103" t="s">
        <v>1933</v>
      </c>
      <c r="F357" s="51" t="s">
        <v>1934</v>
      </c>
      <c r="G357" s="51" t="s">
        <v>35</v>
      </c>
      <c r="H357" s="59" t="s">
        <v>1940</v>
      </c>
      <c r="I357" s="53" t="e">
        <f>VLOOKUP(H357,合同高级查询数据!$A$2:$Y$48,25,FALSE)</f>
        <v>#N/A</v>
      </c>
      <c r="J357" s="114" t="s">
        <v>37</v>
      </c>
      <c r="K357" s="51" t="s">
        <v>1941</v>
      </c>
      <c r="L357" s="115" t="s">
        <v>1942</v>
      </c>
      <c r="M357" s="116" t="s">
        <v>1943</v>
      </c>
      <c r="N357" s="72" t="s">
        <v>1944</v>
      </c>
      <c r="O357" s="49" t="s">
        <v>1429</v>
      </c>
      <c r="P357" s="118">
        <v>5833</v>
      </c>
      <c r="Q357" s="148">
        <v>0</v>
      </c>
      <c r="R357" s="118">
        <f t="shared" si="25"/>
        <v>0</v>
      </c>
      <c r="S357" s="69">
        <v>202303</v>
      </c>
      <c r="T357" s="98" t="s">
        <v>1945</v>
      </c>
      <c r="U357" s="188"/>
      <c r="V357" s="118">
        <v>0</v>
      </c>
      <c r="W357" s="150"/>
      <c r="X357" s="72">
        <v>44228</v>
      </c>
      <c r="Y357" s="72">
        <v>44592</v>
      </c>
      <c r="Z357" s="155">
        <v>0</v>
      </c>
      <c r="AA357" s="155">
        <v>0</v>
      </c>
      <c r="AB357" s="155">
        <v>0</v>
      </c>
      <c r="AC357" s="155">
        <f t="shared" si="26"/>
        <v>0</v>
      </c>
    </row>
    <row r="358" s="37" customFormat="1" customHeight="1" spans="1:29">
      <c r="A358" s="51" t="s">
        <v>190</v>
      </c>
      <c r="B358" s="49" t="s">
        <v>1804</v>
      </c>
      <c r="C358" s="49" t="s">
        <v>1265</v>
      </c>
      <c r="D358" s="49" t="s">
        <v>1820</v>
      </c>
      <c r="E358" s="103" t="s">
        <v>1946</v>
      </c>
      <c r="F358" s="51" t="s">
        <v>1947</v>
      </c>
      <c r="G358" s="51" t="s">
        <v>35</v>
      </c>
      <c r="H358" s="59" t="s">
        <v>1948</v>
      </c>
      <c r="I358" s="53" t="e">
        <f>VLOOKUP(H358,合同高级查询数据!$A$2:$Y$48,25,FALSE)</f>
        <v>#N/A</v>
      </c>
      <c r="J358" s="114" t="s">
        <v>37</v>
      </c>
      <c r="K358" s="51" t="s">
        <v>1949</v>
      </c>
      <c r="L358" s="115" t="s">
        <v>1950</v>
      </c>
      <c r="M358" s="116" t="s">
        <v>1951</v>
      </c>
      <c r="N358" s="72" t="s">
        <v>1952</v>
      </c>
      <c r="O358" s="49" t="s">
        <v>1953</v>
      </c>
      <c r="P358" s="150">
        <v>5666.67</v>
      </c>
      <c r="Q358" s="148">
        <v>0</v>
      </c>
      <c r="R358" s="118">
        <f t="shared" si="25"/>
        <v>0</v>
      </c>
      <c r="S358" s="69">
        <v>202303</v>
      </c>
      <c r="T358" s="98" t="s">
        <v>1954</v>
      </c>
      <c r="U358" s="188"/>
      <c r="V358" s="118">
        <v>0</v>
      </c>
      <c r="W358" s="150"/>
      <c r="X358" s="72">
        <v>44470</v>
      </c>
      <c r="Y358" s="72">
        <v>44834</v>
      </c>
      <c r="Z358" s="155">
        <v>0</v>
      </c>
      <c r="AA358" s="155">
        <v>0</v>
      </c>
      <c r="AB358" s="155">
        <v>0</v>
      </c>
      <c r="AC358" s="155">
        <f t="shared" si="26"/>
        <v>0</v>
      </c>
    </row>
    <row r="359" s="37" customFormat="1" customHeight="1" spans="1:29">
      <c r="A359" s="51" t="s">
        <v>190</v>
      </c>
      <c r="B359" s="49" t="s">
        <v>1804</v>
      </c>
      <c r="C359" s="49" t="s">
        <v>1265</v>
      </c>
      <c r="D359" s="49" t="s">
        <v>1820</v>
      </c>
      <c r="E359" s="103" t="s">
        <v>1946</v>
      </c>
      <c r="F359" s="51" t="s">
        <v>1947</v>
      </c>
      <c r="G359" s="51" t="s">
        <v>35</v>
      </c>
      <c r="H359" s="59" t="s">
        <v>1948</v>
      </c>
      <c r="I359" s="53" t="e">
        <f>VLOOKUP(H359,合同高级查询数据!$A$2:$Y$48,25,FALSE)</f>
        <v>#N/A</v>
      </c>
      <c r="J359" s="114" t="s">
        <v>37</v>
      </c>
      <c r="K359" s="51" t="s">
        <v>1266</v>
      </c>
      <c r="L359" s="115" t="s">
        <v>1955</v>
      </c>
      <c r="M359" s="116" t="s">
        <v>1956</v>
      </c>
      <c r="N359" s="72" t="s">
        <v>1957</v>
      </c>
      <c r="O359" s="49" t="s">
        <v>1429</v>
      </c>
      <c r="P359" s="150">
        <v>5666.67</v>
      </c>
      <c r="Q359" s="148">
        <v>0</v>
      </c>
      <c r="R359" s="118">
        <f t="shared" si="25"/>
        <v>0</v>
      </c>
      <c r="S359" s="69">
        <v>202303</v>
      </c>
      <c r="T359" s="98" t="s">
        <v>1958</v>
      </c>
      <c r="U359" s="188"/>
      <c r="V359" s="118">
        <v>0</v>
      </c>
      <c r="W359" s="150"/>
      <c r="X359" s="72">
        <v>44470</v>
      </c>
      <c r="Y359" s="72">
        <v>44834</v>
      </c>
      <c r="Z359" s="155">
        <v>0</v>
      </c>
      <c r="AA359" s="155">
        <v>0</v>
      </c>
      <c r="AB359" s="155">
        <v>0</v>
      </c>
      <c r="AC359" s="155">
        <f t="shared" si="26"/>
        <v>0</v>
      </c>
    </row>
    <row r="360" s="37" customFormat="1" customHeight="1" spans="1:29">
      <c r="A360" s="179" t="s">
        <v>50</v>
      </c>
      <c r="B360" s="49" t="s">
        <v>1804</v>
      </c>
      <c r="C360" s="49" t="s">
        <v>380</v>
      </c>
      <c r="D360" s="49" t="s">
        <v>1820</v>
      </c>
      <c r="E360" s="103" t="s">
        <v>1946</v>
      </c>
      <c r="F360" s="51" t="s">
        <v>1947</v>
      </c>
      <c r="G360" s="51" t="s">
        <v>35</v>
      </c>
      <c r="H360" s="59" t="s">
        <v>1959</v>
      </c>
      <c r="I360" s="53" t="e">
        <f>VLOOKUP(H360,合同高级查询数据!$A$2:$Y$48,25,FALSE)</f>
        <v>#N/A</v>
      </c>
      <c r="J360" s="114" t="s">
        <v>37</v>
      </c>
      <c r="K360" s="51" t="s">
        <v>1960</v>
      </c>
      <c r="L360" s="115" t="s">
        <v>1961</v>
      </c>
      <c r="M360" s="116" t="s">
        <v>1962</v>
      </c>
      <c r="N360" s="72" t="s">
        <v>1963</v>
      </c>
      <c r="O360" s="49" t="s">
        <v>1964</v>
      </c>
      <c r="P360" s="150">
        <v>7083.33</v>
      </c>
      <c r="Q360" s="148">
        <v>125.2</v>
      </c>
      <c r="R360" s="118">
        <f t="shared" si="25"/>
        <v>886832.92</v>
      </c>
      <c r="S360" s="69">
        <v>202303</v>
      </c>
      <c r="T360" s="98" t="s">
        <v>1965</v>
      </c>
      <c r="U360" s="188"/>
      <c r="V360" s="118">
        <v>125.106674194</v>
      </c>
      <c r="W360" s="150"/>
      <c r="X360" s="72">
        <v>44713</v>
      </c>
      <c r="Y360" s="72">
        <v>45077</v>
      </c>
      <c r="Z360" s="49" t="s">
        <v>1966</v>
      </c>
      <c r="AA360" s="168">
        <v>0.4</v>
      </c>
      <c r="AB360" s="166">
        <v>300</v>
      </c>
      <c r="AC360" s="146">
        <f t="shared" si="26"/>
        <v>120</v>
      </c>
    </row>
    <row r="361" s="37" customFormat="1" customHeight="1" spans="1:29">
      <c r="A361" s="179" t="s">
        <v>50</v>
      </c>
      <c r="B361" s="49" t="s">
        <v>1804</v>
      </c>
      <c r="C361" s="49" t="s">
        <v>380</v>
      </c>
      <c r="D361" s="49" t="s">
        <v>1820</v>
      </c>
      <c r="E361" s="103" t="s">
        <v>1946</v>
      </c>
      <c r="F361" s="51" t="s">
        <v>1947</v>
      </c>
      <c r="G361" s="51" t="s">
        <v>35</v>
      </c>
      <c r="H361" s="59" t="s">
        <v>1959</v>
      </c>
      <c r="I361" s="53" t="e">
        <f>VLOOKUP(H361,合同高级查询数据!$A$2:$Y$48,25,FALSE)</f>
        <v>#N/A</v>
      </c>
      <c r="J361" s="114" t="s">
        <v>37</v>
      </c>
      <c r="K361" s="51" t="s">
        <v>1960</v>
      </c>
      <c r="L361" s="115" t="s">
        <v>1967</v>
      </c>
      <c r="M361" s="116" t="s">
        <v>1962</v>
      </c>
      <c r="N361" s="72" t="s">
        <v>1968</v>
      </c>
      <c r="O361" s="49" t="s">
        <v>1463</v>
      </c>
      <c r="P361" s="150">
        <v>7083.33</v>
      </c>
      <c r="Q361" s="148">
        <v>84.4</v>
      </c>
      <c r="R361" s="118">
        <f t="shared" si="25"/>
        <v>597833.05</v>
      </c>
      <c r="S361" s="69">
        <v>202303</v>
      </c>
      <c r="T361" s="98" t="s">
        <v>1969</v>
      </c>
      <c r="U361" s="188"/>
      <c r="V361" s="118">
        <v>84.343635559</v>
      </c>
      <c r="W361" s="189"/>
      <c r="X361" s="72">
        <v>44713</v>
      </c>
      <c r="Y361" s="72">
        <v>45077</v>
      </c>
      <c r="Z361" s="49" t="s">
        <v>1970</v>
      </c>
      <c r="AA361" s="168">
        <v>0.4</v>
      </c>
      <c r="AB361" s="166">
        <v>200</v>
      </c>
      <c r="AC361" s="146">
        <f t="shared" si="26"/>
        <v>80</v>
      </c>
    </row>
    <row r="362" s="37" customFormat="1" customHeight="1" spans="1:29">
      <c r="A362" s="179" t="s">
        <v>50</v>
      </c>
      <c r="B362" s="49" t="s">
        <v>1804</v>
      </c>
      <c r="C362" s="49" t="s">
        <v>1265</v>
      </c>
      <c r="D362" s="49" t="s">
        <v>1820</v>
      </c>
      <c r="E362" s="103" t="s">
        <v>1946</v>
      </c>
      <c r="F362" s="51" t="s">
        <v>1947</v>
      </c>
      <c r="G362" s="51" t="s">
        <v>35</v>
      </c>
      <c r="H362" s="59" t="s">
        <v>1971</v>
      </c>
      <c r="I362" s="53" t="e">
        <f>VLOOKUP(H362,合同高级查询数据!$A$2:$Y$48,25,FALSE)</f>
        <v>#N/A</v>
      </c>
      <c r="J362" s="114" t="s">
        <v>37</v>
      </c>
      <c r="K362" s="51" t="s">
        <v>1949</v>
      </c>
      <c r="L362" s="115" t="s">
        <v>1972</v>
      </c>
      <c r="M362" s="116" t="s">
        <v>1973</v>
      </c>
      <c r="N362" s="72" t="s">
        <v>1968</v>
      </c>
      <c r="O362" s="166" t="s">
        <v>1974</v>
      </c>
      <c r="P362" s="150">
        <v>6166.67</v>
      </c>
      <c r="Q362" s="148">
        <v>125.4</v>
      </c>
      <c r="R362" s="118">
        <f t="shared" si="25"/>
        <v>773300.42</v>
      </c>
      <c r="S362" s="69">
        <v>202303</v>
      </c>
      <c r="T362" s="98" t="s">
        <v>1975</v>
      </c>
      <c r="U362" s="188"/>
      <c r="V362" s="118">
        <v>125.338493347</v>
      </c>
      <c r="W362" s="189"/>
      <c r="X362" s="72">
        <v>44743</v>
      </c>
      <c r="Y362" s="72">
        <v>45077</v>
      </c>
      <c r="Z362" s="49" t="s">
        <v>1976</v>
      </c>
      <c r="AA362" s="168">
        <v>0.3</v>
      </c>
      <c r="AB362" s="166">
        <v>400</v>
      </c>
      <c r="AC362" s="146">
        <f t="shared" si="26"/>
        <v>120</v>
      </c>
    </row>
    <row r="363" s="2" customFormat="1" customHeight="1" spans="1:29">
      <c r="A363" s="5" t="s">
        <v>190</v>
      </c>
      <c r="B363" s="14" t="s">
        <v>1804</v>
      </c>
      <c r="C363" s="14" t="s">
        <v>1265</v>
      </c>
      <c r="D363" s="14" t="s">
        <v>1820</v>
      </c>
      <c r="E363" s="7" t="s">
        <v>1946</v>
      </c>
      <c r="F363" s="5" t="s">
        <v>1947</v>
      </c>
      <c r="G363" s="5" t="s">
        <v>35</v>
      </c>
      <c r="H363" s="9" t="s">
        <v>1977</v>
      </c>
      <c r="I363" s="13" t="e">
        <f>VLOOKUP(H363,合同高级查询数据!$A$2:$Y$48,25,FALSE)</f>
        <v>#N/A</v>
      </c>
      <c r="J363" s="8" t="s">
        <v>37</v>
      </c>
      <c r="K363" s="5" t="s">
        <v>1388</v>
      </c>
      <c r="L363" s="15" t="s">
        <v>1978</v>
      </c>
      <c r="M363" s="111" t="s">
        <v>1979</v>
      </c>
      <c r="N363" s="186">
        <v>44593</v>
      </c>
      <c r="O363" s="164" t="s">
        <v>1980</v>
      </c>
      <c r="P363" s="144">
        <v>5167</v>
      </c>
      <c r="Q363" s="137">
        <v>152.7</v>
      </c>
      <c r="R363" s="18">
        <f t="shared" si="25"/>
        <v>789000.9</v>
      </c>
      <c r="S363" s="76">
        <v>202303</v>
      </c>
      <c r="T363" s="141" t="s">
        <v>1981</v>
      </c>
      <c r="U363" s="190"/>
      <c r="V363" s="18">
        <v>152.699829102</v>
      </c>
      <c r="W363" s="191"/>
      <c r="X363" s="17"/>
      <c r="Y363" s="17"/>
      <c r="Z363" s="14" t="s">
        <v>1982</v>
      </c>
      <c r="AA363" s="163">
        <v>0.3</v>
      </c>
      <c r="AB363" s="164">
        <v>440</v>
      </c>
      <c r="AC363" s="120">
        <f t="shared" si="26"/>
        <v>132</v>
      </c>
    </row>
    <row r="364" s="37" customFormat="1" customHeight="1" spans="1:29">
      <c r="A364" s="51" t="s">
        <v>190</v>
      </c>
      <c r="B364" s="49" t="s">
        <v>1804</v>
      </c>
      <c r="C364" s="49" t="s">
        <v>380</v>
      </c>
      <c r="D364" s="49" t="s">
        <v>1820</v>
      </c>
      <c r="E364" s="103" t="s">
        <v>1946</v>
      </c>
      <c r="F364" s="51" t="s">
        <v>1947</v>
      </c>
      <c r="G364" s="51" t="s">
        <v>35</v>
      </c>
      <c r="H364" s="59" t="s">
        <v>1983</v>
      </c>
      <c r="I364" s="53" t="e">
        <f>VLOOKUP(H364,合同高级查询数据!$A$2:$Y$48,25,FALSE)</f>
        <v>#N/A</v>
      </c>
      <c r="J364" s="114" t="s">
        <v>37</v>
      </c>
      <c r="K364" s="51" t="s">
        <v>1960</v>
      </c>
      <c r="L364" s="115" t="s">
        <v>1984</v>
      </c>
      <c r="M364" s="116" t="s">
        <v>1985</v>
      </c>
      <c r="N364" s="152">
        <v>44713</v>
      </c>
      <c r="O364" s="166" t="s">
        <v>952</v>
      </c>
      <c r="P364" s="150">
        <v>6000</v>
      </c>
      <c r="Q364" s="148">
        <v>117.2</v>
      </c>
      <c r="R364" s="118">
        <f t="shared" si="25"/>
        <v>703200</v>
      </c>
      <c r="S364" s="69">
        <v>202303</v>
      </c>
      <c r="T364" s="98" t="s">
        <v>1986</v>
      </c>
      <c r="U364" s="188"/>
      <c r="V364" s="118">
        <v>117.183067322</v>
      </c>
      <c r="W364" s="189"/>
      <c r="X364" s="72">
        <v>44713</v>
      </c>
      <c r="Y364" s="72">
        <v>45077</v>
      </c>
      <c r="Z364" s="49" t="s">
        <v>1987</v>
      </c>
      <c r="AA364" s="168">
        <v>0.3</v>
      </c>
      <c r="AB364" s="166">
        <v>300</v>
      </c>
      <c r="AC364" s="146">
        <f t="shared" si="26"/>
        <v>90</v>
      </c>
    </row>
    <row r="365" s="37" customFormat="1" customHeight="1" spans="1:29">
      <c r="A365" s="51" t="s">
        <v>190</v>
      </c>
      <c r="B365" s="49" t="s">
        <v>1804</v>
      </c>
      <c r="C365" s="49" t="s">
        <v>1265</v>
      </c>
      <c r="D365" s="49" t="s">
        <v>1820</v>
      </c>
      <c r="E365" s="103" t="s">
        <v>1946</v>
      </c>
      <c r="F365" s="51" t="s">
        <v>1947</v>
      </c>
      <c r="G365" s="51" t="s">
        <v>35</v>
      </c>
      <c r="H365" s="59" t="s">
        <v>1988</v>
      </c>
      <c r="I365" s="53" t="e">
        <f>VLOOKUP(H365,合同高级查询数据!$A$2:$Y$48,25,FALSE)</f>
        <v>#N/A</v>
      </c>
      <c r="J365" s="114" t="s">
        <v>37</v>
      </c>
      <c r="K365" s="51" t="s">
        <v>1388</v>
      </c>
      <c r="L365" s="115" t="s">
        <v>1989</v>
      </c>
      <c r="M365" s="116" t="s">
        <v>1979</v>
      </c>
      <c r="N365" s="152">
        <v>44775</v>
      </c>
      <c r="O365" s="166" t="s">
        <v>74</v>
      </c>
      <c r="P365" s="150">
        <v>5167</v>
      </c>
      <c r="Q365" s="148">
        <v>80.7</v>
      </c>
      <c r="R365" s="118">
        <f t="shared" si="25"/>
        <v>416976.9</v>
      </c>
      <c r="S365" s="69">
        <v>202303</v>
      </c>
      <c r="T365" s="98" t="s">
        <v>1990</v>
      </c>
      <c r="U365" s="188"/>
      <c r="V365" s="118">
        <v>80.673873901</v>
      </c>
      <c r="W365" s="189"/>
      <c r="X365" s="72">
        <v>44775</v>
      </c>
      <c r="Y365" s="72">
        <v>45077</v>
      </c>
      <c r="Z365" s="49" t="s">
        <v>1991</v>
      </c>
      <c r="AA365" s="168">
        <v>0.3</v>
      </c>
      <c r="AB365" s="166">
        <v>200</v>
      </c>
      <c r="AC365" s="146">
        <f t="shared" si="26"/>
        <v>60</v>
      </c>
    </row>
    <row r="366" s="2" customFormat="1" customHeight="1" spans="1:29">
      <c r="A366" s="5" t="s">
        <v>153</v>
      </c>
      <c r="B366" s="14" t="s">
        <v>1804</v>
      </c>
      <c r="C366" s="14" t="s">
        <v>1352</v>
      </c>
      <c r="D366" s="14" t="s">
        <v>1820</v>
      </c>
      <c r="E366" s="7" t="s">
        <v>1946</v>
      </c>
      <c r="F366" s="5" t="s">
        <v>1947</v>
      </c>
      <c r="G366" s="5" t="s">
        <v>35</v>
      </c>
      <c r="H366" s="9" t="s">
        <v>1992</v>
      </c>
      <c r="I366" s="13" t="e">
        <f>VLOOKUP(H366,合同高级查询数据!$A$2:$Y$48,25,FALSE)</f>
        <v>#N/A</v>
      </c>
      <c r="J366" s="8" t="s">
        <v>37</v>
      </c>
      <c r="K366" s="5" t="s">
        <v>1352</v>
      </c>
      <c r="L366" s="15" t="s">
        <v>1993</v>
      </c>
      <c r="M366" s="111" t="s">
        <v>1994</v>
      </c>
      <c r="N366" s="186">
        <v>44987</v>
      </c>
      <c r="O366" s="164" t="s">
        <v>1355</v>
      </c>
      <c r="P366" s="144">
        <v>2800</v>
      </c>
      <c r="Q366" s="27">
        <v>77.5</v>
      </c>
      <c r="R366" s="18">
        <f t="shared" si="25"/>
        <v>217000</v>
      </c>
      <c r="S366" s="76">
        <v>202303</v>
      </c>
      <c r="T366" s="141" t="s">
        <v>1995</v>
      </c>
      <c r="U366" s="190"/>
      <c r="V366" s="18">
        <v>62.558872223</v>
      </c>
      <c r="W366" s="191"/>
      <c r="X366" s="17"/>
      <c r="Y366" s="17"/>
      <c r="Z366" s="26" t="s">
        <v>1996</v>
      </c>
      <c r="AA366" s="195">
        <v>1</v>
      </c>
      <c r="AB366" s="26">
        <v>80</v>
      </c>
      <c r="AC366" s="26">
        <f t="shared" si="26"/>
        <v>80</v>
      </c>
    </row>
    <row r="367" s="37" customFormat="1" customHeight="1" spans="1:29">
      <c r="A367" s="51" t="s">
        <v>153</v>
      </c>
      <c r="B367" s="51" t="s">
        <v>1804</v>
      </c>
      <c r="C367" s="51" t="s">
        <v>1408</v>
      </c>
      <c r="D367" s="49" t="s">
        <v>1820</v>
      </c>
      <c r="E367" s="103" t="s">
        <v>1997</v>
      </c>
      <c r="F367" s="51" t="s">
        <v>1998</v>
      </c>
      <c r="G367" s="51" t="s">
        <v>35</v>
      </c>
      <c r="H367" s="59" t="s">
        <v>1999</v>
      </c>
      <c r="I367" s="53" t="e">
        <f>VLOOKUP(H367,合同高级查询数据!$A$2:$Y$48,25,FALSE)</f>
        <v>#N/A</v>
      </c>
      <c r="J367" s="114" t="s">
        <v>37</v>
      </c>
      <c r="K367" s="51" t="s">
        <v>1789</v>
      </c>
      <c r="L367" s="115" t="s">
        <v>2000</v>
      </c>
      <c r="M367" s="116" t="s">
        <v>2001</v>
      </c>
      <c r="N367" s="184" t="s">
        <v>2002</v>
      </c>
      <c r="O367" s="184" t="s">
        <v>2003</v>
      </c>
      <c r="P367" s="118">
        <v>5000</v>
      </c>
      <c r="Q367" s="148">
        <v>108.6</v>
      </c>
      <c r="R367" s="118">
        <f t="shared" si="25"/>
        <v>543000</v>
      </c>
      <c r="S367" s="69">
        <v>202303</v>
      </c>
      <c r="T367" s="98" t="s">
        <v>2004</v>
      </c>
      <c r="U367" s="146"/>
      <c r="V367" s="118">
        <v>108.564285278</v>
      </c>
      <c r="W367" s="150"/>
      <c r="X367" s="72">
        <v>44835</v>
      </c>
      <c r="Y367" s="129">
        <v>45199</v>
      </c>
      <c r="Z367" s="193" t="s">
        <v>2005</v>
      </c>
      <c r="AA367" s="168">
        <v>0.4</v>
      </c>
      <c r="AB367" s="166">
        <v>220</v>
      </c>
      <c r="AC367" s="146">
        <f t="shared" si="26"/>
        <v>88</v>
      </c>
    </row>
    <row r="368" s="37" customFormat="1" customHeight="1" spans="1:29">
      <c r="A368" s="51" t="s">
        <v>190</v>
      </c>
      <c r="B368" s="51" t="s">
        <v>1804</v>
      </c>
      <c r="C368" s="51" t="s">
        <v>307</v>
      </c>
      <c r="D368" s="49" t="s">
        <v>1820</v>
      </c>
      <c r="E368" s="103" t="s">
        <v>1997</v>
      </c>
      <c r="F368" s="51" t="s">
        <v>1998</v>
      </c>
      <c r="G368" s="51" t="s">
        <v>35</v>
      </c>
      <c r="H368" s="59" t="s">
        <v>2006</v>
      </c>
      <c r="I368" s="53" t="e">
        <f>VLOOKUP(H368,合同高级查询数据!$A$2:$Y$48,25,FALSE)</f>
        <v>#N/A</v>
      </c>
      <c r="J368" s="114" t="s">
        <v>37</v>
      </c>
      <c r="K368" s="51" t="s">
        <v>1082</v>
      </c>
      <c r="L368" s="49" t="s">
        <v>2007</v>
      </c>
      <c r="M368" s="116" t="s">
        <v>2008</v>
      </c>
      <c r="N368" s="184" t="s">
        <v>2009</v>
      </c>
      <c r="O368" s="184" t="s">
        <v>2010</v>
      </c>
      <c r="P368" s="118">
        <v>6000</v>
      </c>
      <c r="Q368" s="148">
        <v>50.1</v>
      </c>
      <c r="R368" s="118">
        <f t="shared" si="25"/>
        <v>300600</v>
      </c>
      <c r="S368" s="69">
        <v>202303</v>
      </c>
      <c r="T368" s="98" t="s">
        <v>2011</v>
      </c>
      <c r="U368" s="146"/>
      <c r="V368" s="118">
        <v>50.101394653</v>
      </c>
      <c r="W368" s="150"/>
      <c r="X368" s="72">
        <v>44713</v>
      </c>
      <c r="Y368" s="72">
        <v>45016</v>
      </c>
      <c r="Z368" s="167" t="s">
        <v>2012</v>
      </c>
      <c r="AA368" s="168">
        <v>0.3</v>
      </c>
      <c r="AB368" s="166">
        <v>100</v>
      </c>
      <c r="AC368" s="146">
        <f t="shared" si="26"/>
        <v>30</v>
      </c>
    </row>
    <row r="369" s="37" customFormat="1" customHeight="1" spans="1:29">
      <c r="A369" s="51" t="s">
        <v>50</v>
      </c>
      <c r="B369" s="51" t="s">
        <v>1804</v>
      </c>
      <c r="C369" s="51" t="s">
        <v>1477</v>
      </c>
      <c r="D369" s="49" t="s">
        <v>1862</v>
      </c>
      <c r="E369" s="103" t="s">
        <v>1997</v>
      </c>
      <c r="F369" s="51" t="s">
        <v>1998</v>
      </c>
      <c r="G369" s="51" t="s">
        <v>35</v>
      </c>
      <c r="H369" s="59" t="s">
        <v>2013</v>
      </c>
      <c r="I369" s="53" t="e">
        <f>VLOOKUP(H369,合同高级查询数据!$A$2:$Y$48,25,FALSE)</f>
        <v>#N/A</v>
      </c>
      <c r="J369" s="114" t="s">
        <v>37</v>
      </c>
      <c r="K369" s="51" t="s">
        <v>1643</v>
      </c>
      <c r="L369" s="51" t="s">
        <v>2014</v>
      </c>
      <c r="M369" s="116" t="s">
        <v>2015</v>
      </c>
      <c r="N369" s="184" t="s">
        <v>2016</v>
      </c>
      <c r="O369" s="184" t="s">
        <v>2017</v>
      </c>
      <c r="P369" s="118">
        <v>16667</v>
      </c>
      <c r="Q369" s="148">
        <v>52.6</v>
      </c>
      <c r="R369" s="118">
        <f t="shared" si="25"/>
        <v>876684.2</v>
      </c>
      <c r="S369" s="69">
        <v>202303</v>
      </c>
      <c r="T369" s="98" t="s">
        <v>2018</v>
      </c>
      <c r="U369" s="146"/>
      <c r="V369" s="118">
        <v>52.555728912</v>
      </c>
      <c r="W369" s="150"/>
      <c r="X369" s="72">
        <v>44835</v>
      </c>
      <c r="Y369" s="129">
        <v>45199</v>
      </c>
      <c r="Z369" s="49" t="s">
        <v>2019</v>
      </c>
      <c r="AA369" s="168">
        <v>0.2</v>
      </c>
      <c r="AB369" s="166">
        <v>260</v>
      </c>
      <c r="AC369" s="146">
        <f t="shared" si="26"/>
        <v>52</v>
      </c>
    </row>
    <row r="370" s="37" customFormat="1" customHeight="1" spans="1:29">
      <c r="A370" s="51" t="s">
        <v>50</v>
      </c>
      <c r="B370" s="51" t="s">
        <v>1804</v>
      </c>
      <c r="C370" s="51" t="s">
        <v>1477</v>
      </c>
      <c r="D370" s="49" t="s">
        <v>1862</v>
      </c>
      <c r="E370" s="103" t="s">
        <v>1997</v>
      </c>
      <c r="F370" s="51" t="s">
        <v>1998</v>
      </c>
      <c r="G370" s="51" t="s">
        <v>35</v>
      </c>
      <c r="H370" s="59" t="s">
        <v>2013</v>
      </c>
      <c r="I370" s="53" t="e">
        <f>VLOOKUP(H370,合同高级查询数据!$A$2:$Y$48,25,FALSE)</f>
        <v>#N/A</v>
      </c>
      <c r="J370" s="114" t="s">
        <v>37</v>
      </c>
      <c r="K370" s="51" t="s">
        <v>1643</v>
      </c>
      <c r="L370" s="51" t="s">
        <v>2020</v>
      </c>
      <c r="M370" s="116" t="s">
        <v>2021</v>
      </c>
      <c r="N370" s="184" t="s">
        <v>2022</v>
      </c>
      <c r="O370" s="184" t="s">
        <v>2017</v>
      </c>
      <c r="P370" s="118">
        <v>16667</v>
      </c>
      <c r="Q370" s="148">
        <v>52.6</v>
      </c>
      <c r="R370" s="118">
        <f t="shared" si="25"/>
        <v>876684.2</v>
      </c>
      <c r="S370" s="69">
        <v>202303</v>
      </c>
      <c r="T370" s="98" t="s">
        <v>2023</v>
      </c>
      <c r="U370" s="146"/>
      <c r="V370" s="118">
        <v>52.585891724</v>
      </c>
      <c r="W370" s="150"/>
      <c r="X370" s="72">
        <v>44835</v>
      </c>
      <c r="Y370" s="129">
        <v>45199</v>
      </c>
      <c r="Z370" s="49" t="s">
        <v>2024</v>
      </c>
      <c r="AA370" s="168">
        <v>0.2</v>
      </c>
      <c r="AB370" s="166">
        <v>260</v>
      </c>
      <c r="AC370" s="146">
        <f t="shared" si="26"/>
        <v>52</v>
      </c>
    </row>
    <row r="371" s="37" customFormat="1" customHeight="1" spans="1:29">
      <c r="A371" s="51" t="s">
        <v>50</v>
      </c>
      <c r="B371" s="51" t="s">
        <v>1804</v>
      </c>
      <c r="C371" s="51" t="s">
        <v>2025</v>
      </c>
      <c r="D371" s="49" t="s">
        <v>1820</v>
      </c>
      <c r="E371" s="103" t="s">
        <v>1997</v>
      </c>
      <c r="F371" s="51" t="s">
        <v>1998</v>
      </c>
      <c r="G371" s="51" t="s">
        <v>35</v>
      </c>
      <c r="H371" s="59" t="s">
        <v>2026</v>
      </c>
      <c r="I371" s="53" t="e">
        <f>VLOOKUP(H371,合同高级查询数据!$A$2:$Y$48,25,FALSE)</f>
        <v>#N/A</v>
      </c>
      <c r="J371" s="114" t="s">
        <v>37</v>
      </c>
      <c r="K371" s="115" t="s">
        <v>2027</v>
      </c>
      <c r="L371" s="115" t="s">
        <v>2028</v>
      </c>
      <c r="M371" s="116" t="s">
        <v>2029</v>
      </c>
      <c r="N371" s="72" t="s">
        <v>2030</v>
      </c>
      <c r="O371" s="187" t="s">
        <v>1868</v>
      </c>
      <c r="P371" s="118">
        <v>6500</v>
      </c>
      <c r="Q371" s="148">
        <v>38.6</v>
      </c>
      <c r="R371" s="118">
        <f t="shared" si="25"/>
        <v>250900</v>
      </c>
      <c r="S371" s="69">
        <v>202303</v>
      </c>
      <c r="T371" s="98" t="s">
        <v>2031</v>
      </c>
      <c r="U371" s="188"/>
      <c r="V371" s="118">
        <v>38.540878296</v>
      </c>
      <c r="W371" s="150"/>
      <c r="X371" s="184">
        <v>44713</v>
      </c>
      <c r="Y371" s="184">
        <v>45016</v>
      </c>
      <c r="Z371" s="49" t="s">
        <v>2032</v>
      </c>
      <c r="AA371" s="168">
        <v>0.3</v>
      </c>
      <c r="AB371" s="166">
        <v>120</v>
      </c>
      <c r="AC371" s="146">
        <f t="shared" si="26"/>
        <v>36</v>
      </c>
    </row>
    <row r="372" s="37" customFormat="1" customHeight="1" spans="1:29">
      <c r="A372" s="179" t="s">
        <v>50</v>
      </c>
      <c r="B372" s="49" t="s">
        <v>1804</v>
      </c>
      <c r="C372" s="49" t="s">
        <v>223</v>
      </c>
      <c r="D372" s="49" t="s">
        <v>53</v>
      </c>
      <c r="E372" s="103" t="s">
        <v>1997</v>
      </c>
      <c r="F372" s="51" t="s">
        <v>1998</v>
      </c>
      <c r="G372" s="51" t="s">
        <v>35</v>
      </c>
      <c r="H372" s="59" t="s">
        <v>2033</v>
      </c>
      <c r="I372" s="53" t="e">
        <f>VLOOKUP(H372,合同高级查询数据!$A$2:$Y$48,25,FALSE)</f>
        <v>#N/A</v>
      </c>
      <c r="J372" s="114" t="s">
        <v>37</v>
      </c>
      <c r="K372" s="51" t="s">
        <v>2034</v>
      </c>
      <c r="L372" s="115" t="s">
        <v>2035</v>
      </c>
      <c r="M372" s="116" t="s">
        <v>2036</v>
      </c>
      <c r="N372" s="72" t="s">
        <v>2037</v>
      </c>
      <c r="O372" s="49" t="s">
        <v>197</v>
      </c>
      <c r="P372" s="118">
        <v>5416.67</v>
      </c>
      <c r="Q372" s="148">
        <v>0</v>
      </c>
      <c r="R372" s="118">
        <f t="shared" si="25"/>
        <v>0</v>
      </c>
      <c r="S372" s="69">
        <v>202303</v>
      </c>
      <c r="T372" s="98" t="s">
        <v>2038</v>
      </c>
      <c r="U372" s="188"/>
      <c r="V372" s="118">
        <v>0</v>
      </c>
      <c r="W372" s="150"/>
      <c r="X372" s="72">
        <v>44652</v>
      </c>
      <c r="Y372" s="72">
        <v>44681</v>
      </c>
      <c r="Z372" s="155">
        <v>0</v>
      </c>
      <c r="AA372" s="155">
        <v>0</v>
      </c>
      <c r="AB372" s="155">
        <v>0</v>
      </c>
      <c r="AC372" s="155">
        <f t="shared" si="26"/>
        <v>0</v>
      </c>
    </row>
    <row r="373" s="37" customFormat="1" customHeight="1" spans="1:29">
      <c r="A373" s="179" t="s">
        <v>50</v>
      </c>
      <c r="B373" s="54" t="s">
        <v>1804</v>
      </c>
      <c r="C373" s="49" t="s">
        <v>1477</v>
      </c>
      <c r="D373" s="49" t="s">
        <v>1862</v>
      </c>
      <c r="E373" s="103" t="s">
        <v>1997</v>
      </c>
      <c r="F373" s="51" t="s">
        <v>1998</v>
      </c>
      <c r="G373" s="51" t="s">
        <v>35</v>
      </c>
      <c r="H373" s="59" t="s">
        <v>2039</v>
      </c>
      <c r="I373" s="53" t="e">
        <f>VLOOKUP(H373,合同高级查询数据!$A$2:$Y$48,25,FALSE)</f>
        <v>#N/A</v>
      </c>
      <c r="J373" s="114" t="s">
        <v>37</v>
      </c>
      <c r="K373" s="51" t="s">
        <v>1643</v>
      </c>
      <c r="L373" s="115" t="s">
        <v>2040</v>
      </c>
      <c r="M373" s="116" t="s">
        <v>2041</v>
      </c>
      <c r="N373" s="72" t="s">
        <v>2042</v>
      </c>
      <c r="O373" s="49" t="s">
        <v>2043</v>
      </c>
      <c r="P373" s="118">
        <v>7000</v>
      </c>
      <c r="Q373" s="148">
        <v>0</v>
      </c>
      <c r="R373" s="118">
        <f t="shared" si="25"/>
        <v>0</v>
      </c>
      <c r="S373" s="69">
        <v>202303</v>
      </c>
      <c r="T373" s="98" t="s">
        <v>2044</v>
      </c>
      <c r="U373" s="188"/>
      <c r="V373" s="118">
        <v>0</v>
      </c>
      <c r="W373" s="150"/>
      <c r="X373" s="72">
        <v>44470</v>
      </c>
      <c r="Y373" s="72">
        <v>44834</v>
      </c>
      <c r="Z373" s="155">
        <v>0</v>
      </c>
      <c r="AA373" s="155">
        <v>0</v>
      </c>
      <c r="AB373" s="155">
        <v>0</v>
      </c>
      <c r="AC373" s="155">
        <f t="shared" si="26"/>
        <v>0</v>
      </c>
    </row>
    <row r="374" s="37" customFormat="1" customHeight="1" spans="1:29">
      <c r="A374" s="179" t="s">
        <v>50</v>
      </c>
      <c r="B374" s="54" t="s">
        <v>1804</v>
      </c>
      <c r="C374" s="49" t="s">
        <v>77</v>
      </c>
      <c r="D374" s="49" t="s">
        <v>1820</v>
      </c>
      <c r="E374" s="103" t="s">
        <v>1997</v>
      </c>
      <c r="F374" s="51" t="s">
        <v>1998</v>
      </c>
      <c r="G374" s="51" t="s">
        <v>35</v>
      </c>
      <c r="H374" s="59" t="s">
        <v>2045</v>
      </c>
      <c r="I374" s="53" t="e">
        <f>VLOOKUP(H374,合同高级查询数据!$A$2:$Y$48,25,FALSE)</f>
        <v>#N/A</v>
      </c>
      <c r="J374" s="114" t="s">
        <v>37</v>
      </c>
      <c r="K374" s="51" t="s">
        <v>2046</v>
      </c>
      <c r="L374" s="115" t="s">
        <v>2047</v>
      </c>
      <c r="M374" s="116" t="s">
        <v>2048</v>
      </c>
      <c r="N374" s="72">
        <v>44470</v>
      </c>
      <c r="O374" s="49" t="s">
        <v>74</v>
      </c>
      <c r="P374" s="118">
        <v>5000</v>
      </c>
      <c r="Q374" s="148">
        <v>200</v>
      </c>
      <c r="R374" s="118">
        <f t="shared" si="25"/>
        <v>1000000</v>
      </c>
      <c r="S374" s="69">
        <v>202303</v>
      </c>
      <c r="T374" s="98" t="s">
        <v>2049</v>
      </c>
      <c r="U374" s="188"/>
      <c r="V374" s="118">
        <v>162.525054932</v>
      </c>
      <c r="W374" s="150"/>
      <c r="X374" s="72">
        <v>44835</v>
      </c>
      <c r="Y374" s="129">
        <v>45199</v>
      </c>
      <c r="Z374" s="49" t="s">
        <v>2050</v>
      </c>
      <c r="AA374" s="168">
        <v>1</v>
      </c>
      <c r="AB374" s="166">
        <v>200</v>
      </c>
      <c r="AC374" s="146">
        <f t="shared" si="26"/>
        <v>200</v>
      </c>
    </row>
    <row r="375" s="37" customFormat="1" customHeight="1" spans="1:29">
      <c r="A375" s="179" t="s">
        <v>190</v>
      </c>
      <c r="B375" s="54" t="s">
        <v>1804</v>
      </c>
      <c r="C375" s="49" t="s">
        <v>2051</v>
      </c>
      <c r="D375" s="49" t="s">
        <v>1820</v>
      </c>
      <c r="E375" s="103" t="s">
        <v>1997</v>
      </c>
      <c r="F375" s="51" t="s">
        <v>1998</v>
      </c>
      <c r="G375" s="51" t="s">
        <v>35</v>
      </c>
      <c r="H375" s="59" t="s">
        <v>2052</v>
      </c>
      <c r="I375" s="53" t="e">
        <f>VLOOKUP(H375,合同高级查询数据!$A$2:$Y$48,25,FALSE)</f>
        <v>#N/A</v>
      </c>
      <c r="J375" s="114" t="s">
        <v>37</v>
      </c>
      <c r="K375" s="51" t="s">
        <v>2053</v>
      </c>
      <c r="L375" s="115" t="s">
        <v>2054</v>
      </c>
      <c r="M375" s="116" t="s">
        <v>2055</v>
      </c>
      <c r="N375" s="72" t="s">
        <v>2056</v>
      </c>
      <c r="O375" s="49" t="s">
        <v>2057</v>
      </c>
      <c r="P375" s="118">
        <v>6250</v>
      </c>
      <c r="Q375" s="148">
        <v>44.9</v>
      </c>
      <c r="R375" s="118">
        <f t="shared" si="25"/>
        <v>280625</v>
      </c>
      <c r="S375" s="69">
        <v>202303</v>
      </c>
      <c r="T375" s="98" t="s">
        <v>2058</v>
      </c>
      <c r="U375" s="188"/>
      <c r="V375" s="118">
        <v>44.823883057</v>
      </c>
      <c r="W375" s="150"/>
      <c r="X375" s="72">
        <v>44896</v>
      </c>
      <c r="Y375" s="72">
        <v>45260</v>
      </c>
      <c r="Z375" s="49" t="s">
        <v>2059</v>
      </c>
      <c r="AA375" s="168">
        <v>0.3</v>
      </c>
      <c r="AB375" s="166">
        <v>140</v>
      </c>
      <c r="AC375" s="146">
        <f t="shared" si="26"/>
        <v>42</v>
      </c>
    </row>
    <row r="376" s="37" customFormat="1" customHeight="1" spans="1:29">
      <c r="A376" s="51" t="s">
        <v>50</v>
      </c>
      <c r="B376" s="49" t="s">
        <v>1804</v>
      </c>
      <c r="C376" s="49" t="s">
        <v>154</v>
      </c>
      <c r="D376" s="49" t="s">
        <v>53</v>
      </c>
      <c r="E376" s="103" t="s">
        <v>1997</v>
      </c>
      <c r="F376" s="51" t="s">
        <v>1998</v>
      </c>
      <c r="G376" s="51" t="s">
        <v>35</v>
      </c>
      <c r="H376" s="114" t="s">
        <v>2060</v>
      </c>
      <c r="I376" s="53" t="e">
        <f>VLOOKUP(H376,合同高级查询数据!$A$2:$Y$48,25,FALSE)</f>
        <v>#N/A</v>
      </c>
      <c r="J376" s="114" t="s">
        <v>37</v>
      </c>
      <c r="K376" s="49" t="s">
        <v>2061</v>
      </c>
      <c r="L376" s="49" t="s">
        <v>2062</v>
      </c>
      <c r="M376" s="49" t="s">
        <v>2063</v>
      </c>
      <c r="N376" s="72" t="s">
        <v>2064</v>
      </c>
      <c r="O376" s="49" t="s">
        <v>1429</v>
      </c>
      <c r="P376" s="71">
        <v>7917</v>
      </c>
      <c r="Q376" s="148">
        <v>0</v>
      </c>
      <c r="R376" s="118">
        <f t="shared" si="25"/>
        <v>0</v>
      </c>
      <c r="S376" s="69">
        <v>202303</v>
      </c>
      <c r="T376" s="52" t="s">
        <v>2065</v>
      </c>
      <c r="U376" s="49"/>
      <c r="V376" s="118">
        <v>0</v>
      </c>
      <c r="W376" s="192"/>
      <c r="X376" s="72">
        <v>44593</v>
      </c>
      <c r="Y376" s="72">
        <v>44957</v>
      </c>
      <c r="Z376" s="155">
        <v>0</v>
      </c>
      <c r="AA376" s="155">
        <v>0</v>
      </c>
      <c r="AB376" s="155">
        <v>0</v>
      </c>
      <c r="AC376" s="155">
        <f t="shared" si="26"/>
        <v>0</v>
      </c>
    </row>
    <row r="377" s="37" customFormat="1" customHeight="1" spans="1:29">
      <c r="A377" s="51" t="s">
        <v>50</v>
      </c>
      <c r="B377" s="49" t="s">
        <v>1804</v>
      </c>
      <c r="C377" s="49" t="s">
        <v>307</v>
      </c>
      <c r="D377" s="49" t="s">
        <v>1820</v>
      </c>
      <c r="E377" s="103" t="s">
        <v>1997</v>
      </c>
      <c r="F377" s="51" t="s">
        <v>1998</v>
      </c>
      <c r="G377" s="51" t="s">
        <v>35</v>
      </c>
      <c r="H377" s="114" t="s">
        <v>2066</v>
      </c>
      <c r="I377" s="53" t="e">
        <f>VLOOKUP(H377,合同高级查询数据!$A$2:$Y$48,25,FALSE)</f>
        <v>#N/A</v>
      </c>
      <c r="J377" s="114" t="s">
        <v>37</v>
      </c>
      <c r="K377" s="49" t="s">
        <v>2067</v>
      </c>
      <c r="L377" s="49" t="s">
        <v>2068</v>
      </c>
      <c r="M377" s="49" t="s">
        <v>2069</v>
      </c>
      <c r="N377" s="72">
        <v>44805</v>
      </c>
      <c r="O377" s="49" t="s">
        <v>58</v>
      </c>
      <c r="P377" s="71">
        <v>5833.33</v>
      </c>
      <c r="Q377" s="148">
        <v>31.9</v>
      </c>
      <c r="R377" s="118">
        <f t="shared" si="25"/>
        <v>186083.23</v>
      </c>
      <c r="S377" s="69">
        <v>202303</v>
      </c>
      <c r="T377" s="52" t="s">
        <v>2070</v>
      </c>
      <c r="U377" s="49"/>
      <c r="V377" s="118">
        <v>31.810569763</v>
      </c>
      <c r="W377" s="192"/>
      <c r="X377" s="72">
        <v>44805</v>
      </c>
      <c r="Y377" s="72">
        <v>45016</v>
      </c>
      <c r="Z377" s="49" t="s">
        <v>2071</v>
      </c>
      <c r="AA377" s="168">
        <v>0.3</v>
      </c>
      <c r="AB377" s="166">
        <v>100</v>
      </c>
      <c r="AC377" s="146">
        <f t="shared" si="26"/>
        <v>30</v>
      </c>
    </row>
    <row r="378" s="37" customFormat="1" customHeight="1" spans="1:29">
      <c r="A378" s="51" t="s">
        <v>50</v>
      </c>
      <c r="B378" s="49" t="s">
        <v>1804</v>
      </c>
      <c r="C378" s="49" t="s">
        <v>66</v>
      </c>
      <c r="D378" s="49" t="s">
        <v>1862</v>
      </c>
      <c r="E378" s="103" t="s">
        <v>1997</v>
      </c>
      <c r="F378" s="51" t="s">
        <v>1998</v>
      </c>
      <c r="G378" s="51" t="s">
        <v>35</v>
      </c>
      <c r="H378" s="114" t="s">
        <v>2072</v>
      </c>
      <c r="I378" s="53" t="e">
        <f>VLOOKUP(H378,合同高级查询数据!$A$2:$Y$48,25,FALSE)</f>
        <v>#N/A</v>
      </c>
      <c r="J378" s="114" t="s">
        <v>37</v>
      </c>
      <c r="K378" s="49" t="s">
        <v>68</v>
      </c>
      <c r="L378" s="49" t="s">
        <v>2073</v>
      </c>
      <c r="M378" s="49" t="s">
        <v>2074</v>
      </c>
      <c r="N378" s="72">
        <v>44866</v>
      </c>
      <c r="O378" s="166" t="s">
        <v>74</v>
      </c>
      <c r="P378" s="71">
        <v>6833.33</v>
      </c>
      <c r="Q378" s="148">
        <v>66.8</v>
      </c>
      <c r="R378" s="118">
        <f t="shared" si="25"/>
        <v>456466.44</v>
      </c>
      <c r="S378" s="69">
        <v>202303</v>
      </c>
      <c r="T378" s="52" t="s">
        <v>2075</v>
      </c>
      <c r="U378" s="49"/>
      <c r="V378" s="118">
        <v>66.74760437</v>
      </c>
      <c r="W378" s="192"/>
      <c r="X378" s="72">
        <v>44866</v>
      </c>
      <c r="Y378" s="72">
        <v>45230</v>
      </c>
      <c r="Z378" s="49" t="s">
        <v>2076</v>
      </c>
      <c r="AA378" s="168">
        <v>0.3</v>
      </c>
      <c r="AB378" s="166">
        <v>200</v>
      </c>
      <c r="AC378" s="146">
        <f t="shared" si="26"/>
        <v>60</v>
      </c>
    </row>
    <row r="379" s="37" customFormat="1" customHeight="1" spans="1:29">
      <c r="A379" s="51" t="s">
        <v>190</v>
      </c>
      <c r="B379" s="51" t="s">
        <v>1804</v>
      </c>
      <c r="C379" s="51" t="s">
        <v>307</v>
      </c>
      <c r="D379" s="49" t="s">
        <v>1820</v>
      </c>
      <c r="E379" s="103" t="s">
        <v>1997</v>
      </c>
      <c r="F379" s="51" t="s">
        <v>1998</v>
      </c>
      <c r="G379" s="51" t="s">
        <v>35</v>
      </c>
      <c r="H379" s="59" t="s">
        <v>2006</v>
      </c>
      <c r="I379" s="53" t="e">
        <f>VLOOKUP(H379,合同高级查询数据!$A$2:$Y$48,25,FALSE)</f>
        <v>#N/A</v>
      </c>
      <c r="J379" s="114" t="s">
        <v>37</v>
      </c>
      <c r="K379" s="51" t="s">
        <v>1082</v>
      </c>
      <c r="L379" s="49" t="s">
        <v>2007</v>
      </c>
      <c r="M379" s="116" t="s">
        <v>2008</v>
      </c>
      <c r="N379" s="184" t="s">
        <v>2009</v>
      </c>
      <c r="O379" s="184" t="s">
        <v>2010</v>
      </c>
      <c r="P379" s="118">
        <v>6000</v>
      </c>
      <c r="Q379" s="160">
        <v>0.3</v>
      </c>
      <c r="R379" s="118">
        <f t="shared" si="25"/>
        <v>1800</v>
      </c>
      <c r="S379" s="69">
        <v>202302</v>
      </c>
      <c r="T379" s="52" t="s">
        <v>2077</v>
      </c>
      <c r="U379" s="49"/>
      <c r="V379" s="160"/>
      <c r="W379" s="192"/>
      <c r="X379" s="72"/>
      <c r="Y379" s="72"/>
      <c r="Z379" s="49"/>
      <c r="AA379" s="49"/>
      <c r="AB379" s="166"/>
      <c r="AC379" s="166"/>
    </row>
    <row r="380" s="37" customFormat="1" customHeight="1" spans="1:29">
      <c r="A380" s="179" t="s">
        <v>50</v>
      </c>
      <c r="B380" s="51" t="s">
        <v>1804</v>
      </c>
      <c r="C380" s="51" t="s">
        <v>1408</v>
      </c>
      <c r="D380" s="49" t="s">
        <v>1820</v>
      </c>
      <c r="E380" s="52" t="s">
        <v>2078</v>
      </c>
      <c r="F380" s="49" t="s">
        <v>2079</v>
      </c>
      <c r="G380" s="51" t="s">
        <v>35</v>
      </c>
      <c r="H380" s="49" t="s">
        <v>2080</v>
      </c>
      <c r="I380" s="53" t="e">
        <f>VLOOKUP(H380,合同高级查询数据!$A$2:$Y$48,25,FALSE)</f>
        <v>#N/A</v>
      </c>
      <c r="J380" s="114" t="s">
        <v>37</v>
      </c>
      <c r="K380" s="49" t="s">
        <v>1846</v>
      </c>
      <c r="L380" s="49" t="s">
        <v>2081</v>
      </c>
      <c r="M380" s="49" t="s">
        <v>2082</v>
      </c>
      <c r="N380" s="72" t="s">
        <v>2083</v>
      </c>
      <c r="O380" s="49" t="s">
        <v>2084</v>
      </c>
      <c r="P380" s="71">
        <v>11250</v>
      </c>
      <c r="Q380" s="148">
        <v>0</v>
      </c>
      <c r="R380" s="118">
        <f t="shared" ref="R380:R443" si="27">ROUND(P380*Q380,2)</f>
        <v>0</v>
      </c>
      <c r="S380" s="69">
        <v>202303</v>
      </c>
      <c r="T380" s="98" t="s">
        <v>2085</v>
      </c>
      <c r="U380" s="146"/>
      <c r="V380" s="118">
        <v>0</v>
      </c>
      <c r="W380" s="150"/>
      <c r="X380" s="72">
        <v>44197</v>
      </c>
      <c r="Y380" s="72">
        <v>44561</v>
      </c>
      <c r="Z380" s="155">
        <v>0</v>
      </c>
      <c r="AA380" s="155">
        <v>0</v>
      </c>
      <c r="AB380" s="155">
        <v>0</v>
      </c>
      <c r="AC380" s="155">
        <f t="shared" ref="AC380:AC436" si="28">AA380*AB380</f>
        <v>0</v>
      </c>
    </row>
    <row r="381" s="37" customFormat="1" customHeight="1" spans="1:29">
      <c r="A381" s="179" t="s">
        <v>50</v>
      </c>
      <c r="B381" s="54" t="s">
        <v>1804</v>
      </c>
      <c r="C381" s="49" t="s">
        <v>1408</v>
      </c>
      <c r="D381" s="49" t="s">
        <v>1820</v>
      </c>
      <c r="E381" s="52" t="s">
        <v>2078</v>
      </c>
      <c r="F381" s="49" t="s">
        <v>2079</v>
      </c>
      <c r="G381" s="51" t="s">
        <v>35</v>
      </c>
      <c r="H381" s="59" t="s">
        <v>2080</v>
      </c>
      <c r="I381" s="53" t="e">
        <f>VLOOKUP(H381,合同高级查询数据!$A$2:$Y$48,25,FALSE)</f>
        <v>#N/A</v>
      </c>
      <c r="J381" s="114" t="s">
        <v>37</v>
      </c>
      <c r="K381" s="51" t="s">
        <v>1846</v>
      </c>
      <c r="L381" s="115" t="s">
        <v>2086</v>
      </c>
      <c r="M381" s="116" t="s">
        <v>2087</v>
      </c>
      <c r="N381" s="72" t="s">
        <v>2088</v>
      </c>
      <c r="O381" s="49" t="s">
        <v>2089</v>
      </c>
      <c r="P381" s="118">
        <v>11250</v>
      </c>
      <c r="Q381" s="148">
        <v>0</v>
      </c>
      <c r="R381" s="118">
        <f t="shared" si="27"/>
        <v>0</v>
      </c>
      <c r="S381" s="69">
        <v>202303</v>
      </c>
      <c r="T381" s="98" t="s">
        <v>2090</v>
      </c>
      <c r="U381" s="188"/>
      <c r="V381" s="118">
        <v>0</v>
      </c>
      <c r="W381" s="150"/>
      <c r="X381" s="72">
        <v>44197</v>
      </c>
      <c r="Y381" s="72">
        <v>44561</v>
      </c>
      <c r="Z381" s="155">
        <v>0</v>
      </c>
      <c r="AA381" s="155">
        <v>0</v>
      </c>
      <c r="AB381" s="155">
        <v>0</v>
      </c>
      <c r="AC381" s="155">
        <f t="shared" si="28"/>
        <v>0</v>
      </c>
    </row>
    <row r="382" s="37" customFormat="1" customHeight="1" spans="1:29">
      <c r="A382" s="51" t="s">
        <v>190</v>
      </c>
      <c r="B382" s="51" t="s">
        <v>1804</v>
      </c>
      <c r="C382" s="51" t="s">
        <v>1408</v>
      </c>
      <c r="D382" s="49" t="s">
        <v>1820</v>
      </c>
      <c r="E382" s="52" t="s">
        <v>2078</v>
      </c>
      <c r="F382" s="49" t="s">
        <v>2079</v>
      </c>
      <c r="G382" s="51" t="s">
        <v>35</v>
      </c>
      <c r="H382" s="49" t="s">
        <v>2091</v>
      </c>
      <c r="I382" s="53" t="e">
        <f>VLOOKUP(H382,合同高级查询数据!$A$2:$Y$48,25,FALSE)</f>
        <v>#N/A</v>
      </c>
      <c r="J382" s="114" t="s">
        <v>37</v>
      </c>
      <c r="K382" s="49" t="s">
        <v>1442</v>
      </c>
      <c r="L382" s="49" t="s">
        <v>2092</v>
      </c>
      <c r="M382" s="49" t="s">
        <v>2093</v>
      </c>
      <c r="N382" s="72" t="s">
        <v>2094</v>
      </c>
      <c r="O382" s="49" t="s">
        <v>1841</v>
      </c>
      <c r="P382" s="71">
        <v>10000</v>
      </c>
      <c r="Q382" s="148">
        <v>0</v>
      </c>
      <c r="R382" s="118">
        <f t="shared" si="27"/>
        <v>0</v>
      </c>
      <c r="S382" s="69">
        <v>202303</v>
      </c>
      <c r="T382" s="98" t="s">
        <v>2095</v>
      </c>
      <c r="U382" s="146"/>
      <c r="V382" s="118">
        <v>0</v>
      </c>
      <c r="W382" s="150"/>
      <c r="X382" s="72">
        <v>44197</v>
      </c>
      <c r="Y382" s="72">
        <v>44255</v>
      </c>
      <c r="Z382" s="155">
        <v>0</v>
      </c>
      <c r="AA382" s="155">
        <v>0</v>
      </c>
      <c r="AB382" s="155">
        <v>0</v>
      </c>
      <c r="AC382" s="155">
        <f t="shared" si="28"/>
        <v>0</v>
      </c>
    </row>
    <row r="383" s="37" customFormat="1" customHeight="1" spans="1:29">
      <c r="A383" s="51" t="s">
        <v>190</v>
      </c>
      <c r="B383" s="51" t="s">
        <v>1804</v>
      </c>
      <c r="C383" s="51" t="s">
        <v>1408</v>
      </c>
      <c r="D383" s="49" t="s">
        <v>1820</v>
      </c>
      <c r="E383" s="52" t="s">
        <v>2078</v>
      </c>
      <c r="F383" s="49" t="s">
        <v>2079</v>
      </c>
      <c r="G383" s="51" t="s">
        <v>35</v>
      </c>
      <c r="H383" s="49" t="s">
        <v>2091</v>
      </c>
      <c r="I383" s="53" t="e">
        <f>VLOOKUP(H383,合同高级查询数据!$A$2:$Y$48,25,FALSE)</f>
        <v>#N/A</v>
      </c>
      <c r="J383" s="114" t="s">
        <v>37</v>
      </c>
      <c r="K383" s="49" t="s">
        <v>2096</v>
      </c>
      <c r="L383" s="49" t="s">
        <v>2097</v>
      </c>
      <c r="M383" s="49" t="s">
        <v>2098</v>
      </c>
      <c r="N383" s="72" t="s">
        <v>2099</v>
      </c>
      <c r="O383" s="49" t="s">
        <v>1429</v>
      </c>
      <c r="P383" s="71">
        <v>9583.33</v>
      </c>
      <c r="Q383" s="148">
        <v>0</v>
      </c>
      <c r="R383" s="118">
        <f t="shared" si="27"/>
        <v>0</v>
      </c>
      <c r="S383" s="69">
        <v>202303</v>
      </c>
      <c r="T383" s="98" t="s">
        <v>2100</v>
      </c>
      <c r="U383" s="146"/>
      <c r="V383" s="118">
        <v>0</v>
      </c>
      <c r="W383" s="150"/>
      <c r="X383" s="72">
        <v>44197</v>
      </c>
      <c r="Y383" s="72">
        <v>44255</v>
      </c>
      <c r="Z383" s="155">
        <v>0</v>
      </c>
      <c r="AA383" s="155">
        <v>0</v>
      </c>
      <c r="AB383" s="155">
        <v>0</v>
      </c>
      <c r="AC383" s="155">
        <f t="shared" si="28"/>
        <v>0</v>
      </c>
    </row>
    <row r="384" s="37" customFormat="1" customHeight="1" spans="1:29">
      <c r="A384" s="51" t="s">
        <v>153</v>
      </c>
      <c r="B384" s="51" t="s">
        <v>1804</v>
      </c>
      <c r="C384" s="51" t="s">
        <v>1408</v>
      </c>
      <c r="D384" s="49" t="s">
        <v>1820</v>
      </c>
      <c r="E384" s="52" t="s">
        <v>2078</v>
      </c>
      <c r="F384" s="49" t="s">
        <v>2079</v>
      </c>
      <c r="G384" s="51" t="s">
        <v>35</v>
      </c>
      <c r="H384" s="49" t="s">
        <v>2101</v>
      </c>
      <c r="I384" s="53" t="str">
        <f>VLOOKUP(H384,合同高级查询数据!$A$2:$Y$48,25,FALSE)</f>
        <v>2023-03-15</v>
      </c>
      <c r="J384" s="114" t="s">
        <v>37</v>
      </c>
      <c r="K384" s="49" t="s">
        <v>1789</v>
      </c>
      <c r="L384" s="49" t="s">
        <v>2102</v>
      </c>
      <c r="M384" s="49" t="s">
        <v>2103</v>
      </c>
      <c r="N384" s="72">
        <v>43831</v>
      </c>
      <c r="O384" s="49" t="s">
        <v>74</v>
      </c>
      <c r="P384" s="71">
        <v>5000</v>
      </c>
      <c r="Q384" s="148">
        <v>96.6</v>
      </c>
      <c r="R384" s="118">
        <f t="shared" si="27"/>
        <v>483000</v>
      </c>
      <c r="S384" s="69">
        <v>202303</v>
      </c>
      <c r="T384" s="98" t="s">
        <v>2104</v>
      </c>
      <c r="U384" s="146"/>
      <c r="V384" s="118">
        <v>96.576797485</v>
      </c>
      <c r="W384" s="150"/>
      <c r="X384" s="72">
        <v>44927</v>
      </c>
      <c r="Y384" s="72">
        <v>45291</v>
      </c>
      <c r="Z384" s="193" t="s">
        <v>2105</v>
      </c>
      <c r="AA384" s="168">
        <v>0.4</v>
      </c>
      <c r="AB384" s="166">
        <v>200</v>
      </c>
      <c r="AC384" s="146">
        <f t="shared" si="28"/>
        <v>80</v>
      </c>
    </row>
    <row r="385" s="37" customFormat="1" customHeight="1" spans="1:29">
      <c r="A385" s="51" t="s">
        <v>153</v>
      </c>
      <c r="B385" s="49" t="s">
        <v>1804</v>
      </c>
      <c r="C385" s="51" t="s">
        <v>1408</v>
      </c>
      <c r="D385" s="49" t="s">
        <v>1820</v>
      </c>
      <c r="E385" s="52" t="s">
        <v>2106</v>
      </c>
      <c r="F385" s="49" t="s">
        <v>2107</v>
      </c>
      <c r="G385" s="51" t="s">
        <v>35</v>
      </c>
      <c r="H385" s="49" t="s">
        <v>2108</v>
      </c>
      <c r="I385" s="53" t="e">
        <f>VLOOKUP(H385,合同高级查询数据!$A$2:$Y$48,25,FALSE)</f>
        <v>#N/A</v>
      </c>
      <c r="J385" s="114" t="s">
        <v>37</v>
      </c>
      <c r="K385" s="49" t="s">
        <v>1621</v>
      </c>
      <c r="L385" s="49" t="s">
        <v>2109</v>
      </c>
      <c r="M385" s="49" t="s">
        <v>2110</v>
      </c>
      <c r="N385" s="72" t="s">
        <v>2111</v>
      </c>
      <c r="O385" s="49" t="s">
        <v>2112</v>
      </c>
      <c r="P385" s="150">
        <v>3500</v>
      </c>
      <c r="Q385" s="148">
        <v>0</v>
      </c>
      <c r="R385" s="118">
        <f t="shared" si="27"/>
        <v>0</v>
      </c>
      <c r="S385" s="69">
        <v>202303</v>
      </c>
      <c r="T385" s="98" t="s">
        <v>2113</v>
      </c>
      <c r="U385" s="188"/>
      <c r="V385" s="118">
        <v>0</v>
      </c>
      <c r="W385" s="150"/>
      <c r="X385" s="72">
        <v>44105</v>
      </c>
      <c r="Y385" s="72">
        <v>44469</v>
      </c>
      <c r="Z385" s="155">
        <v>0</v>
      </c>
      <c r="AA385" s="155">
        <v>0</v>
      </c>
      <c r="AB385" s="155">
        <v>0</v>
      </c>
      <c r="AC385" s="155">
        <f t="shared" si="28"/>
        <v>0</v>
      </c>
    </row>
    <row r="386" s="37" customFormat="1" customHeight="1" spans="1:29">
      <c r="A386" s="51" t="s">
        <v>153</v>
      </c>
      <c r="B386" s="49" t="s">
        <v>1804</v>
      </c>
      <c r="C386" s="49" t="s">
        <v>293</v>
      </c>
      <c r="D386" s="49" t="s">
        <v>1820</v>
      </c>
      <c r="E386" s="52" t="s">
        <v>2106</v>
      </c>
      <c r="F386" s="49" t="s">
        <v>2107</v>
      </c>
      <c r="G386" s="51" t="s">
        <v>35</v>
      </c>
      <c r="H386" s="59" t="s">
        <v>2114</v>
      </c>
      <c r="I386" s="53" t="e">
        <f>VLOOKUP(H386,合同高级查询数据!$A$2:$Y$48,25,FALSE)</f>
        <v>#N/A</v>
      </c>
      <c r="J386" s="114" t="s">
        <v>37</v>
      </c>
      <c r="K386" s="51" t="s">
        <v>2115</v>
      </c>
      <c r="L386" s="115" t="s">
        <v>2116</v>
      </c>
      <c r="M386" s="115" t="s">
        <v>2117</v>
      </c>
      <c r="N386" s="72" t="s">
        <v>2118</v>
      </c>
      <c r="O386" s="187" t="s">
        <v>197</v>
      </c>
      <c r="P386" s="118">
        <v>4300</v>
      </c>
      <c r="Q386" s="148">
        <v>0</v>
      </c>
      <c r="R386" s="118">
        <f t="shared" si="27"/>
        <v>0</v>
      </c>
      <c r="S386" s="69">
        <v>202303</v>
      </c>
      <c r="T386" s="98" t="s">
        <v>2119</v>
      </c>
      <c r="U386" s="188"/>
      <c r="V386" s="118">
        <v>0</v>
      </c>
      <c r="W386" s="150"/>
      <c r="X386" s="72">
        <v>44228</v>
      </c>
      <c r="Y386" s="72">
        <v>44592</v>
      </c>
      <c r="Z386" s="155">
        <v>0</v>
      </c>
      <c r="AA386" s="155">
        <v>0</v>
      </c>
      <c r="AB386" s="155">
        <v>0</v>
      </c>
      <c r="AC386" s="155">
        <f t="shared" si="28"/>
        <v>0</v>
      </c>
    </row>
    <row r="387" s="37" customFormat="1" customHeight="1" spans="1:29">
      <c r="A387" s="179" t="s">
        <v>50</v>
      </c>
      <c r="B387" s="51" t="s">
        <v>1804</v>
      </c>
      <c r="C387" s="51" t="s">
        <v>1408</v>
      </c>
      <c r="D387" s="49" t="s">
        <v>1820</v>
      </c>
      <c r="E387" s="52" t="s">
        <v>2106</v>
      </c>
      <c r="F387" s="49" t="s">
        <v>2107</v>
      </c>
      <c r="G387" s="50" t="s">
        <v>35</v>
      </c>
      <c r="H387" s="49" t="s">
        <v>2120</v>
      </c>
      <c r="I387" s="53" t="e">
        <f>VLOOKUP(H387,合同高级查询数据!$A$2:$Y$48,25,FALSE)</f>
        <v>#N/A</v>
      </c>
      <c r="J387" s="114" t="s">
        <v>37</v>
      </c>
      <c r="K387" s="50" t="s">
        <v>1442</v>
      </c>
      <c r="L387" s="198" t="s">
        <v>2121</v>
      </c>
      <c r="M387" s="116" t="s">
        <v>2122</v>
      </c>
      <c r="N387" s="199" t="s">
        <v>2123</v>
      </c>
      <c r="O387" s="196" t="s">
        <v>197</v>
      </c>
      <c r="P387" s="118">
        <v>11250</v>
      </c>
      <c r="Q387" s="148">
        <v>0</v>
      </c>
      <c r="R387" s="118">
        <f t="shared" si="27"/>
        <v>0</v>
      </c>
      <c r="S387" s="69">
        <v>202303</v>
      </c>
      <c r="T387" s="201" t="s">
        <v>2124</v>
      </c>
      <c r="U387" s="196"/>
      <c r="V387" s="118">
        <v>0</v>
      </c>
      <c r="W387" s="150"/>
      <c r="X387" s="72">
        <v>44256</v>
      </c>
      <c r="Y387" s="72">
        <v>44469</v>
      </c>
      <c r="Z387" s="155">
        <v>0</v>
      </c>
      <c r="AA387" s="155">
        <v>0</v>
      </c>
      <c r="AB387" s="155">
        <v>0</v>
      </c>
      <c r="AC387" s="155">
        <f t="shared" si="28"/>
        <v>0</v>
      </c>
    </row>
    <row r="388" s="37" customFormat="1" customHeight="1" spans="1:29">
      <c r="A388" s="51" t="s">
        <v>190</v>
      </c>
      <c r="B388" s="51" t="s">
        <v>1804</v>
      </c>
      <c r="C388" s="196" t="s">
        <v>380</v>
      </c>
      <c r="D388" s="49" t="s">
        <v>1820</v>
      </c>
      <c r="E388" s="52" t="s">
        <v>2106</v>
      </c>
      <c r="F388" s="49" t="s">
        <v>2107</v>
      </c>
      <c r="G388" s="50" t="s">
        <v>35</v>
      </c>
      <c r="H388" s="59" t="s">
        <v>2125</v>
      </c>
      <c r="I388" s="53" t="e">
        <f>VLOOKUP(H388,合同高级查询数据!$A$2:$Y$48,25,FALSE)</f>
        <v>#N/A</v>
      </c>
      <c r="J388" s="114" t="s">
        <v>37</v>
      </c>
      <c r="K388" s="50" t="s">
        <v>2126</v>
      </c>
      <c r="L388" s="198" t="s">
        <v>2127</v>
      </c>
      <c r="M388" s="116" t="s">
        <v>2128</v>
      </c>
      <c r="N388" s="199" t="s">
        <v>2129</v>
      </c>
      <c r="O388" s="196" t="s">
        <v>1429</v>
      </c>
      <c r="P388" s="118">
        <v>7500</v>
      </c>
      <c r="Q388" s="148">
        <v>0</v>
      </c>
      <c r="R388" s="118">
        <f t="shared" si="27"/>
        <v>0</v>
      </c>
      <c r="S388" s="69">
        <v>202303</v>
      </c>
      <c r="T388" s="201" t="s">
        <v>2130</v>
      </c>
      <c r="U388" s="196"/>
      <c r="V388" s="118">
        <v>0</v>
      </c>
      <c r="W388" s="150"/>
      <c r="X388" s="199">
        <v>44440</v>
      </c>
      <c r="Y388" s="199">
        <v>44804</v>
      </c>
      <c r="Z388" s="155">
        <v>0</v>
      </c>
      <c r="AA388" s="155">
        <v>0</v>
      </c>
      <c r="AB388" s="155">
        <v>0</v>
      </c>
      <c r="AC388" s="155">
        <f t="shared" si="28"/>
        <v>0</v>
      </c>
    </row>
    <row r="389" s="37" customFormat="1" customHeight="1" spans="1:29">
      <c r="A389" s="51" t="s">
        <v>190</v>
      </c>
      <c r="B389" s="51" t="s">
        <v>1804</v>
      </c>
      <c r="C389" s="51" t="s">
        <v>1408</v>
      </c>
      <c r="D389" s="49" t="s">
        <v>1820</v>
      </c>
      <c r="E389" s="52" t="s">
        <v>2106</v>
      </c>
      <c r="F389" s="49" t="s">
        <v>2107</v>
      </c>
      <c r="G389" s="51" t="s">
        <v>35</v>
      </c>
      <c r="H389" s="49" t="s">
        <v>2131</v>
      </c>
      <c r="I389" s="53" t="e">
        <f>VLOOKUP(H389,合同高级查询数据!$A$2:$Y$48,25,FALSE)</f>
        <v>#N/A</v>
      </c>
      <c r="J389" s="114" t="s">
        <v>37</v>
      </c>
      <c r="K389" s="49" t="s">
        <v>2096</v>
      </c>
      <c r="L389" s="49" t="s">
        <v>2097</v>
      </c>
      <c r="M389" s="49" t="s">
        <v>2098</v>
      </c>
      <c r="N389" s="72" t="s">
        <v>2132</v>
      </c>
      <c r="O389" s="49" t="s">
        <v>1429</v>
      </c>
      <c r="P389" s="71">
        <v>9583</v>
      </c>
      <c r="Q389" s="148">
        <v>0</v>
      </c>
      <c r="R389" s="118">
        <f t="shared" si="27"/>
        <v>0</v>
      </c>
      <c r="S389" s="69">
        <v>202303</v>
      </c>
      <c r="T389" s="201" t="s">
        <v>2133</v>
      </c>
      <c r="U389" s="196"/>
      <c r="V389" s="118">
        <v>0</v>
      </c>
      <c r="W389" s="150"/>
      <c r="X389" s="72">
        <v>44593</v>
      </c>
      <c r="Y389" s="72">
        <v>44957</v>
      </c>
      <c r="Z389" s="155">
        <v>0</v>
      </c>
      <c r="AA389" s="155">
        <v>0</v>
      </c>
      <c r="AB389" s="155">
        <v>0</v>
      </c>
      <c r="AC389" s="155">
        <f t="shared" si="28"/>
        <v>0</v>
      </c>
    </row>
    <row r="390" s="37" customFormat="1" customHeight="1" spans="1:29">
      <c r="A390" s="51" t="s">
        <v>190</v>
      </c>
      <c r="B390" s="51" t="s">
        <v>1804</v>
      </c>
      <c r="C390" s="51" t="s">
        <v>1408</v>
      </c>
      <c r="D390" s="49" t="s">
        <v>1820</v>
      </c>
      <c r="E390" s="52" t="s">
        <v>2106</v>
      </c>
      <c r="F390" s="49" t="s">
        <v>2107</v>
      </c>
      <c r="G390" s="50" t="s">
        <v>35</v>
      </c>
      <c r="H390" s="49" t="s">
        <v>2134</v>
      </c>
      <c r="I390" s="53" t="e">
        <f>VLOOKUP(H390,合同高级查询数据!$A$2:$Y$48,25,FALSE)</f>
        <v>#N/A</v>
      </c>
      <c r="J390" s="114" t="s">
        <v>37</v>
      </c>
      <c r="K390" s="49" t="s">
        <v>2135</v>
      </c>
      <c r="L390" s="49" t="s">
        <v>2136</v>
      </c>
      <c r="M390" s="123" t="s">
        <v>2137</v>
      </c>
      <c r="N390" s="72" t="s">
        <v>2138</v>
      </c>
      <c r="O390" s="129" t="s">
        <v>2139</v>
      </c>
      <c r="P390" s="71">
        <v>9583</v>
      </c>
      <c r="Q390" s="148">
        <v>0</v>
      </c>
      <c r="R390" s="118">
        <f t="shared" si="27"/>
        <v>0</v>
      </c>
      <c r="S390" s="69">
        <v>202303</v>
      </c>
      <c r="T390" s="201" t="s">
        <v>2140</v>
      </c>
      <c r="U390" s="196"/>
      <c r="V390" s="118">
        <v>0</v>
      </c>
      <c r="W390" s="202"/>
      <c r="X390" s="72">
        <v>44621</v>
      </c>
      <c r="Y390" s="72">
        <v>44985</v>
      </c>
      <c r="Z390" s="155">
        <v>0</v>
      </c>
      <c r="AA390" s="155">
        <v>0</v>
      </c>
      <c r="AB390" s="155">
        <v>0</v>
      </c>
      <c r="AC390" s="155">
        <f t="shared" si="28"/>
        <v>0</v>
      </c>
    </row>
    <row r="391" s="37" customFormat="1" customHeight="1" spans="1:29">
      <c r="A391" s="179" t="s">
        <v>50</v>
      </c>
      <c r="B391" s="49" t="s">
        <v>1804</v>
      </c>
      <c r="C391" s="49" t="s">
        <v>1408</v>
      </c>
      <c r="D391" s="49" t="s">
        <v>1820</v>
      </c>
      <c r="E391" s="103" t="s">
        <v>2106</v>
      </c>
      <c r="F391" s="51" t="s">
        <v>2107</v>
      </c>
      <c r="G391" s="51" t="s">
        <v>35</v>
      </c>
      <c r="H391" s="59" t="s">
        <v>2141</v>
      </c>
      <c r="I391" s="53" t="e">
        <f>VLOOKUP(H391,合同高级查询数据!$A$2:$Y$48,25,FALSE)</f>
        <v>#N/A</v>
      </c>
      <c r="J391" s="114" t="s">
        <v>37</v>
      </c>
      <c r="K391" s="51" t="s">
        <v>1627</v>
      </c>
      <c r="L391" s="115" t="s">
        <v>2142</v>
      </c>
      <c r="M391" s="116" t="s">
        <v>2143</v>
      </c>
      <c r="N391" s="72" t="s">
        <v>2144</v>
      </c>
      <c r="O391" s="49" t="s">
        <v>1429</v>
      </c>
      <c r="P391" s="118">
        <v>10417</v>
      </c>
      <c r="Q391" s="148">
        <v>0</v>
      </c>
      <c r="R391" s="118">
        <f t="shared" si="27"/>
        <v>0</v>
      </c>
      <c r="S391" s="69">
        <v>202303</v>
      </c>
      <c r="T391" s="98" t="s">
        <v>2145</v>
      </c>
      <c r="U391" s="188"/>
      <c r="V391" s="118">
        <v>0</v>
      </c>
      <c r="W391" s="150"/>
      <c r="X391" s="72">
        <v>44501</v>
      </c>
      <c r="Y391" s="72">
        <v>44957</v>
      </c>
      <c r="Z391" s="155">
        <v>0</v>
      </c>
      <c r="AA391" s="155">
        <v>0</v>
      </c>
      <c r="AB391" s="155">
        <v>0</v>
      </c>
      <c r="AC391" s="155">
        <f t="shared" si="28"/>
        <v>0</v>
      </c>
    </row>
    <row r="392" s="37" customFormat="1" customHeight="1" spans="1:29">
      <c r="A392" s="179" t="s">
        <v>50</v>
      </c>
      <c r="B392" s="49" t="s">
        <v>1804</v>
      </c>
      <c r="C392" s="49" t="s">
        <v>2025</v>
      </c>
      <c r="D392" s="49" t="s">
        <v>1820</v>
      </c>
      <c r="E392" s="103" t="s">
        <v>2106</v>
      </c>
      <c r="F392" s="51" t="s">
        <v>2107</v>
      </c>
      <c r="G392" s="51" t="s">
        <v>35</v>
      </c>
      <c r="H392" s="59" t="s">
        <v>2146</v>
      </c>
      <c r="I392" s="53" t="e">
        <f>VLOOKUP(H392,合同高级查询数据!$A$2:$Y$48,25,FALSE)</f>
        <v>#N/A</v>
      </c>
      <c r="J392" s="114" t="s">
        <v>37</v>
      </c>
      <c r="K392" s="51" t="s">
        <v>2147</v>
      </c>
      <c r="L392" s="115" t="s">
        <v>2148</v>
      </c>
      <c r="M392" s="116" t="s">
        <v>2149</v>
      </c>
      <c r="N392" s="72" t="s">
        <v>2150</v>
      </c>
      <c r="O392" s="49" t="s">
        <v>197</v>
      </c>
      <c r="P392" s="118">
        <v>6333</v>
      </c>
      <c r="Q392" s="148">
        <v>0</v>
      </c>
      <c r="R392" s="118">
        <f t="shared" si="27"/>
        <v>0</v>
      </c>
      <c r="S392" s="69">
        <v>202303</v>
      </c>
      <c r="T392" s="98" t="s">
        <v>2151</v>
      </c>
      <c r="U392" s="188"/>
      <c r="V392" s="118">
        <v>0</v>
      </c>
      <c r="W392" s="150"/>
      <c r="X392" s="72">
        <v>44835</v>
      </c>
      <c r="Y392" s="72">
        <v>44957</v>
      </c>
      <c r="Z392" s="155">
        <v>0</v>
      </c>
      <c r="AA392" s="155">
        <v>0</v>
      </c>
      <c r="AB392" s="155">
        <v>0</v>
      </c>
      <c r="AC392" s="155">
        <f t="shared" si="28"/>
        <v>0</v>
      </c>
    </row>
    <row r="393" s="37" customFormat="1" customHeight="1" spans="1:29">
      <c r="A393" s="179" t="s">
        <v>50</v>
      </c>
      <c r="B393" s="49" t="s">
        <v>1804</v>
      </c>
      <c r="C393" s="49" t="s">
        <v>77</v>
      </c>
      <c r="D393" s="49" t="s">
        <v>1820</v>
      </c>
      <c r="E393" s="103" t="s">
        <v>2106</v>
      </c>
      <c r="F393" s="51" t="s">
        <v>2107</v>
      </c>
      <c r="G393" s="51" t="s">
        <v>35</v>
      </c>
      <c r="H393" s="59" t="s">
        <v>2152</v>
      </c>
      <c r="I393" s="53" t="e">
        <f>VLOOKUP(H393,合同高级查询数据!$A$2:$Y$48,25,FALSE)</f>
        <v>#N/A</v>
      </c>
      <c r="J393" s="114" t="s">
        <v>37</v>
      </c>
      <c r="K393" s="51" t="s">
        <v>359</v>
      </c>
      <c r="L393" s="115" t="s">
        <v>2153</v>
      </c>
      <c r="M393" s="116" t="s">
        <v>2154</v>
      </c>
      <c r="N393" s="72" t="s">
        <v>2150</v>
      </c>
      <c r="O393" s="49" t="s">
        <v>1429</v>
      </c>
      <c r="P393" s="118">
        <v>6333</v>
      </c>
      <c r="Q393" s="148">
        <v>0</v>
      </c>
      <c r="R393" s="118">
        <f t="shared" si="27"/>
        <v>0</v>
      </c>
      <c r="S393" s="69">
        <v>202303</v>
      </c>
      <c r="T393" s="98" t="s">
        <v>2155</v>
      </c>
      <c r="U393" s="188"/>
      <c r="V393" s="118">
        <v>0</v>
      </c>
      <c r="W393" s="150"/>
      <c r="X393" s="72">
        <v>44835</v>
      </c>
      <c r="Y393" s="72">
        <v>44957</v>
      </c>
      <c r="Z393" s="155">
        <v>0</v>
      </c>
      <c r="AA393" s="155">
        <v>0</v>
      </c>
      <c r="AB393" s="155">
        <v>0</v>
      </c>
      <c r="AC393" s="155">
        <f t="shared" si="28"/>
        <v>0</v>
      </c>
    </row>
    <row r="394" s="37" customFormat="1" customHeight="1" spans="1:29">
      <c r="A394" s="51" t="s">
        <v>190</v>
      </c>
      <c r="B394" s="49" t="s">
        <v>1804</v>
      </c>
      <c r="C394" s="49" t="s">
        <v>380</v>
      </c>
      <c r="D394" s="49" t="s">
        <v>1820</v>
      </c>
      <c r="E394" s="103" t="s">
        <v>2106</v>
      </c>
      <c r="F394" s="51" t="s">
        <v>2107</v>
      </c>
      <c r="G394" s="51" t="s">
        <v>35</v>
      </c>
      <c r="H394" s="59" t="s">
        <v>2156</v>
      </c>
      <c r="I394" s="53" t="e">
        <f>VLOOKUP(H394,合同高级查询数据!$A$2:$Y$48,25,FALSE)</f>
        <v>#N/A</v>
      </c>
      <c r="J394" s="114" t="s">
        <v>37</v>
      </c>
      <c r="K394" s="51" t="s">
        <v>2157</v>
      </c>
      <c r="L394" s="115" t="s">
        <v>2158</v>
      </c>
      <c r="M394" s="116" t="s">
        <v>2159</v>
      </c>
      <c r="N394" s="72" t="s">
        <v>2160</v>
      </c>
      <c r="O394" s="49" t="s">
        <v>197</v>
      </c>
      <c r="P394" s="118">
        <v>7083</v>
      </c>
      <c r="Q394" s="148">
        <v>0</v>
      </c>
      <c r="R394" s="118">
        <f t="shared" si="27"/>
        <v>0</v>
      </c>
      <c r="S394" s="69">
        <v>202303</v>
      </c>
      <c r="T394" s="98" t="s">
        <v>2161</v>
      </c>
      <c r="U394" s="188"/>
      <c r="V394" s="118">
        <v>0</v>
      </c>
      <c r="W394" s="150"/>
      <c r="X394" s="72">
        <v>44470</v>
      </c>
      <c r="Y394" s="72">
        <v>44834</v>
      </c>
      <c r="Z394" s="155">
        <v>0</v>
      </c>
      <c r="AA394" s="155">
        <v>0</v>
      </c>
      <c r="AB394" s="155">
        <v>0</v>
      </c>
      <c r="AC394" s="155">
        <f t="shared" si="28"/>
        <v>0</v>
      </c>
    </row>
    <row r="395" s="37" customFormat="1" customHeight="1" spans="1:29">
      <c r="A395" s="179" t="s">
        <v>50</v>
      </c>
      <c r="B395" s="49" t="s">
        <v>1804</v>
      </c>
      <c r="C395" s="49" t="s">
        <v>1408</v>
      </c>
      <c r="D395" s="49" t="s">
        <v>1820</v>
      </c>
      <c r="E395" s="103" t="s">
        <v>2106</v>
      </c>
      <c r="F395" s="51" t="s">
        <v>2107</v>
      </c>
      <c r="G395" s="51" t="s">
        <v>35</v>
      </c>
      <c r="H395" s="59" t="s">
        <v>2141</v>
      </c>
      <c r="I395" s="53" t="e">
        <f>VLOOKUP(H395,合同高级查询数据!$A$2:$Y$48,25,FALSE)</f>
        <v>#N/A</v>
      </c>
      <c r="J395" s="114" t="s">
        <v>37</v>
      </c>
      <c r="K395" s="51" t="s">
        <v>1442</v>
      </c>
      <c r="L395" s="115" t="s">
        <v>2162</v>
      </c>
      <c r="M395" s="116" t="s">
        <v>2163</v>
      </c>
      <c r="N395" s="72" t="s">
        <v>2164</v>
      </c>
      <c r="O395" s="49" t="s">
        <v>1435</v>
      </c>
      <c r="P395" s="118">
        <v>10417</v>
      </c>
      <c r="Q395" s="148">
        <v>0</v>
      </c>
      <c r="R395" s="118">
        <f t="shared" si="27"/>
        <v>0</v>
      </c>
      <c r="S395" s="69">
        <v>202303</v>
      </c>
      <c r="T395" s="98" t="s">
        <v>2165</v>
      </c>
      <c r="U395" s="188"/>
      <c r="V395" s="118">
        <v>0</v>
      </c>
      <c r="W395" s="150"/>
      <c r="X395" s="72">
        <v>44501</v>
      </c>
      <c r="Y395" s="72">
        <v>44957</v>
      </c>
      <c r="Z395" s="155">
        <v>0</v>
      </c>
      <c r="AA395" s="155">
        <v>0</v>
      </c>
      <c r="AB395" s="155">
        <v>0</v>
      </c>
      <c r="AC395" s="155">
        <f t="shared" si="28"/>
        <v>0</v>
      </c>
    </row>
    <row r="396" s="37" customFormat="1" customHeight="1" spans="1:29">
      <c r="A396" s="51" t="s">
        <v>153</v>
      </c>
      <c r="B396" s="49" t="s">
        <v>1804</v>
      </c>
      <c r="C396" s="49" t="s">
        <v>223</v>
      </c>
      <c r="D396" s="49" t="s">
        <v>53</v>
      </c>
      <c r="E396" s="103" t="s">
        <v>2166</v>
      </c>
      <c r="F396" s="51" t="s">
        <v>2167</v>
      </c>
      <c r="G396" s="51" t="s">
        <v>35</v>
      </c>
      <c r="H396" s="59" t="s">
        <v>2168</v>
      </c>
      <c r="I396" s="53" t="e">
        <f>VLOOKUP(H396,合同高级查询数据!$A$2:$Y$48,25,FALSE)</f>
        <v>#N/A</v>
      </c>
      <c r="J396" s="114" t="s">
        <v>37</v>
      </c>
      <c r="K396" s="51" t="s">
        <v>2034</v>
      </c>
      <c r="L396" s="115" t="s">
        <v>2169</v>
      </c>
      <c r="M396" s="116" t="s">
        <v>2170</v>
      </c>
      <c r="N396" s="72" t="s">
        <v>2171</v>
      </c>
      <c r="O396" s="49" t="s">
        <v>1429</v>
      </c>
      <c r="P396" s="118">
        <v>5400</v>
      </c>
      <c r="Q396" s="148">
        <v>0</v>
      </c>
      <c r="R396" s="118">
        <f t="shared" si="27"/>
        <v>0</v>
      </c>
      <c r="S396" s="69">
        <v>202303</v>
      </c>
      <c r="T396" s="98" t="s">
        <v>2172</v>
      </c>
      <c r="U396" s="188"/>
      <c r="V396" s="118">
        <v>0</v>
      </c>
      <c r="W396" s="150"/>
      <c r="X396" s="199">
        <v>44440</v>
      </c>
      <c r="Y396" s="199">
        <v>44742</v>
      </c>
      <c r="Z396" s="155">
        <v>0</v>
      </c>
      <c r="AA396" s="155">
        <v>0</v>
      </c>
      <c r="AB396" s="155">
        <v>0</v>
      </c>
      <c r="AC396" s="155">
        <f t="shared" si="28"/>
        <v>0</v>
      </c>
    </row>
    <row r="397" s="37" customFormat="1" customHeight="1" spans="1:29">
      <c r="A397" s="51" t="s">
        <v>153</v>
      </c>
      <c r="B397" s="49" t="s">
        <v>1804</v>
      </c>
      <c r="C397" s="49" t="s">
        <v>223</v>
      </c>
      <c r="D397" s="49" t="s">
        <v>53</v>
      </c>
      <c r="E397" s="103" t="s">
        <v>2166</v>
      </c>
      <c r="F397" s="51" t="s">
        <v>2167</v>
      </c>
      <c r="G397" s="51" t="s">
        <v>35</v>
      </c>
      <c r="H397" s="59" t="s">
        <v>2168</v>
      </c>
      <c r="I397" s="53" t="e">
        <f>VLOOKUP(H397,合同高级查询数据!$A$2:$Y$48,25,FALSE)</f>
        <v>#N/A</v>
      </c>
      <c r="J397" s="114" t="s">
        <v>37</v>
      </c>
      <c r="K397" s="51" t="s">
        <v>2034</v>
      </c>
      <c r="L397" s="115" t="s">
        <v>2173</v>
      </c>
      <c r="M397" s="116" t="s">
        <v>2170</v>
      </c>
      <c r="N397" s="72" t="s">
        <v>2171</v>
      </c>
      <c r="O397" s="49" t="s">
        <v>1429</v>
      </c>
      <c r="P397" s="118">
        <v>5050</v>
      </c>
      <c r="Q397" s="148">
        <v>0</v>
      </c>
      <c r="R397" s="118">
        <f t="shared" si="27"/>
        <v>0</v>
      </c>
      <c r="S397" s="69">
        <v>202303</v>
      </c>
      <c r="T397" s="98" t="s">
        <v>2174</v>
      </c>
      <c r="U397" s="188"/>
      <c r="V397" s="118">
        <v>0</v>
      </c>
      <c r="W397" s="150"/>
      <c r="X397" s="199">
        <v>44440</v>
      </c>
      <c r="Y397" s="199">
        <v>44742</v>
      </c>
      <c r="Z397" s="155">
        <v>0</v>
      </c>
      <c r="AA397" s="155">
        <v>0</v>
      </c>
      <c r="AB397" s="155">
        <v>0</v>
      </c>
      <c r="AC397" s="155">
        <f t="shared" si="28"/>
        <v>0</v>
      </c>
    </row>
    <row r="398" s="2" customFormat="1" customHeight="1" spans="1:29">
      <c r="A398" s="197" t="s">
        <v>50</v>
      </c>
      <c r="B398" s="5" t="s">
        <v>1804</v>
      </c>
      <c r="C398" s="5" t="s">
        <v>348</v>
      </c>
      <c r="D398" s="14" t="s">
        <v>53</v>
      </c>
      <c r="E398" s="7" t="s">
        <v>2175</v>
      </c>
      <c r="F398" s="5" t="s">
        <v>2176</v>
      </c>
      <c r="G398" s="5" t="s">
        <v>35</v>
      </c>
      <c r="H398" s="9" t="s">
        <v>2177</v>
      </c>
      <c r="I398" s="13" t="e">
        <f>VLOOKUP(H398,合同高级查询数据!$A$2:$Y$48,25,FALSE)</f>
        <v>#N/A</v>
      </c>
      <c r="J398" s="8" t="s">
        <v>37</v>
      </c>
      <c r="K398" s="5" t="s">
        <v>2178</v>
      </c>
      <c r="L398" s="176" t="s">
        <v>2179</v>
      </c>
      <c r="M398" s="111" t="s">
        <v>2180</v>
      </c>
      <c r="N398" s="17" t="s">
        <v>2181</v>
      </c>
      <c r="O398" s="14" t="s">
        <v>2182</v>
      </c>
      <c r="P398" s="139">
        <v>5500</v>
      </c>
      <c r="Q398" s="137">
        <v>73.4</v>
      </c>
      <c r="R398" s="18">
        <f t="shared" si="27"/>
        <v>403700</v>
      </c>
      <c r="S398" s="76">
        <v>202303</v>
      </c>
      <c r="T398" s="141" t="s">
        <v>2183</v>
      </c>
      <c r="U398" s="190"/>
      <c r="V398" s="18">
        <v>73.32334137</v>
      </c>
      <c r="W398" s="144"/>
      <c r="X398" s="17"/>
      <c r="Y398" s="17"/>
      <c r="Z398" s="162" t="s">
        <v>2184</v>
      </c>
      <c r="AA398" s="163">
        <v>0.3</v>
      </c>
      <c r="AB398" s="164">
        <v>240</v>
      </c>
      <c r="AC398" s="120">
        <f t="shared" si="28"/>
        <v>72</v>
      </c>
    </row>
    <row r="399" s="37" customFormat="1" customHeight="1" spans="1:29">
      <c r="A399" s="51" t="s">
        <v>50</v>
      </c>
      <c r="B399" s="51" t="s">
        <v>1804</v>
      </c>
      <c r="C399" s="51" t="s">
        <v>77</v>
      </c>
      <c r="D399" s="49" t="s">
        <v>1820</v>
      </c>
      <c r="E399" s="103" t="s">
        <v>2185</v>
      </c>
      <c r="F399" s="51" t="s">
        <v>2186</v>
      </c>
      <c r="G399" s="51" t="s">
        <v>35</v>
      </c>
      <c r="H399" s="59" t="s">
        <v>2187</v>
      </c>
      <c r="I399" s="53" t="e">
        <f>VLOOKUP(H399,合同高级查询数据!$A$2:$Y$48,25,FALSE)</f>
        <v>#N/A</v>
      </c>
      <c r="J399" s="114" t="s">
        <v>37</v>
      </c>
      <c r="K399" s="51" t="s">
        <v>2188</v>
      </c>
      <c r="L399" s="115" t="s">
        <v>2189</v>
      </c>
      <c r="M399" s="116" t="s">
        <v>2190</v>
      </c>
      <c r="N399" s="184">
        <v>43282</v>
      </c>
      <c r="O399" s="184" t="s">
        <v>1355</v>
      </c>
      <c r="P399" s="118">
        <v>5833.33</v>
      </c>
      <c r="Q399" s="148">
        <v>33.1</v>
      </c>
      <c r="R399" s="118">
        <f t="shared" si="27"/>
        <v>193083.22</v>
      </c>
      <c r="S399" s="69">
        <v>202303</v>
      </c>
      <c r="T399" s="98" t="s">
        <v>2191</v>
      </c>
      <c r="U399" s="146"/>
      <c r="V399" s="118">
        <v>33.03717041</v>
      </c>
      <c r="W399" s="118"/>
      <c r="X399" s="152">
        <v>44743</v>
      </c>
      <c r="Y399" s="184">
        <v>45016</v>
      </c>
      <c r="Z399" s="167" t="s">
        <v>2192</v>
      </c>
      <c r="AA399" s="168">
        <v>0.4</v>
      </c>
      <c r="AB399" s="166">
        <v>80</v>
      </c>
      <c r="AC399" s="146">
        <f t="shared" si="28"/>
        <v>32</v>
      </c>
    </row>
    <row r="400" s="37" customFormat="1" customHeight="1" spans="1:29">
      <c r="A400" s="51" t="s">
        <v>50</v>
      </c>
      <c r="B400" s="51" t="s">
        <v>1804</v>
      </c>
      <c r="C400" s="51" t="s">
        <v>77</v>
      </c>
      <c r="D400" s="49" t="s">
        <v>1820</v>
      </c>
      <c r="E400" s="103" t="s">
        <v>2185</v>
      </c>
      <c r="F400" s="51" t="s">
        <v>2186</v>
      </c>
      <c r="G400" s="51" t="s">
        <v>35</v>
      </c>
      <c r="H400" s="59" t="s">
        <v>2193</v>
      </c>
      <c r="I400" s="53" t="e">
        <f>VLOOKUP(H400,合同高级查询数据!$A$2:$Y$48,25,FALSE)</f>
        <v>#N/A</v>
      </c>
      <c r="J400" s="114" t="s">
        <v>37</v>
      </c>
      <c r="K400" s="51" t="s">
        <v>78</v>
      </c>
      <c r="L400" s="115" t="s">
        <v>2194</v>
      </c>
      <c r="M400" s="116" t="s">
        <v>2195</v>
      </c>
      <c r="N400" s="72">
        <v>43282</v>
      </c>
      <c r="O400" s="184" t="s">
        <v>1355</v>
      </c>
      <c r="P400" s="118">
        <v>5833.33</v>
      </c>
      <c r="Q400" s="148">
        <v>32.5</v>
      </c>
      <c r="R400" s="118">
        <f t="shared" si="27"/>
        <v>189583.23</v>
      </c>
      <c r="S400" s="69">
        <v>202303</v>
      </c>
      <c r="T400" s="98" t="s">
        <v>2196</v>
      </c>
      <c r="U400" s="146"/>
      <c r="V400" s="118">
        <v>32.484825134</v>
      </c>
      <c r="W400" s="118"/>
      <c r="X400" s="152">
        <v>44743</v>
      </c>
      <c r="Y400" s="184">
        <v>45016</v>
      </c>
      <c r="Z400" s="167" t="s">
        <v>2197</v>
      </c>
      <c r="AA400" s="168">
        <v>0.4</v>
      </c>
      <c r="AB400" s="166">
        <v>80</v>
      </c>
      <c r="AC400" s="146">
        <f t="shared" si="28"/>
        <v>32</v>
      </c>
    </row>
    <row r="401" s="37" customFormat="1" customHeight="1" spans="1:29">
      <c r="A401" s="51" t="s">
        <v>153</v>
      </c>
      <c r="B401" s="49" t="s">
        <v>1804</v>
      </c>
      <c r="C401" s="49" t="s">
        <v>77</v>
      </c>
      <c r="D401" s="49" t="s">
        <v>1820</v>
      </c>
      <c r="E401" s="103" t="s">
        <v>2185</v>
      </c>
      <c r="F401" s="51" t="s">
        <v>2186</v>
      </c>
      <c r="G401" s="51" t="s">
        <v>35</v>
      </c>
      <c r="H401" s="59" t="s">
        <v>2198</v>
      </c>
      <c r="I401" s="53" t="e">
        <f>VLOOKUP(H401,合同高级查询数据!$A$2:$Y$48,25,FALSE)</f>
        <v>#N/A</v>
      </c>
      <c r="J401" s="114" t="s">
        <v>37</v>
      </c>
      <c r="K401" s="51" t="s">
        <v>2188</v>
      </c>
      <c r="L401" s="115" t="s">
        <v>2199</v>
      </c>
      <c r="M401" s="116" t="s">
        <v>2200</v>
      </c>
      <c r="N401" s="72" t="s">
        <v>2201</v>
      </c>
      <c r="O401" s="49" t="s">
        <v>1463</v>
      </c>
      <c r="P401" s="118">
        <v>4800</v>
      </c>
      <c r="Q401" s="148">
        <v>111.2</v>
      </c>
      <c r="R401" s="118">
        <f t="shared" si="27"/>
        <v>533760</v>
      </c>
      <c r="S401" s="69">
        <v>202303</v>
      </c>
      <c r="T401" s="98" t="s">
        <v>2202</v>
      </c>
      <c r="U401" s="188"/>
      <c r="V401" s="118">
        <v>111.119041443</v>
      </c>
      <c r="W401" s="150"/>
      <c r="X401" s="72">
        <v>44652</v>
      </c>
      <c r="Y401" s="72">
        <v>45016</v>
      </c>
      <c r="Z401" s="49" t="s">
        <v>2203</v>
      </c>
      <c r="AA401" s="168">
        <v>0.5</v>
      </c>
      <c r="AB401" s="166">
        <v>200</v>
      </c>
      <c r="AC401" s="146">
        <f t="shared" si="28"/>
        <v>100</v>
      </c>
    </row>
    <row r="402" s="37" customFormat="1" customHeight="1" spans="1:29">
      <c r="A402" s="179" t="s">
        <v>50</v>
      </c>
      <c r="B402" s="49" t="s">
        <v>1804</v>
      </c>
      <c r="C402" s="49" t="s">
        <v>77</v>
      </c>
      <c r="D402" s="49" t="s">
        <v>1820</v>
      </c>
      <c r="E402" s="103" t="s">
        <v>2204</v>
      </c>
      <c r="F402" s="51" t="s">
        <v>2205</v>
      </c>
      <c r="G402" s="51" t="s">
        <v>35</v>
      </c>
      <c r="H402" s="59" t="s">
        <v>2206</v>
      </c>
      <c r="I402" s="53" t="e">
        <f>VLOOKUP(H402,合同高级查询数据!$A$2:$Y$48,25,FALSE)</f>
        <v>#N/A</v>
      </c>
      <c r="J402" s="114" t="s">
        <v>37</v>
      </c>
      <c r="K402" s="51" t="s">
        <v>2207</v>
      </c>
      <c r="L402" s="115" t="s">
        <v>2208</v>
      </c>
      <c r="M402" s="116" t="s">
        <v>2209</v>
      </c>
      <c r="N402" s="72">
        <v>43922</v>
      </c>
      <c r="O402" s="187" t="s">
        <v>58</v>
      </c>
      <c r="P402" s="68">
        <v>6333.33</v>
      </c>
      <c r="Q402" s="148">
        <v>30.5</v>
      </c>
      <c r="R402" s="118">
        <f t="shared" si="27"/>
        <v>193166.57</v>
      </c>
      <c r="S402" s="69">
        <v>202303</v>
      </c>
      <c r="T402" s="98" t="s">
        <v>2210</v>
      </c>
      <c r="U402" s="188"/>
      <c r="V402" s="118">
        <v>30.453014374</v>
      </c>
      <c r="W402" s="150"/>
      <c r="X402" s="72">
        <v>44713</v>
      </c>
      <c r="Y402" s="72">
        <v>45077</v>
      </c>
      <c r="Z402" s="49" t="s">
        <v>2211</v>
      </c>
      <c r="AA402" s="168">
        <v>0.3</v>
      </c>
      <c r="AB402" s="166">
        <v>100</v>
      </c>
      <c r="AC402" s="146">
        <f t="shared" si="28"/>
        <v>30</v>
      </c>
    </row>
    <row r="403" s="37" customFormat="1" customHeight="1" spans="1:29">
      <c r="A403" s="51" t="s">
        <v>153</v>
      </c>
      <c r="B403" s="49" t="s">
        <v>1804</v>
      </c>
      <c r="C403" s="49" t="s">
        <v>77</v>
      </c>
      <c r="D403" s="49" t="s">
        <v>1820</v>
      </c>
      <c r="E403" s="103" t="s">
        <v>2204</v>
      </c>
      <c r="F403" s="51" t="s">
        <v>2205</v>
      </c>
      <c r="G403" s="51" t="s">
        <v>35</v>
      </c>
      <c r="H403" s="59" t="s">
        <v>2212</v>
      </c>
      <c r="I403" s="53" t="str">
        <f>VLOOKUP(H403,合同高级查询数据!$A$2:$Y$48,25,FALSE)</f>
        <v>2023-03-08</v>
      </c>
      <c r="J403" s="114" t="s">
        <v>37</v>
      </c>
      <c r="K403" s="51" t="s">
        <v>78</v>
      </c>
      <c r="L403" s="146" t="s">
        <v>2213</v>
      </c>
      <c r="M403" s="116" t="s">
        <v>2214</v>
      </c>
      <c r="N403" s="72">
        <v>43922</v>
      </c>
      <c r="O403" s="187" t="s">
        <v>74</v>
      </c>
      <c r="P403" s="68">
        <v>5500</v>
      </c>
      <c r="Q403" s="148">
        <v>62.3</v>
      </c>
      <c r="R403" s="118">
        <f t="shared" si="27"/>
        <v>342650</v>
      </c>
      <c r="S403" s="69">
        <v>202303</v>
      </c>
      <c r="T403" s="98" t="s">
        <v>2215</v>
      </c>
      <c r="U403" s="188"/>
      <c r="V403" s="118">
        <v>62.254890442</v>
      </c>
      <c r="W403" s="150"/>
      <c r="X403" s="72">
        <v>44958</v>
      </c>
      <c r="Y403" s="72">
        <v>45322</v>
      </c>
      <c r="Z403" s="49" t="s">
        <v>2216</v>
      </c>
      <c r="AA403" s="168">
        <v>0.3</v>
      </c>
      <c r="AB403" s="166">
        <v>200</v>
      </c>
      <c r="AC403" s="146">
        <f t="shared" si="28"/>
        <v>60</v>
      </c>
    </row>
    <row r="404" s="37" customFormat="1" customHeight="1" spans="1:29">
      <c r="A404" s="51" t="s">
        <v>153</v>
      </c>
      <c r="B404" s="49" t="s">
        <v>1804</v>
      </c>
      <c r="C404" s="49" t="s">
        <v>77</v>
      </c>
      <c r="D404" s="49" t="s">
        <v>1820</v>
      </c>
      <c r="E404" s="103" t="s">
        <v>2217</v>
      </c>
      <c r="F404" s="51" t="s">
        <v>2218</v>
      </c>
      <c r="G404" s="51" t="s">
        <v>35</v>
      </c>
      <c r="H404" s="59" t="s">
        <v>2219</v>
      </c>
      <c r="I404" s="53" t="e">
        <f>VLOOKUP(H404,合同高级查询数据!$A$2:$Y$48,25,FALSE)</f>
        <v>#N/A</v>
      </c>
      <c r="J404" s="114" t="s">
        <v>37</v>
      </c>
      <c r="K404" s="51" t="s">
        <v>2046</v>
      </c>
      <c r="L404" s="146" t="s">
        <v>2220</v>
      </c>
      <c r="M404" s="116" t="s">
        <v>2221</v>
      </c>
      <c r="N404" s="72" t="s">
        <v>2222</v>
      </c>
      <c r="O404" s="187" t="s">
        <v>197</v>
      </c>
      <c r="P404" s="118">
        <v>5000</v>
      </c>
      <c r="Q404" s="148">
        <v>0</v>
      </c>
      <c r="R404" s="118">
        <f t="shared" si="27"/>
        <v>0</v>
      </c>
      <c r="S404" s="69">
        <v>202303</v>
      </c>
      <c r="T404" s="98" t="s">
        <v>2223</v>
      </c>
      <c r="U404" s="49"/>
      <c r="V404" s="118">
        <v>0</v>
      </c>
      <c r="W404" s="150"/>
      <c r="X404" s="72">
        <v>44682</v>
      </c>
      <c r="Y404" s="72">
        <v>45046</v>
      </c>
      <c r="Z404" s="155">
        <v>0</v>
      </c>
      <c r="AA404" s="155">
        <v>0</v>
      </c>
      <c r="AB404" s="155">
        <v>0</v>
      </c>
      <c r="AC404" s="155">
        <f t="shared" si="28"/>
        <v>0</v>
      </c>
    </row>
    <row r="405" s="37" customFormat="1" customHeight="1" spans="1:29">
      <c r="A405" s="51" t="s">
        <v>190</v>
      </c>
      <c r="B405" s="49" t="s">
        <v>1804</v>
      </c>
      <c r="C405" s="49" t="s">
        <v>2224</v>
      </c>
      <c r="D405" s="49" t="s">
        <v>53</v>
      </c>
      <c r="E405" s="103" t="s">
        <v>2217</v>
      </c>
      <c r="F405" s="51" t="s">
        <v>2218</v>
      </c>
      <c r="G405" s="51" t="s">
        <v>35</v>
      </c>
      <c r="H405" s="59" t="s">
        <v>2225</v>
      </c>
      <c r="I405" s="53" t="str">
        <f>VLOOKUP(H405,合同高级查询数据!$A$2:$Y$48,25,FALSE)</f>
        <v>2023-03-08</v>
      </c>
      <c r="J405" s="114" t="s">
        <v>37</v>
      </c>
      <c r="K405" s="49" t="s">
        <v>2224</v>
      </c>
      <c r="L405" s="146" t="s">
        <v>2226</v>
      </c>
      <c r="M405" s="116" t="s">
        <v>2227</v>
      </c>
      <c r="N405" s="72" t="s">
        <v>2228</v>
      </c>
      <c r="O405" s="187" t="s">
        <v>1463</v>
      </c>
      <c r="P405" s="118">
        <v>7083.33</v>
      </c>
      <c r="Q405" s="148">
        <v>83</v>
      </c>
      <c r="R405" s="118">
        <f t="shared" si="27"/>
        <v>587916.39</v>
      </c>
      <c r="S405" s="69">
        <v>202303</v>
      </c>
      <c r="T405" s="98" t="s">
        <v>2229</v>
      </c>
      <c r="U405" s="49"/>
      <c r="V405" s="118">
        <v>82.987342834</v>
      </c>
      <c r="W405" s="150"/>
      <c r="X405" s="72">
        <v>44927</v>
      </c>
      <c r="Y405" s="72">
        <v>45291</v>
      </c>
      <c r="Z405" s="49" t="s">
        <v>2230</v>
      </c>
      <c r="AA405" s="168">
        <v>0.4</v>
      </c>
      <c r="AB405" s="166">
        <v>200</v>
      </c>
      <c r="AC405" s="146">
        <f t="shared" si="28"/>
        <v>80</v>
      </c>
    </row>
    <row r="406" s="37" customFormat="1" customHeight="1" spans="1:29">
      <c r="A406" s="51" t="s">
        <v>153</v>
      </c>
      <c r="B406" s="49" t="s">
        <v>1804</v>
      </c>
      <c r="C406" s="49" t="s">
        <v>77</v>
      </c>
      <c r="D406" s="49" t="s">
        <v>1820</v>
      </c>
      <c r="E406" s="103" t="s">
        <v>2217</v>
      </c>
      <c r="F406" s="51" t="s">
        <v>2218</v>
      </c>
      <c r="G406" s="51" t="s">
        <v>35</v>
      </c>
      <c r="H406" s="59" t="s">
        <v>2231</v>
      </c>
      <c r="I406" s="53" t="e">
        <f>VLOOKUP(H406,合同高级查询数据!$A$2:$Y$48,25,FALSE)</f>
        <v>#N/A</v>
      </c>
      <c r="J406" s="114" t="s">
        <v>37</v>
      </c>
      <c r="K406" s="49" t="s">
        <v>240</v>
      </c>
      <c r="L406" s="146" t="s">
        <v>2232</v>
      </c>
      <c r="M406" s="116" t="s">
        <v>2233</v>
      </c>
      <c r="N406" s="72">
        <v>44348</v>
      </c>
      <c r="O406" s="187" t="s">
        <v>74</v>
      </c>
      <c r="P406" s="118">
        <v>5000</v>
      </c>
      <c r="Q406" s="148">
        <v>106.1</v>
      </c>
      <c r="R406" s="118">
        <f t="shared" si="27"/>
        <v>530500</v>
      </c>
      <c r="S406" s="69">
        <v>202303</v>
      </c>
      <c r="T406" s="98" t="s">
        <v>2234</v>
      </c>
      <c r="U406" s="49"/>
      <c r="V406" s="118">
        <v>106.039855957</v>
      </c>
      <c r="W406" s="150"/>
      <c r="X406" s="72">
        <v>44713</v>
      </c>
      <c r="Y406" s="72">
        <v>45046</v>
      </c>
      <c r="Z406" s="49" t="s">
        <v>2235</v>
      </c>
      <c r="AA406" s="168">
        <v>0.5</v>
      </c>
      <c r="AB406" s="166">
        <v>200</v>
      </c>
      <c r="AC406" s="146">
        <f t="shared" si="28"/>
        <v>100</v>
      </c>
    </row>
    <row r="407" s="37" customFormat="1" customHeight="1" spans="1:29">
      <c r="A407" s="179" t="s">
        <v>50</v>
      </c>
      <c r="B407" s="49" t="s">
        <v>1804</v>
      </c>
      <c r="C407" s="49" t="s">
        <v>77</v>
      </c>
      <c r="D407" s="49" t="s">
        <v>1820</v>
      </c>
      <c r="E407" s="103" t="s">
        <v>2217</v>
      </c>
      <c r="F407" s="51" t="s">
        <v>2218</v>
      </c>
      <c r="G407" s="51" t="s">
        <v>35</v>
      </c>
      <c r="H407" s="59" t="s">
        <v>2236</v>
      </c>
      <c r="I407" s="53" t="e">
        <f>VLOOKUP(H407,合同高级查询数据!$A$2:$Y$48,25,FALSE)</f>
        <v>#N/A</v>
      </c>
      <c r="J407" s="114" t="s">
        <v>37</v>
      </c>
      <c r="K407" s="49" t="s">
        <v>359</v>
      </c>
      <c r="L407" s="146" t="s">
        <v>2237</v>
      </c>
      <c r="M407" s="116" t="s">
        <v>2238</v>
      </c>
      <c r="N407" s="72">
        <v>44835</v>
      </c>
      <c r="O407" s="187" t="s">
        <v>74</v>
      </c>
      <c r="P407" s="118">
        <v>5400</v>
      </c>
      <c r="Q407" s="148">
        <v>61.4</v>
      </c>
      <c r="R407" s="118">
        <f t="shared" si="27"/>
        <v>331560</v>
      </c>
      <c r="S407" s="69">
        <v>202303</v>
      </c>
      <c r="T407" s="98" t="s">
        <v>2239</v>
      </c>
      <c r="U407" s="49"/>
      <c r="V407" s="118">
        <v>61.308109283</v>
      </c>
      <c r="W407" s="71"/>
      <c r="X407" s="72">
        <v>44835</v>
      </c>
      <c r="Y407" s="129">
        <v>45199</v>
      </c>
      <c r="Z407" s="49" t="s">
        <v>2240</v>
      </c>
      <c r="AA407" s="170">
        <v>0.3</v>
      </c>
      <c r="AB407" s="166">
        <v>200</v>
      </c>
      <c r="AC407" s="146">
        <f t="shared" si="28"/>
        <v>60</v>
      </c>
    </row>
    <row r="408" s="37" customFormat="1" customHeight="1" spans="1:29">
      <c r="A408" s="51" t="s">
        <v>153</v>
      </c>
      <c r="B408" s="49" t="s">
        <v>1804</v>
      </c>
      <c r="C408" s="49" t="s">
        <v>77</v>
      </c>
      <c r="D408" s="49" t="s">
        <v>1820</v>
      </c>
      <c r="E408" s="103" t="s">
        <v>2217</v>
      </c>
      <c r="F408" s="51" t="s">
        <v>2218</v>
      </c>
      <c r="G408" s="51" t="s">
        <v>35</v>
      </c>
      <c r="H408" s="59" t="s">
        <v>2241</v>
      </c>
      <c r="I408" s="53" t="str">
        <f>VLOOKUP(H408,合同高级查询数据!$A$2:$Y$48,25,FALSE)</f>
        <v>2023-03-08</v>
      </c>
      <c r="J408" s="114" t="s">
        <v>37</v>
      </c>
      <c r="K408" s="49" t="s">
        <v>2242</v>
      </c>
      <c r="L408" s="146" t="s">
        <v>2243</v>
      </c>
      <c r="M408" s="116" t="s">
        <v>2244</v>
      </c>
      <c r="N408" s="72">
        <v>44927</v>
      </c>
      <c r="O408" s="187" t="s">
        <v>74</v>
      </c>
      <c r="P408" s="118">
        <v>5000</v>
      </c>
      <c r="Q408" s="148">
        <v>95</v>
      </c>
      <c r="R408" s="118">
        <f t="shared" si="27"/>
        <v>475000</v>
      </c>
      <c r="S408" s="69">
        <v>202303</v>
      </c>
      <c r="T408" s="98" t="s">
        <v>2245</v>
      </c>
      <c r="U408" s="49"/>
      <c r="V408" s="118">
        <v>94.975585938</v>
      </c>
      <c r="W408" s="192"/>
      <c r="X408" s="72">
        <v>44927</v>
      </c>
      <c r="Y408" s="72">
        <v>45291</v>
      </c>
      <c r="Z408" s="49" t="s">
        <v>2246</v>
      </c>
      <c r="AA408" s="168">
        <v>0.4</v>
      </c>
      <c r="AB408" s="166">
        <v>200</v>
      </c>
      <c r="AC408" s="146">
        <f t="shared" si="28"/>
        <v>80</v>
      </c>
    </row>
    <row r="409" s="37" customFormat="1" customHeight="1" spans="1:29">
      <c r="A409" s="179" t="s">
        <v>50</v>
      </c>
      <c r="B409" s="49" t="s">
        <v>1804</v>
      </c>
      <c r="C409" s="49" t="s">
        <v>1265</v>
      </c>
      <c r="D409" s="49" t="s">
        <v>1820</v>
      </c>
      <c r="E409" s="103" t="s">
        <v>2247</v>
      </c>
      <c r="F409" s="51" t="s">
        <v>2248</v>
      </c>
      <c r="G409" s="51" t="s">
        <v>35</v>
      </c>
      <c r="H409" s="59" t="s">
        <v>2249</v>
      </c>
      <c r="I409" s="53" t="e">
        <f>VLOOKUP(H409,合同高级查询数据!$A$2:$Y$48,25,FALSE)</f>
        <v>#N/A</v>
      </c>
      <c r="J409" s="114" t="s">
        <v>37</v>
      </c>
      <c r="K409" s="51" t="s">
        <v>1266</v>
      </c>
      <c r="L409" s="115" t="s">
        <v>2250</v>
      </c>
      <c r="M409" s="116" t="s">
        <v>2251</v>
      </c>
      <c r="N409" s="72">
        <v>43862</v>
      </c>
      <c r="O409" s="49" t="s">
        <v>58</v>
      </c>
      <c r="P409" s="118">
        <v>6250</v>
      </c>
      <c r="Q409" s="148">
        <v>32.9</v>
      </c>
      <c r="R409" s="118">
        <f t="shared" si="27"/>
        <v>205625</v>
      </c>
      <c r="S409" s="69">
        <v>202303</v>
      </c>
      <c r="T409" s="98" t="s">
        <v>2252</v>
      </c>
      <c r="U409" s="188"/>
      <c r="V409" s="118">
        <v>32.883846283</v>
      </c>
      <c r="W409" s="150"/>
      <c r="X409" s="72">
        <v>44682</v>
      </c>
      <c r="Y409" s="72">
        <v>45046</v>
      </c>
      <c r="Z409" s="167" t="s">
        <v>2253</v>
      </c>
      <c r="AA409" s="168">
        <v>0.3</v>
      </c>
      <c r="AB409" s="166">
        <v>100</v>
      </c>
      <c r="AC409" s="146">
        <f t="shared" si="28"/>
        <v>30</v>
      </c>
    </row>
    <row r="410" s="37" customFormat="1" customHeight="1" spans="1:29">
      <c r="A410" s="179" t="s">
        <v>50</v>
      </c>
      <c r="B410" s="49" t="s">
        <v>1804</v>
      </c>
      <c r="C410" s="49" t="s">
        <v>181</v>
      </c>
      <c r="D410" s="49" t="s">
        <v>53</v>
      </c>
      <c r="E410" s="103" t="s">
        <v>2247</v>
      </c>
      <c r="F410" s="51" t="s">
        <v>2248</v>
      </c>
      <c r="G410" s="51" t="s">
        <v>35</v>
      </c>
      <c r="H410" s="59" t="s">
        <v>2254</v>
      </c>
      <c r="I410" s="53" t="e">
        <f>VLOOKUP(H410,合同高级查询数据!$A$2:$Y$48,25,FALSE)</f>
        <v>#N/A</v>
      </c>
      <c r="J410" s="114" t="s">
        <v>37</v>
      </c>
      <c r="K410" s="51" t="s">
        <v>181</v>
      </c>
      <c r="L410" s="115" t="s">
        <v>2255</v>
      </c>
      <c r="M410" s="116" t="s">
        <v>2256</v>
      </c>
      <c r="N410" s="72">
        <v>44014</v>
      </c>
      <c r="O410" s="49" t="s">
        <v>2257</v>
      </c>
      <c r="P410" s="118">
        <v>4166.67</v>
      </c>
      <c r="Q410" s="148">
        <v>60</v>
      </c>
      <c r="R410" s="118">
        <f t="shared" si="27"/>
        <v>250000.2</v>
      </c>
      <c r="S410" s="69">
        <v>202303</v>
      </c>
      <c r="T410" s="98" t="s">
        <v>2258</v>
      </c>
      <c r="U410" s="188"/>
      <c r="V410" s="118">
        <v>49.36813736</v>
      </c>
      <c r="W410" s="150"/>
      <c r="X410" s="152">
        <v>44743</v>
      </c>
      <c r="Y410" s="72">
        <v>45046</v>
      </c>
      <c r="Z410" s="49" t="s">
        <v>2259</v>
      </c>
      <c r="AA410" s="168">
        <v>1</v>
      </c>
      <c r="AB410" s="166">
        <v>60</v>
      </c>
      <c r="AC410" s="146">
        <f t="shared" si="28"/>
        <v>60</v>
      </c>
    </row>
    <row r="411" s="37" customFormat="1" customHeight="1" spans="1:29">
      <c r="A411" s="51" t="s">
        <v>153</v>
      </c>
      <c r="B411" s="49" t="s">
        <v>1804</v>
      </c>
      <c r="C411" s="49" t="s">
        <v>1265</v>
      </c>
      <c r="D411" s="49" t="s">
        <v>1820</v>
      </c>
      <c r="E411" s="103" t="s">
        <v>2247</v>
      </c>
      <c r="F411" s="51" t="s">
        <v>2248</v>
      </c>
      <c r="G411" s="51" t="s">
        <v>35</v>
      </c>
      <c r="H411" s="59" t="s">
        <v>2260</v>
      </c>
      <c r="I411" s="53" t="e">
        <f>VLOOKUP(H411,合同高级查询数据!$A$2:$Y$48,25,FALSE)</f>
        <v>#N/A</v>
      </c>
      <c r="J411" s="114" t="s">
        <v>37</v>
      </c>
      <c r="K411" s="51" t="s">
        <v>2261</v>
      </c>
      <c r="L411" s="115" t="s">
        <v>2262</v>
      </c>
      <c r="M411" s="116" t="s">
        <v>2263</v>
      </c>
      <c r="N411" s="72" t="s">
        <v>2264</v>
      </c>
      <c r="O411" s="49" t="s">
        <v>197</v>
      </c>
      <c r="P411" s="118">
        <v>5000</v>
      </c>
      <c r="Q411" s="148">
        <v>0</v>
      </c>
      <c r="R411" s="118">
        <f t="shared" si="27"/>
        <v>0</v>
      </c>
      <c r="S411" s="69">
        <v>202303</v>
      </c>
      <c r="T411" s="98" t="s">
        <v>2265</v>
      </c>
      <c r="U411" s="188"/>
      <c r="V411" s="118">
        <v>0</v>
      </c>
      <c r="W411" s="150"/>
      <c r="X411" s="72">
        <v>44166</v>
      </c>
      <c r="Y411" s="72">
        <v>44530</v>
      </c>
      <c r="Z411" s="155">
        <v>0</v>
      </c>
      <c r="AA411" s="155">
        <v>0</v>
      </c>
      <c r="AB411" s="155">
        <v>0</v>
      </c>
      <c r="AC411" s="155">
        <f t="shared" si="28"/>
        <v>0</v>
      </c>
    </row>
    <row r="412" s="2" customFormat="1" customHeight="1" spans="1:29">
      <c r="A412" s="5" t="s">
        <v>153</v>
      </c>
      <c r="B412" s="14" t="s">
        <v>1804</v>
      </c>
      <c r="C412" s="14" t="s">
        <v>1265</v>
      </c>
      <c r="D412" s="14" t="s">
        <v>1820</v>
      </c>
      <c r="E412" s="7" t="s">
        <v>2247</v>
      </c>
      <c r="F412" s="5" t="s">
        <v>2248</v>
      </c>
      <c r="G412" s="5" t="s">
        <v>35</v>
      </c>
      <c r="H412" s="9" t="s">
        <v>2266</v>
      </c>
      <c r="I412" s="13" t="e">
        <f>VLOOKUP(H412,合同高级查询数据!$A$2:$Y$48,25,FALSE)</f>
        <v>#N/A</v>
      </c>
      <c r="J412" s="8" t="s">
        <v>37</v>
      </c>
      <c r="K412" s="5" t="s">
        <v>1266</v>
      </c>
      <c r="L412" s="15" t="s">
        <v>2267</v>
      </c>
      <c r="M412" s="111" t="s">
        <v>2268</v>
      </c>
      <c r="N412" s="17" t="s">
        <v>2269</v>
      </c>
      <c r="O412" s="14" t="s">
        <v>2270</v>
      </c>
      <c r="P412" s="18">
        <v>5000</v>
      </c>
      <c r="Q412" s="137">
        <v>372.5</v>
      </c>
      <c r="R412" s="18">
        <f t="shared" si="27"/>
        <v>1862500</v>
      </c>
      <c r="S412" s="76">
        <v>202303</v>
      </c>
      <c r="T412" s="141" t="s">
        <v>2271</v>
      </c>
      <c r="U412" s="190"/>
      <c r="V412" s="18">
        <v>372.497680664</v>
      </c>
      <c r="W412" s="144"/>
      <c r="X412" s="17"/>
      <c r="Y412" s="17"/>
      <c r="Z412" s="14" t="s">
        <v>2272</v>
      </c>
      <c r="AA412" s="163">
        <v>0.4</v>
      </c>
      <c r="AB412" s="164">
        <v>880</v>
      </c>
      <c r="AC412" s="120">
        <f t="shared" si="28"/>
        <v>352</v>
      </c>
    </row>
    <row r="413" s="2" customFormat="1" customHeight="1" spans="1:29">
      <c r="A413" s="5" t="s">
        <v>153</v>
      </c>
      <c r="B413" s="14" t="s">
        <v>1804</v>
      </c>
      <c r="C413" s="14" t="s">
        <v>1265</v>
      </c>
      <c r="D413" s="14" t="s">
        <v>1820</v>
      </c>
      <c r="E413" s="7" t="s">
        <v>2247</v>
      </c>
      <c r="F413" s="5" t="s">
        <v>2248</v>
      </c>
      <c r="G413" s="5" t="s">
        <v>35</v>
      </c>
      <c r="H413" s="9" t="s">
        <v>2266</v>
      </c>
      <c r="I413" s="13" t="e">
        <f>VLOOKUP(H413,合同高级查询数据!$A$2:$Y$48,25,FALSE)</f>
        <v>#N/A</v>
      </c>
      <c r="J413" s="8" t="s">
        <v>37</v>
      </c>
      <c r="K413" s="5" t="s">
        <v>1266</v>
      </c>
      <c r="L413" s="15" t="s">
        <v>2273</v>
      </c>
      <c r="M413" s="111" t="s">
        <v>2268</v>
      </c>
      <c r="N413" s="17" t="s">
        <v>2274</v>
      </c>
      <c r="O413" s="14" t="s">
        <v>1429</v>
      </c>
      <c r="P413" s="18">
        <v>5000</v>
      </c>
      <c r="Q413" s="137">
        <v>0</v>
      </c>
      <c r="R413" s="18">
        <f t="shared" si="27"/>
        <v>0</v>
      </c>
      <c r="S413" s="76">
        <v>202303</v>
      </c>
      <c r="T413" s="141" t="s">
        <v>2275</v>
      </c>
      <c r="U413" s="190"/>
      <c r="V413" s="18">
        <v>0</v>
      </c>
      <c r="W413" s="144"/>
      <c r="X413" s="17"/>
      <c r="Y413" s="17"/>
      <c r="Z413" s="26">
        <v>0</v>
      </c>
      <c r="AA413" s="26">
        <v>0</v>
      </c>
      <c r="AB413" s="26">
        <v>0</v>
      </c>
      <c r="AC413" s="26">
        <f t="shared" si="28"/>
        <v>0</v>
      </c>
    </row>
    <row r="414" s="2" customFormat="1" customHeight="1" spans="1:29">
      <c r="A414" s="5" t="s">
        <v>153</v>
      </c>
      <c r="B414" s="14" t="s">
        <v>1804</v>
      </c>
      <c r="C414" s="14" t="s">
        <v>1265</v>
      </c>
      <c r="D414" s="14" t="s">
        <v>1820</v>
      </c>
      <c r="E414" s="7" t="s">
        <v>2247</v>
      </c>
      <c r="F414" s="5" t="s">
        <v>2248</v>
      </c>
      <c r="G414" s="5" t="s">
        <v>35</v>
      </c>
      <c r="H414" s="9" t="s">
        <v>2266</v>
      </c>
      <c r="I414" s="13" t="e">
        <f>VLOOKUP(H414,合同高级查询数据!$A$2:$Y$48,25,FALSE)</f>
        <v>#N/A</v>
      </c>
      <c r="J414" s="8" t="s">
        <v>37</v>
      </c>
      <c r="K414" s="5" t="s">
        <v>1266</v>
      </c>
      <c r="L414" s="15" t="s">
        <v>2276</v>
      </c>
      <c r="M414" s="111" t="s">
        <v>2268</v>
      </c>
      <c r="N414" s="17" t="s">
        <v>2277</v>
      </c>
      <c r="O414" s="14" t="s">
        <v>2278</v>
      </c>
      <c r="P414" s="18">
        <v>5000</v>
      </c>
      <c r="Q414" s="137">
        <v>0</v>
      </c>
      <c r="R414" s="18">
        <f t="shared" si="27"/>
        <v>0</v>
      </c>
      <c r="S414" s="76">
        <v>202303</v>
      </c>
      <c r="T414" s="141" t="s">
        <v>2279</v>
      </c>
      <c r="U414" s="190"/>
      <c r="V414" s="18">
        <v>0</v>
      </c>
      <c r="W414" s="144"/>
      <c r="X414" s="17"/>
      <c r="Y414" s="17"/>
      <c r="Z414" s="26">
        <v>0</v>
      </c>
      <c r="AA414" s="26">
        <v>0</v>
      </c>
      <c r="AB414" s="26">
        <v>0</v>
      </c>
      <c r="AC414" s="26">
        <f t="shared" si="28"/>
        <v>0</v>
      </c>
    </row>
    <row r="415" s="2" customFormat="1" customHeight="1" spans="1:29">
      <c r="A415" s="5" t="s">
        <v>153</v>
      </c>
      <c r="B415" s="14" t="s">
        <v>1804</v>
      </c>
      <c r="C415" s="14" t="s">
        <v>1265</v>
      </c>
      <c r="D415" s="14" t="s">
        <v>1820</v>
      </c>
      <c r="E415" s="7" t="s">
        <v>2247</v>
      </c>
      <c r="F415" s="5" t="s">
        <v>2248</v>
      </c>
      <c r="G415" s="5" t="s">
        <v>35</v>
      </c>
      <c r="H415" s="9" t="s">
        <v>2266</v>
      </c>
      <c r="I415" s="13" t="e">
        <f>VLOOKUP(H415,合同高级查询数据!$A$2:$Y$48,25,FALSE)</f>
        <v>#N/A</v>
      </c>
      <c r="J415" s="8" t="s">
        <v>37</v>
      </c>
      <c r="K415" s="5" t="s">
        <v>1266</v>
      </c>
      <c r="L415" s="15" t="s">
        <v>2280</v>
      </c>
      <c r="M415" s="111" t="s">
        <v>2268</v>
      </c>
      <c r="N415" s="17" t="s">
        <v>2281</v>
      </c>
      <c r="O415" s="14" t="s">
        <v>1429</v>
      </c>
      <c r="P415" s="18">
        <v>5000</v>
      </c>
      <c r="Q415" s="137">
        <v>0</v>
      </c>
      <c r="R415" s="18">
        <f t="shared" si="27"/>
        <v>0</v>
      </c>
      <c r="S415" s="76">
        <v>202303</v>
      </c>
      <c r="T415" s="141" t="s">
        <v>2282</v>
      </c>
      <c r="U415" s="190"/>
      <c r="V415" s="18">
        <v>0</v>
      </c>
      <c r="W415" s="144"/>
      <c r="X415" s="17"/>
      <c r="Y415" s="17"/>
      <c r="Z415" s="26">
        <v>0</v>
      </c>
      <c r="AA415" s="26">
        <v>0</v>
      </c>
      <c r="AB415" s="26">
        <v>0</v>
      </c>
      <c r="AC415" s="26">
        <f t="shared" si="28"/>
        <v>0</v>
      </c>
    </row>
    <row r="416" s="37" customFormat="1" customHeight="1" spans="1:29">
      <c r="A416" s="51" t="s">
        <v>50</v>
      </c>
      <c r="B416" s="51" t="s">
        <v>1804</v>
      </c>
      <c r="C416" s="51" t="s">
        <v>1265</v>
      </c>
      <c r="D416" s="49" t="s">
        <v>1820</v>
      </c>
      <c r="E416" s="103" t="s">
        <v>2283</v>
      </c>
      <c r="F416" s="51" t="s">
        <v>2284</v>
      </c>
      <c r="G416" s="51" t="s">
        <v>35</v>
      </c>
      <c r="H416" s="59" t="s">
        <v>2285</v>
      </c>
      <c r="I416" s="53" t="e">
        <f>VLOOKUP(H416,合同高级查询数据!$A$2:$Y$48,25,FALSE)</f>
        <v>#N/A</v>
      </c>
      <c r="J416" s="114" t="s">
        <v>37</v>
      </c>
      <c r="K416" s="51" t="s">
        <v>1383</v>
      </c>
      <c r="L416" s="115" t="s">
        <v>2286</v>
      </c>
      <c r="M416" s="116" t="s">
        <v>2287</v>
      </c>
      <c r="N416" s="184" t="s">
        <v>2288</v>
      </c>
      <c r="O416" s="184" t="s">
        <v>2289</v>
      </c>
      <c r="P416" s="118">
        <v>6167</v>
      </c>
      <c r="Q416" s="148">
        <v>64.1</v>
      </c>
      <c r="R416" s="118">
        <f t="shared" si="27"/>
        <v>395304.7</v>
      </c>
      <c r="S416" s="69">
        <v>202303</v>
      </c>
      <c r="T416" s="98" t="s">
        <v>2290</v>
      </c>
      <c r="U416" s="146"/>
      <c r="V416" s="118">
        <v>64.00668335</v>
      </c>
      <c r="W416" s="150"/>
      <c r="X416" s="72">
        <v>44713</v>
      </c>
      <c r="Y416" s="72">
        <v>45046</v>
      </c>
      <c r="Z416" s="167" t="s">
        <v>2291</v>
      </c>
      <c r="AA416" s="168">
        <v>0.3</v>
      </c>
      <c r="AB416" s="166">
        <v>200</v>
      </c>
      <c r="AC416" s="146">
        <f t="shared" si="28"/>
        <v>60</v>
      </c>
    </row>
    <row r="417" s="37" customFormat="1" customHeight="1" spans="1:29">
      <c r="A417" s="179" t="s">
        <v>50</v>
      </c>
      <c r="B417" s="51" t="s">
        <v>1804</v>
      </c>
      <c r="C417" s="51" t="s">
        <v>1265</v>
      </c>
      <c r="D417" s="49" t="s">
        <v>1820</v>
      </c>
      <c r="E417" s="103" t="s">
        <v>2283</v>
      </c>
      <c r="F417" s="51" t="s">
        <v>2284</v>
      </c>
      <c r="G417" s="51" t="s">
        <v>35</v>
      </c>
      <c r="H417" s="59" t="s">
        <v>2285</v>
      </c>
      <c r="I417" s="53" t="e">
        <f>VLOOKUP(H417,合同高级查询数据!$A$2:$Y$48,25,FALSE)</f>
        <v>#N/A</v>
      </c>
      <c r="J417" s="114" t="s">
        <v>37</v>
      </c>
      <c r="K417" s="51" t="s">
        <v>1383</v>
      </c>
      <c r="L417" s="115" t="s">
        <v>2292</v>
      </c>
      <c r="M417" s="116" t="s">
        <v>2287</v>
      </c>
      <c r="N417" s="72">
        <v>43983</v>
      </c>
      <c r="O417" s="49" t="s">
        <v>2257</v>
      </c>
      <c r="P417" s="118">
        <v>6167</v>
      </c>
      <c r="Q417" s="148">
        <v>20.8</v>
      </c>
      <c r="R417" s="118">
        <f t="shared" si="27"/>
        <v>128273.6</v>
      </c>
      <c r="S417" s="69">
        <v>202303</v>
      </c>
      <c r="T417" s="98" t="s">
        <v>2293</v>
      </c>
      <c r="U417" s="188"/>
      <c r="V417" s="118">
        <v>20.733837128</v>
      </c>
      <c r="W417" s="150"/>
      <c r="X417" s="72">
        <v>44713</v>
      </c>
      <c r="Y417" s="72">
        <v>45046</v>
      </c>
      <c r="Z417" s="49" t="s">
        <v>2294</v>
      </c>
      <c r="AA417" s="168">
        <v>0.3</v>
      </c>
      <c r="AB417" s="166">
        <v>60</v>
      </c>
      <c r="AC417" s="146">
        <f t="shared" si="28"/>
        <v>18</v>
      </c>
    </row>
    <row r="418" s="37" customFormat="1" customHeight="1" spans="1:29">
      <c r="A418" s="51" t="s">
        <v>190</v>
      </c>
      <c r="B418" s="49" t="s">
        <v>1804</v>
      </c>
      <c r="C418" s="49" t="s">
        <v>299</v>
      </c>
      <c r="D418" s="49" t="s">
        <v>53</v>
      </c>
      <c r="E418" s="103" t="s">
        <v>2295</v>
      </c>
      <c r="F418" s="51" t="s">
        <v>2296</v>
      </c>
      <c r="G418" s="51" t="s">
        <v>35</v>
      </c>
      <c r="H418" s="59" t="s">
        <v>2297</v>
      </c>
      <c r="I418" s="53" t="e">
        <f>VLOOKUP(H418,合同高级查询数据!$A$2:$Y$48,25,FALSE)</f>
        <v>#N/A</v>
      </c>
      <c r="J418" s="114" t="s">
        <v>37</v>
      </c>
      <c r="K418" s="51" t="s">
        <v>2298</v>
      </c>
      <c r="L418" s="115" t="s">
        <v>2299</v>
      </c>
      <c r="M418" s="116" t="s">
        <v>2300</v>
      </c>
      <c r="N418" s="72">
        <v>43852</v>
      </c>
      <c r="O418" s="49" t="s">
        <v>58</v>
      </c>
      <c r="P418" s="118">
        <v>5000</v>
      </c>
      <c r="Q418" s="148">
        <v>55.7</v>
      </c>
      <c r="R418" s="118">
        <f t="shared" si="27"/>
        <v>278500</v>
      </c>
      <c r="S418" s="69">
        <v>202303</v>
      </c>
      <c r="T418" s="98" t="s">
        <v>2301</v>
      </c>
      <c r="U418" s="188"/>
      <c r="V418" s="118">
        <v>55.645503998</v>
      </c>
      <c r="W418" s="150"/>
      <c r="X418" s="72">
        <v>44774</v>
      </c>
      <c r="Y418" s="72">
        <v>45138</v>
      </c>
      <c r="Z418" s="167" t="s">
        <v>2302</v>
      </c>
      <c r="AA418" s="168">
        <v>0.4</v>
      </c>
      <c r="AB418" s="166">
        <v>100</v>
      </c>
      <c r="AC418" s="146">
        <f t="shared" si="28"/>
        <v>40</v>
      </c>
    </row>
    <row r="419" s="37" customFormat="1" customHeight="1" spans="1:29">
      <c r="A419" s="51" t="s">
        <v>153</v>
      </c>
      <c r="B419" s="49" t="s">
        <v>1804</v>
      </c>
      <c r="C419" s="49" t="s">
        <v>348</v>
      </c>
      <c r="D419" s="49" t="s">
        <v>53</v>
      </c>
      <c r="E419" s="103" t="s">
        <v>2303</v>
      </c>
      <c r="F419" s="51" t="s">
        <v>2304</v>
      </c>
      <c r="G419" s="51" t="s">
        <v>35</v>
      </c>
      <c r="H419" s="59" t="s">
        <v>2305</v>
      </c>
      <c r="I419" s="53" t="e">
        <f>VLOOKUP(H419,合同高级查询数据!$A$2:$Y$48,25,FALSE)</f>
        <v>#N/A</v>
      </c>
      <c r="J419" s="114" t="s">
        <v>37</v>
      </c>
      <c r="K419" s="51" t="s">
        <v>2178</v>
      </c>
      <c r="L419" s="115" t="s">
        <v>2306</v>
      </c>
      <c r="M419" s="116" t="s">
        <v>2307</v>
      </c>
      <c r="N419" s="72">
        <v>44044</v>
      </c>
      <c r="O419" s="49" t="s">
        <v>58</v>
      </c>
      <c r="P419" s="118">
        <v>4700</v>
      </c>
      <c r="Q419" s="148">
        <v>52.4</v>
      </c>
      <c r="R419" s="118">
        <f t="shared" si="27"/>
        <v>246280</v>
      </c>
      <c r="S419" s="69">
        <v>202303</v>
      </c>
      <c r="T419" s="98" t="s">
        <v>2308</v>
      </c>
      <c r="U419" s="188"/>
      <c r="V419" s="118">
        <v>52.363018036</v>
      </c>
      <c r="W419" s="150"/>
      <c r="X419" s="72">
        <v>44774</v>
      </c>
      <c r="Y419" s="72">
        <v>45077</v>
      </c>
      <c r="Z419" s="49" t="s">
        <v>2309</v>
      </c>
      <c r="AA419" s="168">
        <v>0.5</v>
      </c>
      <c r="AB419" s="166">
        <v>100</v>
      </c>
      <c r="AC419" s="146">
        <f t="shared" si="28"/>
        <v>50</v>
      </c>
    </row>
    <row r="420" s="37" customFormat="1" customHeight="1" spans="1:29">
      <c r="A420" s="179" t="s">
        <v>50</v>
      </c>
      <c r="B420" s="49" t="s">
        <v>1804</v>
      </c>
      <c r="C420" s="49" t="s">
        <v>223</v>
      </c>
      <c r="D420" s="49" t="s">
        <v>53</v>
      </c>
      <c r="E420" s="103" t="s">
        <v>2303</v>
      </c>
      <c r="F420" s="51" t="s">
        <v>2304</v>
      </c>
      <c r="G420" s="51" t="s">
        <v>35</v>
      </c>
      <c r="H420" s="59" t="s">
        <v>2310</v>
      </c>
      <c r="I420" s="53" t="e">
        <f>VLOOKUP(H420,合同高级查询数据!$A$2:$Y$48,25,FALSE)</f>
        <v>#N/A</v>
      </c>
      <c r="J420" s="114" t="s">
        <v>37</v>
      </c>
      <c r="K420" s="51" t="s">
        <v>1814</v>
      </c>
      <c r="L420" s="115" t="s">
        <v>2311</v>
      </c>
      <c r="M420" s="116" t="s">
        <v>2312</v>
      </c>
      <c r="N420" s="72" t="s">
        <v>2313</v>
      </c>
      <c r="O420" s="49" t="s">
        <v>386</v>
      </c>
      <c r="P420" s="118">
        <v>5250</v>
      </c>
      <c r="Q420" s="148">
        <v>0</v>
      </c>
      <c r="R420" s="118">
        <f t="shared" si="27"/>
        <v>0</v>
      </c>
      <c r="S420" s="69">
        <v>202303</v>
      </c>
      <c r="T420" s="98" t="s">
        <v>2314</v>
      </c>
      <c r="U420" s="188"/>
      <c r="V420" s="118">
        <v>0</v>
      </c>
      <c r="W420" s="150"/>
      <c r="X420" s="72">
        <v>44105</v>
      </c>
      <c r="Y420" s="72">
        <v>44469</v>
      </c>
      <c r="Z420" s="155">
        <v>0</v>
      </c>
      <c r="AA420" s="155">
        <v>0</v>
      </c>
      <c r="AB420" s="155">
        <v>0</v>
      </c>
      <c r="AC420" s="155">
        <f t="shared" si="28"/>
        <v>0</v>
      </c>
    </row>
    <row r="421" s="37" customFormat="1" customHeight="1" spans="1:29">
      <c r="A421" s="179" t="s">
        <v>50</v>
      </c>
      <c r="B421" s="49" t="s">
        <v>1804</v>
      </c>
      <c r="C421" s="49" t="s">
        <v>223</v>
      </c>
      <c r="D421" s="49" t="s">
        <v>53</v>
      </c>
      <c r="E421" s="103" t="s">
        <v>2303</v>
      </c>
      <c r="F421" s="51" t="s">
        <v>2304</v>
      </c>
      <c r="G421" s="51" t="s">
        <v>35</v>
      </c>
      <c r="H421" s="59" t="s">
        <v>2315</v>
      </c>
      <c r="I421" s="53" t="e">
        <f>VLOOKUP(H421,合同高级查询数据!$A$2:$Y$48,25,FALSE)</f>
        <v>#N/A</v>
      </c>
      <c r="J421" s="114" t="s">
        <v>37</v>
      </c>
      <c r="K421" s="51" t="s">
        <v>2316</v>
      </c>
      <c r="L421" s="115" t="s">
        <v>2317</v>
      </c>
      <c r="M421" s="116" t="s">
        <v>2318</v>
      </c>
      <c r="N421" s="72">
        <v>44348</v>
      </c>
      <c r="O421" s="49" t="s">
        <v>2257</v>
      </c>
      <c r="P421" s="118">
        <v>4750</v>
      </c>
      <c r="Q421" s="148">
        <v>19.2</v>
      </c>
      <c r="R421" s="118">
        <f t="shared" si="27"/>
        <v>91200</v>
      </c>
      <c r="S421" s="69">
        <v>202303</v>
      </c>
      <c r="T421" s="98" t="s">
        <v>2319</v>
      </c>
      <c r="U421" s="188"/>
      <c r="V421" s="118">
        <v>19.168218613</v>
      </c>
      <c r="W421" s="150"/>
      <c r="X421" s="72">
        <v>44713</v>
      </c>
      <c r="Y421" s="72">
        <v>45077</v>
      </c>
      <c r="Z421" s="49" t="s">
        <v>2320</v>
      </c>
      <c r="AA421" s="168">
        <v>0.3</v>
      </c>
      <c r="AB421" s="166">
        <v>60</v>
      </c>
      <c r="AC421" s="146">
        <f t="shared" si="28"/>
        <v>18</v>
      </c>
    </row>
    <row r="422" s="37" customFormat="1" customHeight="1" spans="1:29">
      <c r="A422" s="51" t="s">
        <v>153</v>
      </c>
      <c r="B422" s="49" t="s">
        <v>1804</v>
      </c>
      <c r="C422" s="49" t="s">
        <v>2224</v>
      </c>
      <c r="D422" s="49" t="s">
        <v>53</v>
      </c>
      <c r="E422" s="103" t="s">
        <v>2303</v>
      </c>
      <c r="F422" s="51" t="s">
        <v>2304</v>
      </c>
      <c r="G422" s="51" t="s">
        <v>35</v>
      </c>
      <c r="H422" s="59" t="s">
        <v>2321</v>
      </c>
      <c r="I422" s="53" t="e">
        <f>VLOOKUP(H422,合同高级查询数据!$A$2:$Y$48,25,FALSE)</f>
        <v>#N/A</v>
      </c>
      <c r="J422" s="114" t="s">
        <v>37</v>
      </c>
      <c r="K422" s="51" t="s">
        <v>2224</v>
      </c>
      <c r="L422" s="115" t="s">
        <v>2322</v>
      </c>
      <c r="M422" s="116" t="s">
        <v>2323</v>
      </c>
      <c r="N422" s="72" t="s">
        <v>2324</v>
      </c>
      <c r="O422" s="49" t="s">
        <v>2325</v>
      </c>
      <c r="P422" s="118">
        <v>3500</v>
      </c>
      <c r="Q422" s="148">
        <v>40</v>
      </c>
      <c r="R422" s="118">
        <f t="shared" si="27"/>
        <v>140000</v>
      </c>
      <c r="S422" s="69">
        <v>202303</v>
      </c>
      <c r="T422" s="98" t="s">
        <v>2326</v>
      </c>
      <c r="U422" s="188"/>
      <c r="V422" s="118">
        <v>31.487894058</v>
      </c>
      <c r="W422" s="150"/>
      <c r="X422" s="72">
        <v>44774</v>
      </c>
      <c r="Y422" s="72">
        <v>45077</v>
      </c>
      <c r="Z422" s="49" t="s">
        <v>2327</v>
      </c>
      <c r="AA422" s="168">
        <v>1</v>
      </c>
      <c r="AB422" s="166">
        <v>40</v>
      </c>
      <c r="AC422" s="146">
        <f t="shared" si="28"/>
        <v>40</v>
      </c>
    </row>
    <row r="423" s="37" customFormat="1" customHeight="1" spans="1:29">
      <c r="A423" s="179" t="s">
        <v>50</v>
      </c>
      <c r="B423" s="49" t="s">
        <v>1804</v>
      </c>
      <c r="C423" s="49" t="s">
        <v>2051</v>
      </c>
      <c r="D423" s="49" t="s">
        <v>1820</v>
      </c>
      <c r="E423" s="103" t="s">
        <v>2328</v>
      </c>
      <c r="F423" s="51" t="s">
        <v>2329</v>
      </c>
      <c r="G423" s="51" t="s">
        <v>35</v>
      </c>
      <c r="H423" s="59" t="s">
        <v>2330</v>
      </c>
      <c r="I423" s="53" t="e">
        <f>VLOOKUP(H423,合同高级查询数据!$A$2:$Y$48,25,FALSE)</f>
        <v>#N/A</v>
      </c>
      <c r="J423" s="114" t="s">
        <v>37</v>
      </c>
      <c r="K423" s="51" t="s">
        <v>2331</v>
      </c>
      <c r="L423" s="115" t="s">
        <v>2332</v>
      </c>
      <c r="M423" s="116" t="s">
        <v>2333</v>
      </c>
      <c r="N423" s="72" t="s">
        <v>2334</v>
      </c>
      <c r="O423" s="49" t="s">
        <v>2335</v>
      </c>
      <c r="P423" s="118">
        <v>7700</v>
      </c>
      <c r="Q423" s="148">
        <v>89.8</v>
      </c>
      <c r="R423" s="118">
        <f t="shared" si="27"/>
        <v>691460</v>
      </c>
      <c r="S423" s="69">
        <v>202303</v>
      </c>
      <c r="T423" s="98" t="s">
        <v>2336</v>
      </c>
      <c r="U423" s="49"/>
      <c r="V423" s="118">
        <v>89.710739136</v>
      </c>
      <c r="W423" s="150"/>
      <c r="X423" s="72">
        <v>44896</v>
      </c>
      <c r="Y423" s="72">
        <v>45260</v>
      </c>
      <c r="Z423" s="49" t="s">
        <v>2337</v>
      </c>
      <c r="AA423" s="168">
        <v>0.3</v>
      </c>
      <c r="AB423" s="166">
        <v>280</v>
      </c>
      <c r="AC423" s="146">
        <f t="shared" si="28"/>
        <v>84</v>
      </c>
    </row>
    <row r="424" s="37" customFormat="1" customHeight="1" spans="1:29">
      <c r="A424" s="179" t="s">
        <v>50</v>
      </c>
      <c r="B424" s="49" t="s">
        <v>1804</v>
      </c>
      <c r="C424" s="49" t="s">
        <v>380</v>
      </c>
      <c r="D424" s="49" t="s">
        <v>1820</v>
      </c>
      <c r="E424" s="103" t="s">
        <v>2328</v>
      </c>
      <c r="F424" s="51" t="s">
        <v>2329</v>
      </c>
      <c r="G424" s="51" t="s">
        <v>35</v>
      </c>
      <c r="H424" s="59" t="s">
        <v>2338</v>
      </c>
      <c r="I424" s="53" t="str">
        <f>VLOOKUP(H424,合同高级查询数据!$A$2:$Y$48,25,FALSE)</f>
        <v>2023-03-24</v>
      </c>
      <c r="J424" s="114" t="s">
        <v>37</v>
      </c>
      <c r="K424" s="51" t="s">
        <v>2339</v>
      </c>
      <c r="L424" s="115" t="s">
        <v>2340</v>
      </c>
      <c r="M424" s="116" t="s">
        <v>2341</v>
      </c>
      <c r="N424" s="72" t="s">
        <v>2342</v>
      </c>
      <c r="O424" s="49" t="s">
        <v>2343</v>
      </c>
      <c r="P424" s="118">
        <v>6000</v>
      </c>
      <c r="Q424" s="148">
        <v>82.1</v>
      </c>
      <c r="R424" s="118">
        <f t="shared" si="27"/>
        <v>492600</v>
      </c>
      <c r="S424" s="69">
        <v>202303</v>
      </c>
      <c r="T424" s="98" t="s">
        <v>2344</v>
      </c>
      <c r="U424" s="49"/>
      <c r="V424" s="118">
        <v>82.045684814</v>
      </c>
      <c r="W424" s="150"/>
      <c r="X424" s="72">
        <v>44927</v>
      </c>
      <c r="Y424" s="72">
        <v>45291</v>
      </c>
      <c r="Z424" s="49" t="s">
        <v>2345</v>
      </c>
      <c r="AA424" s="168">
        <v>0.3</v>
      </c>
      <c r="AB424" s="166">
        <v>260</v>
      </c>
      <c r="AC424" s="146">
        <f t="shared" si="28"/>
        <v>78</v>
      </c>
    </row>
    <row r="425" s="37" customFormat="1" customHeight="1" spans="1:29">
      <c r="A425" s="51" t="s">
        <v>190</v>
      </c>
      <c r="B425" s="49" t="s">
        <v>1804</v>
      </c>
      <c r="C425" s="49" t="s">
        <v>293</v>
      </c>
      <c r="D425" s="49" t="s">
        <v>1820</v>
      </c>
      <c r="E425" s="103" t="s">
        <v>2328</v>
      </c>
      <c r="F425" s="51" t="s">
        <v>2329</v>
      </c>
      <c r="G425" s="51" t="s">
        <v>35</v>
      </c>
      <c r="H425" s="59" t="s">
        <v>2346</v>
      </c>
      <c r="I425" s="53" t="e">
        <f>VLOOKUP(H425,合同高级查询数据!$A$2:$Y$48,25,FALSE)</f>
        <v>#N/A</v>
      </c>
      <c r="J425" s="114" t="s">
        <v>37</v>
      </c>
      <c r="K425" s="51" t="s">
        <v>2347</v>
      </c>
      <c r="L425" s="115" t="s">
        <v>2348</v>
      </c>
      <c r="M425" s="116" t="s">
        <v>2349</v>
      </c>
      <c r="N425" s="72" t="s">
        <v>1968</v>
      </c>
      <c r="O425" s="49" t="s">
        <v>2350</v>
      </c>
      <c r="P425" s="118">
        <v>5250</v>
      </c>
      <c r="Q425" s="148">
        <v>68.5</v>
      </c>
      <c r="R425" s="118">
        <f t="shared" si="27"/>
        <v>359625</v>
      </c>
      <c r="S425" s="69">
        <v>202303</v>
      </c>
      <c r="T425" s="98" t="s">
        <v>2351</v>
      </c>
      <c r="U425" s="49"/>
      <c r="V425" s="118">
        <v>68.406761169</v>
      </c>
      <c r="W425" s="150"/>
      <c r="X425" s="72">
        <v>44713</v>
      </c>
      <c r="Y425" s="72">
        <v>45077</v>
      </c>
      <c r="Z425" s="49" t="s">
        <v>2352</v>
      </c>
      <c r="AA425" s="168">
        <v>0.3</v>
      </c>
      <c r="AB425" s="166">
        <v>160</v>
      </c>
      <c r="AC425" s="146">
        <f t="shared" si="28"/>
        <v>48</v>
      </c>
    </row>
    <row r="426" s="37" customFormat="1" customHeight="1" spans="1:29">
      <c r="A426" s="51" t="s">
        <v>153</v>
      </c>
      <c r="B426" s="51" t="s">
        <v>1804</v>
      </c>
      <c r="C426" s="51" t="s">
        <v>191</v>
      </c>
      <c r="D426" s="49" t="s">
        <v>1820</v>
      </c>
      <c r="E426" s="103" t="s">
        <v>2353</v>
      </c>
      <c r="F426" s="51" t="s">
        <v>2354</v>
      </c>
      <c r="G426" s="51" t="s">
        <v>35</v>
      </c>
      <c r="H426" s="59" t="s">
        <v>2355</v>
      </c>
      <c r="I426" s="53" t="e">
        <f>VLOOKUP(H426,合同高级查询数据!$A$2:$Y$48,25,FALSE)</f>
        <v>#N/A</v>
      </c>
      <c r="J426" s="114" t="s">
        <v>37</v>
      </c>
      <c r="K426" s="51" t="s">
        <v>2356</v>
      </c>
      <c r="L426" s="115" t="s">
        <v>2357</v>
      </c>
      <c r="M426" s="116" t="s">
        <v>2358</v>
      </c>
      <c r="N426" s="184" t="s">
        <v>2359</v>
      </c>
      <c r="O426" s="184" t="s">
        <v>2360</v>
      </c>
      <c r="P426" s="118">
        <v>5500</v>
      </c>
      <c r="Q426" s="148">
        <v>144.2</v>
      </c>
      <c r="R426" s="118">
        <f t="shared" si="27"/>
        <v>793100</v>
      </c>
      <c r="S426" s="69">
        <v>202303</v>
      </c>
      <c r="T426" s="98" t="s">
        <v>2361</v>
      </c>
      <c r="U426" s="146"/>
      <c r="V426" s="118">
        <v>144.183166504</v>
      </c>
      <c r="W426" s="71"/>
      <c r="X426" s="72">
        <v>44805</v>
      </c>
      <c r="Y426" s="72">
        <v>45016</v>
      </c>
      <c r="Z426" s="167" t="s">
        <v>2362</v>
      </c>
      <c r="AA426" s="168">
        <v>0.3</v>
      </c>
      <c r="AB426" s="166">
        <v>430</v>
      </c>
      <c r="AC426" s="146">
        <f t="shared" si="28"/>
        <v>129</v>
      </c>
    </row>
    <row r="427" s="37" customFormat="1" customHeight="1" spans="1:29">
      <c r="A427" s="51" t="s">
        <v>153</v>
      </c>
      <c r="B427" s="51" t="s">
        <v>1804</v>
      </c>
      <c r="C427" s="51" t="s">
        <v>191</v>
      </c>
      <c r="D427" s="49" t="s">
        <v>1820</v>
      </c>
      <c r="E427" s="103" t="s">
        <v>2353</v>
      </c>
      <c r="F427" s="51" t="s">
        <v>2354</v>
      </c>
      <c r="G427" s="51" t="s">
        <v>35</v>
      </c>
      <c r="H427" s="59" t="s">
        <v>2363</v>
      </c>
      <c r="I427" s="53" t="e">
        <f>VLOOKUP(H427,合同高级查询数据!$A$2:$Y$48,25,FALSE)</f>
        <v>#N/A</v>
      </c>
      <c r="J427" s="114" t="s">
        <v>37</v>
      </c>
      <c r="K427" s="51" t="s">
        <v>193</v>
      </c>
      <c r="L427" s="193" t="s">
        <v>2364</v>
      </c>
      <c r="M427" s="116" t="s">
        <v>2365</v>
      </c>
      <c r="N427" s="184">
        <v>43491</v>
      </c>
      <c r="O427" s="184" t="s">
        <v>952</v>
      </c>
      <c r="P427" s="118">
        <v>5500</v>
      </c>
      <c r="Q427" s="148">
        <v>105</v>
      </c>
      <c r="R427" s="118">
        <f t="shared" si="27"/>
        <v>577500</v>
      </c>
      <c r="S427" s="69">
        <v>202303</v>
      </c>
      <c r="T427" s="98" t="s">
        <v>2366</v>
      </c>
      <c r="U427" s="146"/>
      <c r="V427" s="118">
        <v>104.905921936</v>
      </c>
      <c r="W427" s="71"/>
      <c r="X427" s="72">
        <v>44805</v>
      </c>
      <c r="Y427" s="72">
        <v>45016</v>
      </c>
      <c r="Z427" s="167" t="s">
        <v>2367</v>
      </c>
      <c r="AA427" s="168">
        <v>0.3</v>
      </c>
      <c r="AB427" s="166">
        <v>300</v>
      </c>
      <c r="AC427" s="146">
        <f t="shared" si="28"/>
        <v>90</v>
      </c>
    </row>
    <row r="428" s="37" customFormat="1" customHeight="1" spans="1:29">
      <c r="A428" s="51" t="s">
        <v>153</v>
      </c>
      <c r="B428" s="51" t="s">
        <v>1804</v>
      </c>
      <c r="C428" s="51" t="s">
        <v>191</v>
      </c>
      <c r="D428" s="49" t="s">
        <v>1820</v>
      </c>
      <c r="E428" s="103" t="s">
        <v>2353</v>
      </c>
      <c r="F428" s="51" t="s">
        <v>2354</v>
      </c>
      <c r="G428" s="51" t="s">
        <v>35</v>
      </c>
      <c r="H428" s="59" t="s">
        <v>2368</v>
      </c>
      <c r="I428" s="53" t="e">
        <f>VLOOKUP(H428,合同高级查询数据!$A$2:$Y$48,25,FALSE)</f>
        <v>#N/A</v>
      </c>
      <c r="J428" s="114" t="s">
        <v>37</v>
      </c>
      <c r="K428" s="51" t="s">
        <v>193</v>
      </c>
      <c r="L428" s="115" t="s">
        <v>2369</v>
      </c>
      <c r="M428" s="116" t="s">
        <v>2365</v>
      </c>
      <c r="N428" s="184" t="s">
        <v>2370</v>
      </c>
      <c r="O428" s="184" t="s">
        <v>1429</v>
      </c>
      <c r="P428" s="118">
        <v>5000</v>
      </c>
      <c r="Q428" s="148">
        <v>0</v>
      </c>
      <c r="R428" s="118">
        <f t="shared" si="27"/>
        <v>0</v>
      </c>
      <c r="S428" s="69">
        <v>202303</v>
      </c>
      <c r="T428" s="98" t="s">
        <v>2371</v>
      </c>
      <c r="U428" s="146"/>
      <c r="V428" s="118">
        <v>0</v>
      </c>
      <c r="W428" s="150"/>
      <c r="X428" s="72">
        <v>44075</v>
      </c>
      <c r="Y428" s="72">
        <v>44439</v>
      </c>
      <c r="Z428" s="155">
        <v>0</v>
      </c>
      <c r="AA428" s="155">
        <v>0</v>
      </c>
      <c r="AB428" s="155">
        <v>0</v>
      </c>
      <c r="AC428" s="155">
        <f t="shared" si="28"/>
        <v>0</v>
      </c>
    </row>
    <row r="429" s="37" customFormat="1" customHeight="1" spans="1:29">
      <c r="A429" s="51" t="s">
        <v>153</v>
      </c>
      <c r="B429" s="51" t="s">
        <v>1804</v>
      </c>
      <c r="C429" s="51" t="s">
        <v>191</v>
      </c>
      <c r="D429" s="49" t="s">
        <v>1820</v>
      </c>
      <c r="E429" s="103" t="s">
        <v>2353</v>
      </c>
      <c r="F429" s="51" t="s">
        <v>2354</v>
      </c>
      <c r="G429" s="51" t="s">
        <v>35</v>
      </c>
      <c r="H429" s="59" t="s">
        <v>2355</v>
      </c>
      <c r="I429" s="53" t="e">
        <f>VLOOKUP(H429,合同高级查询数据!$A$2:$Y$48,25,FALSE)</f>
        <v>#N/A</v>
      </c>
      <c r="J429" s="114" t="s">
        <v>37</v>
      </c>
      <c r="K429" s="51" t="s">
        <v>2372</v>
      </c>
      <c r="L429" s="115" t="s">
        <v>2373</v>
      </c>
      <c r="M429" s="116" t="s">
        <v>2374</v>
      </c>
      <c r="N429" s="184" t="s">
        <v>2375</v>
      </c>
      <c r="O429" s="184" t="s">
        <v>2376</v>
      </c>
      <c r="P429" s="118">
        <v>5500</v>
      </c>
      <c r="Q429" s="148">
        <v>113.8</v>
      </c>
      <c r="R429" s="118">
        <f t="shared" si="27"/>
        <v>625900</v>
      </c>
      <c r="S429" s="69">
        <v>202303</v>
      </c>
      <c r="T429" s="98" t="s">
        <v>2377</v>
      </c>
      <c r="U429" s="146"/>
      <c r="V429" s="118">
        <v>113.715019226</v>
      </c>
      <c r="W429" s="71"/>
      <c r="X429" s="72">
        <v>44805</v>
      </c>
      <c r="Y429" s="72">
        <v>45016</v>
      </c>
      <c r="Z429" s="167" t="s">
        <v>2378</v>
      </c>
      <c r="AA429" s="168">
        <v>0.3</v>
      </c>
      <c r="AB429" s="166">
        <v>260</v>
      </c>
      <c r="AC429" s="146">
        <f t="shared" si="28"/>
        <v>78</v>
      </c>
    </row>
    <row r="430" s="37" customFormat="1" customHeight="1" spans="1:29">
      <c r="A430" s="51" t="s">
        <v>153</v>
      </c>
      <c r="B430" s="51" t="s">
        <v>1804</v>
      </c>
      <c r="C430" s="51" t="s">
        <v>191</v>
      </c>
      <c r="D430" s="49" t="s">
        <v>1820</v>
      </c>
      <c r="E430" s="103" t="s">
        <v>2353</v>
      </c>
      <c r="F430" s="51" t="s">
        <v>2354</v>
      </c>
      <c r="G430" s="51" t="s">
        <v>35</v>
      </c>
      <c r="H430" s="59" t="s">
        <v>2355</v>
      </c>
      <c r="I430" s="53" t="e">
        <f>VLOOKUP(H430,合同高级查询数据!$A$2:$Y$48,25,FALSE)</f>
        <v>#N/A</v>
      </c>
      <c r="J430" s="114" t="s">
        <v>37</v>
      </c>
      <c r="K430" s="51" t="s">
        <v>2379</v>
      </c>
      <c r="L430" s="115" t="s">
        <v>1158</v>
      </c>
      <c r="M430" s="116" t="s">
        <v>2380</v>
      </c>
      <c r="N430" s="117">
        <v>43438</v>
      </c>
      <c r="O430" s="122" t="s">
        <v>74</v>
      </c>
      <c r="P430" s="118">
        <v>5500</v>
      </c>
      <c r="Q430" s="148">
        <v>66</v>
      </c>
      <c r="R430" s="118">
        <f t="shared" si="27"/>
        <v>363000</v>
      </c>
      <c r="S430" s="69">
        <v>202303</v>
      </c>
      <c r="T430" s="98" t="s">
        <v>2381</v>
      </c>
      <c r="U430" s="146"/>
      <c r="V430" s="118">
        <v>66.001502991</v>
      </c>
      <c r="W430" s="71"/>
      <c r="X430" s="72">
        <v>44805</v>
      </c>
      <c r="Y430" s="72">
        <v>45016</v>
      </c>
      <c r="Z430" s="167" t="s">
        <v>2382</v>
      </c>
      <c r="AA430" s="168">
        <v>0.3</v>
      </c>
      <c r="AB430" s="166">
        <v>200</v>
      </c>
      <c r="AC430" s="146">
        <f t="shared" si="28"/>
        <v>60</v>
      </c>
    </row>
    <row r="431" s="37" customFormat="1" customHeight="1" spans="1:29">
      <c r="A431" s="51" t="s">
        <v>153</v>
      </c>
      <c r="B431" s="51" t="s">
        <v>1804</v>
      </c>
      <c r="C431" s="51" t="s">
        <v>191</v>
      </c>
      <c r="D431" s="49" t="s">
        <v>1820</v>
      </c>
      <c r="E431" s="103" t="s">
        <v>2353</v>
      </c>
      <c r="F431" s="51" t="s">
        <v>2354</v>
      </c>
      <c r="G431" s="51" t="s">
        <v>35</v>
      </c>
      <c r="H431" s="59" t="s">
        <v>2355</v>
      </c>
      <c r="I431" s="53" t="e">
        <f>VLOOKUP(H431,合同高级查询数据!$A$2:$Y$48,25,FALSE)</f>
        <v>#N/A</v>
      </c>
      <c r="J431" s="114" t="s">
        <v>810</v>
      </c>
      <c r="K431" s="51" t="s">
        <v>2383</v>
      </c>
      <c r="L431" s="115" t="s">
        <v>2384</v>
      </c>
      <c r="M431" s="116" t="s">
        <v>2380</v>
      </c>
      <c r="N431" s="117">
        <v>44075</v>
      </c>
      <c r="O431" s="122" t="s">
        <v>2385</v>
      </c>
      <c r="P431" s="118">
        <v>5500</v>
      </c>
      <c r="Q431" s="148">
        <v>0</v>
      </c>
      <c r="R431" s="118">
        <f t="shared" si="27"/>
        <v>0</v>
      </c>
      <c r="S431" s="69">
        <v>202303</v>
      </c>
      <c r="T431" s="98" t="s">
        <v>2386</v>
      </c>
      <c r="U431" s="146"/>
      <c r="V431" s="118">
        <v>0</v>
      </c>
      <c r="W431" s="150"/>
      <c r="X431" s="72">
        <v>44805</v>
      </c>
      <c r="Y431" s="72">
        <v>45016</v>
      </c>
      <c r="Z431" s="155">
        <v>0</v>
      </c>
      <c r="AA431" s="155">
        <v>0</v>
      </c>
      <c r="AB431" s="155">
        <v>0</v>
      </c>
      <c r="AC431" s="155">
        <f t="shared" si="28"/>
        <v>0</v>
      </c>
    </row>
    <row r="432" s="37" customFormat="1" customHeight="1" spans="1:29">
      <c r="A432" s="51" t="s">
        <v>153</v>
      </c>
      <c r="B432" s="51" t="s">
        <v>1804</v>
      </c>
      <c r="C432" s="51" t="s">
        <v>191</v>
      </c>
      <c r="D432" s="49" t="s">
        <v>1820</v>
      </c>
      <c r="E432" s="103" t="s">
        <v>2353</v>
      </c>
      <c r="F432" s="51" t="s">
        <v>2354</v>
      </c>
      <c r="G432" s="51" t="s">
        <v>35</v>
      </c>
      <c r="H432" s="59" t="s">
        <v>2387</v>
      </c>
      <c r="I432" s="53" t="e">
        <f>VLOOKUP(H432,合同高级查询数据!$A$2:$Y$48,25,FALSE)</f>
        <v>#N/A</v>
      </c>
      <c r="J432" s="114" t="s">
        <v>1459</v>
      </c>
      <c r="K432" s="51" t="s">
        <v>2388</v>
      </c>
      <c r="L432" s="193" t="s">
        <v>2389</v>
      </c>
      <c r="M432" s="116" t="s">
        <v>986</v>
      </c>
      <c r="N432" s="117">
        <v>43773</v>
      </c>
      <c r="O432" s="122" t="s">
        <v>58</v>
      </c>
      <c r="P432" s="118">
        <v>5500</v>
      </c>
      <c r="Q432" s="148">
        <v>64.5</v>
      </c>
      <c r="R432" s="118">
        <f t="shared" si="27"/>
        <v>354750</v>
      </c>
      <c r="S432" s="69">
        <v>202303</v>
      </c>
      <c r="T432" s="98" t="s">
        <v>2390</v>
      </c>
      <c r="U432" s="146"/>
      <c r="V432" s="118">
        <v>64.482097821</v>
      </c>
      <c r="W432" s="71"/>
      <c r="X432" s="72">
        <v>44805</v>
      </c>
      <c r="Y432" s="72">
        <v>45016</v>
      </c>
      <c r="Z432" s="167" t="s">
        <v>2391</v>
      </c>
      <c r="AA432" s="168">
        <v>0.3</v>
      </c>
      <c r="AB432" s="166">
        <v>100</v>
      </c>
      <c r="AC432" s="166">
        <f t="shared" si="28"/>
        <v>30</v>
      </c>
    </row>
    <row r="433" s="37" customFormat="1" customHeight="1" spans="1:29">
      <c r="A433" s="51" t="s">
        <v>153</v>
      </c>
      <c r="B433" s="51" t="s">
        <v>1804</v>
      </c>
      <c r="C433" s="51" t="s">
        <v>191</v>
      </c>
      <c r="D433" s="49" t="s">
        <v>1820</v>
      </c>
      <c r="E433" s="103" t="s">
        <v>2353</v>
      </c>
      <c r="F433" s="51" t="s">
        <v>2354</v>
      </c>
      <c r="G433" s="51" t="s">
        <v>35</v>
      </c>
      <c r="H433" s="59" t="s">
        <v>2355</v>
      </c>
      <c r="I433" s="53" t="e">
        <f>VLOOKUP(H433,合同高级查询数据!$A$2:$Y$48,25,FALSE)</f>
        <v>#N/A</v>
      </c>
      <c r="J433" s="114" t="s">
        <v>37</v>
      </c>
      <c r="K433" s="49" t="s">
        <v>2356</v>
      </c>
      <c r="L433" s="49" t="s">
        <v>2392</v>
      </c>
      <c r="M433" s="49" t="s">
        <v>2358</v>
      </c>
      <c r="N433" s="72" t="s">
        <v>2393</v>
      </c>
      <c r="O433" s="49" t="s">
        <v>2394</v>
      </c>
      <c r="P433" s="150">
        <v>5500</v>
      </c>
      <c r="Q433" s="148">
        <v>0</v>
      </c>
      <c r="R433" s="118">
        <f t="shared" si="27"/>
        <v>0</v>
      </c>
      <c r="S433" s="69">
        <v>202303</v>
      </c>
      <c r="T433" s="149" t="s">
        <v>2395</v>
      </c>
      <c r="U433" s="188"/>
      <c r="V433" s="118">
        <v>0</v>
      </c>
      <c r="W433" s="71"/>
      <c r="X433" s="72">
        <v>44805</v>
      </c>
      <c r="Y433" s="72">
        <v>45016</v>
      </c>
      <c r="Z433" s="155">
        <v>0</v>
      </c>
      <c r="AA433" s="155">
        <v>0</v>
      </c>
      <c r="AB433" s="155">
        <v>0</v>
      </c>
      <c r="AC433" s="155">
        <f t="shared" si="28"/>
        <v>0</v>
      </c>
    </row>
    <row r="434" s="37" customFormat="1" customHeight="1" spans="1:29">
      <c r="A434" s="51" t="s">
        <v>153</v>
      </c>
      <c r="B434" s="51" t="s">
        <v>1804</v>
      </c>
      <c r="C434" s="51" t="s">
        <v>191</v>
      </c>
      <c r="D434" s="49" t="s">
        <v>1820</v>
      </c>
      <c r="E434" s="103" t="s">
        <v>2353</v>
      </c>
      <c r="F434" s="51" t="s">
        <v>2354</v>
      </c>
      <c r="G434" s="51" t="s">
        <v>35</v>
      </c>
      <c r="H434" s="59" t="s">
        <v>2355</v>
      </c>
      <c r="I434" s="53" t="e">
        <f>VLOOKUP(H434,合同高级查询数据!$A$2:$Y$48,25,FALSE)</f>
        <v>#N/A</v>
      </c>
      <c r="J434" s="114" t="s">
        <v>37</v>
      </c>
      <c r="K434" s="49" t="s">
        <v>2356</v>
      </c>
      <c r="L434" s="49" t="s">
        <v>2396</v>
      </c>
      <c r="M434" s="49" t="s">
        <v>2397</v>
      </c>
      <c r="N434" s="72" t="s">
        <v>2398</v>
      </c>
      <c r="O434" s="49" t="s">
        <v>2399</v>
      </c>
      <c r="P434" s="150">
        <v>5500</v>
      </c>
      <c r="Q434" s="148">
        <v>70.1</v>
      </c>
      <c r="R434" s="118">
        <f t="shared" si="27"/>
        <v>385550</v>
      </c>
      <c r="S434" s="69">
        <v>202303</v>
      </c>
      <c r="T434" s="149" t="s">
        <v>2400</v>
      </c>
      <c r="U434" s="188"/>
      <c r="V434" s="118">
        <v>70.032859802</v>
      </c>
      <c r="W434" s="150"/>
      <c r="X434" s="72">
        <v>44805</v>
      </c>
      <c r="Y434" s="72">
        <v>45016</v>
      </c>
      <c r="Z434" s="166" t="s">
        <v>2401</v>
      </c>
      <c r="AA434" s="203">
        <v>0.3</v>
      </c>
      <c r="AB434" s="166">
        <v>200</v>
      </c>
      <c r="AC434" s="146">
        <f t="shared" si="28"/>
        <v>60</v>
      </c>
    </row>
    <row r="435" s="37" customFormat="1" customHeight="1" spans="1:29">
      <c r="A435" s="51" t="s">
        <v>153</v>
      </c>
      <c r="B435" s="51" t="s">
        <v>1804</v>
      </c>
      <c r="C435" s="51" t="s">
        <v>181</v>
      </c>
      <c r="D435" s="49" t="s">
        <v>53</v>
      </c>
      <c r="E435" s="103" t="s">
        <v>2353</v>
      </c>
      <c r="F435" s="51" t="s">
        <v>2354</v>
      </c>
      <c r="G435" s="51" t="s">
        <v>35</v>
      </c>
      <c r="H435" s="59" t="s">
        <v>2402</v>
      </c>
      <c r="I435" s="53" t="e">
        <f>VLOOKUP(H435,合同高级查询数据!$A$2:$Y$48,25,FALSE)</f>
        <v>#N/A</v>
      </c>
      <c r="J435" s="114" t="s">
        <v>37</v>
      </c>
      <c r="K435" s="51" t="s">
        <v>184</v>
      </c>
      <c r="L435" s="193" t="s">
        <v>2403</v>
      </c>
      <c r="M435" s="116" t="s">
        <v>2404</v>
      </c>
      <c r="N435" s="184" t="s">
        <v>2405</v>
      </c>
      <c r="O435" s="184" t="s">
        <v>2406</v>
      </c>
      <c r="P435" s="118">
        <v>4200</v>
      </c>
      <c r="Q435" s="148">
        <v>82</v>
      </c>
      <c r="R435" s="118">
        <f t="shared" si="27"/>
        <v>344400</v>
      </c>
      <c r="S435" s="69">
        <v>202303</v>
      </c>
      <c r="T435" s="98" t="s">
        <v>2407</v>
      </c>
      <c r="U435" s="146"/>
      <c r="V435" s="118">
        <v>81.941947937</v>
      </c>
      <c r="W435" s="71"/>
      <c r="X435" s="72">
        <v>44774</v>
      </c>
      <c r="Y435" s="72">
        <v>45016</v>
      </c>
      <c r="Z435" s="49" t="s">
        <v>2408</v>
      </c>
      <c r="AA435" s="168">
        <v>0.3</v>
      </c>
      <c r="AB435" s="166">
        <v>220</v>
      </c>
      <c r="AC435" s="146">
        <f t="shared" si="28"/>
        <v>66</v>
      </c>
    </row>
    <row r="436" s="37" customFormat="1" customHeight="1" spans="1:29">
      <c r="A436" s="51" t="s">
        <v>153</v>
      </c>
      <c r="B436" s="51" t="s">
        <v>1804</v>
      </c>
      <c r="C436" s="51" t="s">
        <v>2409</v>
      </c>
      <c r="D436" s="49" t="s">
        <v>53</v>
      </c>
      <c r="E436" s="103" t="s">
        <v>2353</v>
      </c>
      <c r="F436" s="51" t="s">
        <v>2354</v>
      </c>
      <c r="G436" s="51" t="s">
        <v>35</v>
      </c>
      <c r="H436" s="59" t="s">
        <v>2410</v>
      </c>
      <c r="I436" s="53" t="e">
        <f>VLOOKUP(H436,合同高级查询数据!$A$2:$Y$48,25,FALSE)</f>
        <v>#N/A</v>
      </c>
      <c r="J436" s="114" t="s">
        <v>37</v>
      </c>
      <c r="K436" s="51" t="s">
        <v>2411</v>
      </c>
      <c r="L436" s="115" t="s">
        <v>2412</v>
      </c>
      <c r="M436" s="116" t="s">
        <v>2413</v>
      </c>
      <c r="N436" s="72" t="s">
        <v>2414</v>
      </c>
      <c r="O436" s="49" t="s">
        <v>2415</v>
      </c>
      <c r="P436" s="118">
        <v>5500</v>
      </c>
      <c r="Q436" s="148">
        <v>0</v>
      </c>
      <c r="R436" s="118">
        <f t="shared" si="27"/>
        <v>0</v>
      </c>
      <c r="S436" s="69">
        <v>202303</v>
      </c>
      <c r="T436" s="149" t="s">
        <v>2416</v>
      </c>
      <c r="U436" s="188"/>
      <c r="V436" s="118">
        <v>0</v>
      </c>
      <c r="W436" s="150"/>
      <c r="X436" s="184">
        <v>44197</v>
      </c>
      <c r="Y436" s="184">
        <v>44561</v>
      </c>
      <c r="Z436" s="155">
        <v>0</v>
      </c>
      <c r="AA436" s="155">
        <v>0</v>
      </c>
      <c r="AB436" s="155">
        <v>0</v>
      </c>
      <c r="AC436" s="155">
        <f t="shared" si="28"/>
        <v>0</v>
      </c>
    </row>
    <row r="437" s="37" customFormat="1" customHeight="1" spans="1:29">
      <c r="A437" s="51" t="s">
        <v>153</v>
      </c>
      <c r="B437" s="51" t="s">
        <v>1804</v>
      </c>
      <c r="C437" s="51" t="s">
        <v>52</v>
      </c>
      <c r="D437" s="49" t="s">
        <v>1820</v>
      </c>
      <c r="E437" s="103" t="s">
        <v>2353</v>
      </c>
      <c r="F437" s="51" t="s">
        <v>2354</v>
      </c>
      <c r="G437" s="51" t="s">
        <v>35</v>
      </c>
      <c r="H437" s="59" t="s">
        <v>2417</v>
      </c>
      <c r="I437" s="53" t="e">
        <f>VLOOKUP(H437,合同高级查询数据!$A$2:$Y$48,25,FALSE)</f>
        <v>#N/A</v>
      </c>
      <c r="J437" s="114" t="s">
        <v>37</v>
      </c>
      <c r="K437" s="51" t="s">
        <v>55</v>
      </c>
      <c r="L437" s="115" t="s">
        <v>2418</v>
      </c>
      <c r="M437" s="116" t="s">
        <v>2419</v>
      </c>
      <c r="N437" s="184" t="s">
        <v>2420</v>
      </c>
      <c r="O437" s="49" t="s">
        <v>2421</v>
      </c>
      <c r="P437" s="68">
        <v>5500</v>
      </c>
      <c r="Q437" s="148">
        <v>0</v>
      </c>
      <c r="R437" s="118">
        <f t="shared" si="27"/>
        <v>0</v>
      </c>
      <c r="S437" s="69">
        <v>202303</v>
      </c>
      <c r="T437" s="98" t="s">
        <v>2422</v>
      </c>
      <c r="U437" s="188"/>
      <c r="V437" s="118">
        <v>0</v>
      </c>
      <c r="W437" s="71"/>
      <c r="X437" s="72">
        <v>44287</v>
      </c>
      <c r="Y437" s="72">
        <v>44561</v>
      </c>
      <c r="Z437" s="155">
        <v>0</v>
      </c>
      <c r="AA437" s="155">
        <v>0</v>
      </c>
      <c r="AB437" s="155">
        <v>0</v>
      </c>
      <c r="AC437" s="155">
        <f t="shared" ref="AC437:AC439" si="29">AA437*AB437</f>
        <v>0</v>
      </c>
    </row>
    <row r="438" s="37" customFormat="1" customHeight="1" spans="1:29">
      <c r="A438" s="51" t="s">
        <v>153</v>
      </c>
      <c r="B438" s="49" t="s">
        <v>1804</v>
      </c>
      <c r="C438" s="49" t="s">
        <v>52</v>
      </c>
      <c r="D438" s="49" t="s">
        <v>1820</v>
      </c>
      <c r="E438" s="103" t="s">
        <v>2353</v>
      </c>
      <c r="F438" s="51" t="s">
        <v>2354</v>
      </c>
      <c r="G438" s="51" t="s">
        <v>35</v>
      </c>
      <c r="H438" s="59" t="s">
        <v>2417</v>
      </c>
      <c r="I438" s="53" t="e">
        <f>VLOOKUP(H438,合同高级查询数据!$A$2:$Y$48,25,FALSE)</f>
        <v>#N/A</v>
      </c>
      <c r="J438" s="114" t="s">
        <v>37</v>
      </c>
      <c r="K438" s="51" t="s">
        <v>55</v>
      </c>
      <c r="L438" s="115" t="s">
        <v>2423</v>
      </c>
      <c r="M438" s="116" t="s">
        <v>2419</v>
      </c>
      <c r="N438" s="152">
        <v>44287</v>
      </c>
      <c r="O438" s="200" t="s">
        <v>1841</v>
      </c>
      <c r="P438" s="118">
        <v>5500</v>
      </c>
      <c r="Q438" s="148">
        <v>0</v>
      </c>
      <c r="R438" s="118">
        <f t="shared" si="27"/>
        <v>0</v>
      </c>
      <c r="S438" s="69">
        <v>202303</v>
      </c>
      <c r="T438" s="98" t="s">
        <v>2424</v>
      </c>
      <c r="U438" s="188"/>
      <c r="V438" s="118">
        <v>0</v>
      </c>
      <c r="W438" s="150"/>
      <c r="X438" s="72">
        <v>44287</v>
      </c>
      <c r="Y438" s="72">
        <v>44561</v>
      </c>
      <c r="Z438" s="155">
        <v>0</v>
      </c>
      <c r="AA438" s="155">
        <v>0</v>
      </c>
      <c r="AB438" s="155">
        <v>0</v>
      </c>
      <c r="AC438" s="155">
        <f t="shared" si="29"/>
        <v>0</v>
      </c>
    </row>
    <row r="439" s="37" customFormat="1" customHeight="1" spans="1:29">
      <c r="A439" s="51" t="s">
        <v>153</v>
      </c>
      <c r="B439" s="54" t="s">
        <v>1804</v>
      </c>
      <c r="C439" s="49" t="s">
        <v>191</v>
      </c>
      <c r="D439" s="49" t="s">
        <v>1820</v>
      </c>
      <c r="E439" s="103" t="s">
        <v>2353</v>
      </c>
      <c r="F439" s="51" t="s">
        <v>2354</v>
      </c>
      <c r="G439" s="51" t="s">
        <v>35</v>
      </c>
      <c r="H439" s="59" t="s">
        <v>2425</v>
      </c>
      <c r="I439" s="53" t="e">
        <f>VLOOKUP(H439,合同高级查询数据!$A$2:$Y$48,25,FALSE)</f>
        <v>#N/A</v>
      </c>
      <c r="J439" s="114" t="s">
        <v>37</v>
      </c>
      <c r="K439" s="51" t="s">
        <v>2356</v>
      </c>
      <c r="L439" s="115" t="s">
        <v>2426</v>
      </c>
      <c r="M439" s="116" t="s">
        <v>2397</v>
      </c>
      <c r="N439" s="72" t="s">
        <v>2427</v>
      </c>
      <c r="O439" s="49" t="s">
        <v>2428</v>
      </c>
      <c r="P439" s="118">
        <v>4500</v>
      </c>
      <c r="Q439" s="148">
        <v>200</v>
      </c>
      <c r="R439" s="118">
        <f t="shared" si="27"/>
        <v>900000</v>
      </c>
      <c r="S439" s="69">
        <v>202303</v>
      </c>
      <c r="T439" s="98" t="s">
        <v>2429</v>
      </c>
      <c r="U439" s="188"/>
      <c r="V439" s="118">
        <v>161.817306519</v>
      </c>
      <c r="W439" s="150"/>
      <c r="X439" s="72">
        <v>44835</v>
      </c>
      <c r="Y439" s="129">
        <v>45199</v>
      </c>
      <c r="Z439" s="49" t="s">
        <v>2430</v>
      </c>
      <c r="AA439" s="168">
        <v>1</v>
      </c>
      <c r="AB439" s="166">
        <v>200</v>
      </c>
      <c r="AC439" s="146">
        <f t="shared" si="29"/>
        <v>200</v>
      </c>
    </row>
    <row r="440" s="37" customFormat="1" customHeight="1" spans="1:29">
      <c r="A440" s="51" t="s">
        <v>153</v>
      </c>
      <c r="B440" s="51" t="s">
        <v>1804</v>
      </c>
      <c r="C440" s="51" t="s">
        <v>191</v>
      </c>
      <c r="D440" s="49" t="s">
        <v>1820</v>
      </c>
      <c r="E440" s="103" t="s">
        <v>2353</v>
      </c>
      <c r="F440" s="51" t="s">
        <v>2354</v>
      </c>
      <c r="G440" s="51" t="s">
        <v>35</v>
      </c>
      <c r="H440" s="59" t="s">
        <v>2431</v>
      </c>
      <c r="I440" s="53" t="str">
        <f>VLOOKUP(H440,合同高级查询数据!$A$2:$Y$48,25,FALSE)</f>
        <v>2023-03-08</v>
      </c>
      <c r="J440" s="114" t="s">
        <v>37</v>
      </c>
      <c r="K440" s="51" t="s">
        <v>193</v>
      </c>
      <c r="L440" s="115" t="s">
        <v>2432</v>
      </c>
      <c r="M440" s="123" t="s">
        <v>2433</v>
      </c>
      <c r="N440" s="184" t="s">
        <v>2434</v>
      </c>
      <c r="O440" s="49" t="s">
        <v>1930</v>
      </c>
      <c r="P440" s="68">
        <v>5500</v>
      </c>
      <c r="Q440" s="148">
        <v>127.9</v>
      </c>
      <c r="R440" s="118">
        <f t="shared" si="27"/>
        <v>703450</v>
      </c>
      <c r="S440" s="69">
        <v>202303</v>
      </c>
      <c r="T440" s="98" t="s">
        <v>2435</v>
      </c>
      <c r="U440" s="188"/>
      <c r="V440" s="118">
        <v>127.843299866</v>
      </c>
      <c r="W440" s="71"/>
      <c r="X440" s="72">
        <v>44927</v>
      </c>
      <c r="Y440" s="72">
        <v>45291</v>
      </c>
      <c r="Z440" s="49" t="s">
        <v>2436</v>
      </c>
      <c r="AA440" s="168">
        <v>0.3</v>
      </c>
      <c r="AB440" s="166">
        <v>400</v>
      </c>
      <c r="AC440" s="146">
        <f t="shared" ref="AC440:AC444" si="30">AA440*AB440</f>
        <v>120</v>
      </c>
    </row>
    <row r="441" s="37" customFormat="1" customHeight="1" spans="1:29">
      <c r="A441" s="51" t="s">
        <v>153</v>
      </c>
      <c r="B441" s="49" t="s">
        <v>1804</v>
      </c>
      <c r="C441" s="49" t="s">
        <v>191</v>
      </c>
      <c r="D441" s="49" t="s">
        <v>1820</v>
      </c>
      <c r="E441" s="103" t="s">
        <v>2353</v>
      </c>
      <c r="F441" s="51" t="s">
        <v>2354</v>
      </c>
      <c r="G441" s="51" t="s">
        <v>35</v>
      </c>
      <c r="H441" s="59" t="s">
        <v>2431</v>
      </c>
      <c r="I441" s="53" t="str">
        <f>VLOOKUP(H441,合同高级查询数据!$A$2:$Y$48,25,FALSE)</f>
        <v>2023-03-08</v>
      </c>
      <c r="J441" s="114" t="s">
        <v>37</v>
      </c>
      <c r="K441" s="51" t="s">
        <v>193</v>
      </c>
      <c r="L441" s="115" t="s">
        <v>2437</v>
      </c>
      <c r="M441" s="116" t="s">
        <v>2433</v>
      </c>
      <c r="N441" s="72">
        <v>44287</v>
      </c>
      <c r="O441" s="49" t="s">
        <v>1429</v>
      </c>
      <c r="P441" s="118">
        <v>5500</v>
      </c>
      <c r="Q441" s="148">
        <v>0</v>
      </c>
      <c r="R441" s="118">
        <f t="shared" si="27"/>
        <v>0</v>
      </c>
      <c r="S441" s="69">
        <v>202303</v>
      </c>
      <c r="T441" s="98" t="s">
        <v>2438</v>
      </c>
      <c r="U441" s="188"/>
      <c r="V441" s="118">
        <v>0</v>
      </c>
      <c r="W441" s="71"/>
      <c r="X441" s="72">
        <v>44927</v>
      </c>
      <c r="Y441" s="72">
        <v>45291</v>
      </c>
      <c r="Z441" s="155">
        <v>0</v>
      </c>
      <c r="AA441" s="155">
        <v>0</v>
      </c>
      <c r="AB441" s="155">
        <v>0</v>
      </c>
      <c r="AC441" s="155">
        <f t="shared" si="30"/>
        <v>0</v>
      </c>
    </row>
    <row r="442" s="37" customFormat="1" customHeight="1" spans="1:29">
      <c r="A442" s="51" t="s">
        <v>153</v>
      </c>
      <c r="B442" s="49" t="s">
        <v>1804</v>
      </c>
      <c r="C442" s="49" t="s">
        <v>307</v>
      </c>
      <c r="D442" s="49" t="s">
        <v>1820</v>
      </c>
      <c r="E442" s="103" t="s">
        <v>2353</v>
      </c>
      <c r="F442" s="51" t="s">
        <v>2354</v>
      </c>
      <c r="G442" s="51" t="s">
        <v>35</v>
      </c>
      <c r="H442" s="59" t="s">
        <v>2439</v>
      </c>
      <c r="I442" s="53" t="e">
        <f>VLOOKUP(H442,合同高级查询数据!$A$2:$Y$48,25,FALSE)</f>
        <v>#N/A</v>
      </c>
      <c r="J442" s="114" t="s">
        <v>37</v>
      </c>
      <c r="K442" s="51" t="s">
        <v>2440</v>
      </c>
      <c r="L442" s="115" t="s">
        <v>2441</v>
      </c>
      <c r="M442" s="116" t="s">
        <v>2442</v>
      </c>
      <c r="N442" s="72">
        <v>44348</v>
      </c>
      <c r="O442" s="49" t="s">
        <v>1745</v>
      </c>
      <c r="P442" s="118">
        <v>3750</v>
      </c>
      <c r="Q442" s="148">
        <v>160</v>
      </c>
      <c r="R442" s="118">
        <f t="shared" si="27"/>
        <v>600000</v>
      </c>
      <c r="S442" s="69">
        <v>202303</v>
      </c>
      <c r="T442" s="98" t="s">
        <v>2443</v>
      </c>
      <c r="U442" s="188"/>
      <c r="V442" s="118">
        <v>128.890213013</v>
      </c>
      <c r="W442" s="150"/>
      <c r="X442" s="72">
        <v>44713</v>
      </c>
      <c r="Y442" s="72">
        <v>45016</v>
      </c>
      <c r="Z442" s="49" t="s">
        <v>2444</v>
      </c>
      <c r="AA442" s="168">
        <v>1</v>
      </c>
      <c r="AB442" s="166">
        <v>160</v>
      </c>
      <c r="AC442" s="146">
        <f t="shared" si="30"/>
        <v>160</v>
      </c>
    </row>
    <row r="443" s="37" customFormat="1" customHeight="1" spans="1:29">
      <c r="A443" s="51" t="s">
        <v>153</v>
      </c>
      <c r="B443" s="49" t="s">
        <v>1804</v>
      </c>
      <c r="C443" s="51" t="s">
        <v>191</v>
      </c>
      <c r="D443" s="49" t="s">
        <v>1820</v>
      </c>
      <c r="E443" s="103" t="s">
        <v>2353</v>
      </c>
      <c r="F443" s="51" t="s">
        <v>2354</v>
      </c>
      <c r="G443" s="51" t="s">
        <v>35</v>
      </c>
      <c r="H443" s="59" t="s">
        <v>2445</v>
      </c>
      <c r="I443" s="53" t="str">
        <f>VLOOKUP(H443,合同高级查询数据!$A$2:$Y$48,25,FALSE)</f>
        <v>2023-03-06</v>
      </c>
      <c r="J443" s="114" t="s">
        <v>37</v>
      </c>
      <c r="K443" s="51" t="s">
        <v>1329</v>
      </c>
      <c r="L443" s="193" t="s">
        <v>2446</v>
      </c>
      <c r="M443" s="116" t="s">
        <v>2447</v>
      </c>
      <c r="N443" s="184">
        <v>44591</v>
      </c>
      <c r="O443" s="184" t="s">
        <v>74</v>
      </c>
      <c r="P443" s="118">
        <v>5500</v>
      </c>
      <c r="Q443" s="148">
        <v>60.9</v>
      </c>
      <c r="R443" s="118">
        <f t="shared" si="27"/>
        <v>334950</v>
      </c>
      <c r="S443" s="69">
        <v>202303</v>
      </c>
      <c r="T443" s="98" t="s">
        <v>2448</v>
      </c>
      <c r="U443" s="188"/>
      <c r="V443" s="118">
        <v>60.847812653</v>
      </c>
      <c r="W443" s="71"/>
      <c r="X443" s="72">
        <v>44958</v>
      </c>
      <c r="Y443" s="72">
        <v>45322</v>
      </c>
      <c r="Z443" s="49" t="s">
        <v>2449</v>
      </c>
      <c r="AA443" s="168">
        <v>0.3</v>
      </c>
      <c r="AB443" s="166">
        <v>200</v>
      </c>
      <c r="AC443" s="146">
        <f t="shared" si="30"/>
        <v>60</v>
      </c>
    </row>
    <row r="444" s="37" customFormat="1" customHeight="1" spans="1:29">
      <c r="A444" s="51" t="s">
        <v>153</v>
      </c>
      <c r="B444" s="49" t="s">
        <v>1804</v>
      </c>
      <c r="C444" s="51" t="s">
        <v>191</v>
      </c>
      <c r="D444" s="49" t="s">
        <v>1820</v>
      </c>
      <c r="E444" s="103" t="s">
        <v>2353</v>
      </c>
      <c r="F444" s="51" t="s">
        <v>2354</v>
      </c>
      <c r="G444" s="51" t="s">
        <v>35</v>
      </c>
      <c r="H444" s="59" t="s">
        <v>2450</v>
      </c>
      <c r="I444" s="53" t="str">
        <f>VLOOKUP(H444,合同高级查询数据!$A$2:$Y$48,25,FALSE)</f>
        <v>2023-03-06</v>
      </c>
      <c r="J444" s="114" t="s">
        <v>37</v>
      </c>
      <c r="K444" s="51" t="s">
        <v>193</v>
      </c>
      <c r="L444" s="193" t="s">
        <v>2451</v>
      </c>
      <c r="M444" s="116" t="s">
        <v>2452</v>
      </c>
      <c r="N444" s="184">
        <v>44591</v>
      </c>
      <c r="O444" s="184" t="s">
        <v>74</v>
      </c>
      <c r="P444" s="118">
        <v>5500</v>
      </c>
      <c r="Q444" s="148">
        <v>63.9</v>
      </c>
      <c r="R444" s="118">
        <f t="shared" ref="R444:R486" si="31">ROUND(P444*Q444,2)</f>
        <v>351450</v>
      </c>
      <c r="S444" s="69">
        <v>202303</v>
      </c>
      <c r="T444" s="98" t="s">
        <v>2453</v>
      </c>
      <c r="U444" s="188"/>
      <c r="V444" s="118">
        <v>63.814586639</v>
      </c>
      <c r="W444" s="71"/>
      <c r="X444" s="72">
        <v>44927</v>
      </c>
      <c r="Y444" s="72">
        <v>45291</v>
      </c>
      <c r="Z444" s="49" t="s">
        <v>2454</v>
      </c>
      <c r="AA444" s="168">
        <v>0.3</v>
      </c>
      <c r="AB444" s="166">
        <v>200</v>
      </c>
      <c r="AC444" s="146">
        <f t="shared" si="30"/>
        <v>60</v>
      </c>
    </row>
    <row r="445" s="37" customFormat="1" customHeight="1" spans="1:29">
      <c r="A445" s="51" t="s">
        <v>190</v>
      </c>
      <c r="B445" s="49" t="s">
        <v>1804</v>
      </c>
      <c r="C445" s="49" t="s">
        <v>191</v>
      </c>
      <c r="D445" s="49" t="s">
        <v>1820</v>
      </c>
      <c r="E445" s="52" t="s">
        <v>2353</v>
      </c>
      <c r="F445" s="49" t="s">
        <v>2354</v>
      </c>
      <c r="G445" s="51" t="s">
        <v>35</v>
      </c>
      <c r="H445" s="49" t="s">
        <v>2455</v>
      </c>
      <c r="I445" s="53" t="e">
        <f>VLOOKUP(H445,合同高级查询数据!$A$2:$Y$48,25,FALSE)</f>
        <v>#N/A</v>
      </c>
      <c r="J445" s="114" t="s">
        <v>37</v>
      </c>
      <c r="K445" s="49" t="s">
        <v>1329</v>
      </c>
      <c r="L445" s="49" t="s">
        <v>2456</v>
      </c>
      <c r="M445" s="49" t="s">
        <v>2457</v>
      </c>
      <c r="N445" s="72" t="s">
        <v>2458</v>
      </c>
      <c r="O445" s="49" t="s">
        <v>2459</v>
      </c>
      <c r="P445" s="71">
        <v>5500</v>
      </c>
      <c r="Q445" s="148">
        <v>65.7</v>
      </c>
      <c r="R445" s="71">
        <f t="shared" si="31"/>
        <v>361350</v>
      </c>
      <c r="S445" s="69">
        <v>202303</v>
      </c>
      <c r="T445" s="52" t="s">
        <v>2460</v>
      </c>
      <c r="U445" s="49"/>
      <c r="V445" s="118">
        <v>65.697105408</v>
      </c>
      <c r="W445" s="71"/>
      <c r="X445" s="72">
        <v>44652</v>
      </c>
      <c r="Y445" s="72">
        <v>45016</v>
      </c>
      <c r="Z445" s="49" t="s">
        <v>2461</v>
      </c>
      <c r="AA445" s="170">
        <v>0.3</v>
      </c>
      <c r="AB445" s="166">
        <v>150</v>
      </c>
      <c r="AC445" s="146">
        <f t="shared" ref="AC445:AC451" si="32">AA445*AB445</f>
        <v>45</v>
      </c>
    </row>
    <row r="446" s="37" customFormat="1" customHeight="1" spans="1:29">
      <c r="A446" s="51" t="s">
        <v>190</v>
      </c>
      <c r="B446" s="49" t="s">
        <v>1804</v>
      </c>
      <c r="C446" s="49" t="s">
        <v>191</v>
      </c>
      <c r="D446" s="49" t="s">
        <v>1820</v>
      </c>
      <c r="E446" s="52" t="s">
        <v>2353</v>
      </c>
      <c r="F446" s="49" t="s">
        <v>2354</v>
      </c>
      <c r="G446" s="51" t="s">
        <v>35</v>
      </c>
      <c r="H446" s="49" t="s">
        <v>2455</v>
      </c>
      <c r="I446" s="53" t="e">
        <f>VLOOKUP(H446,合同高级查询数据!$A$2:$Y$48,25,FALSE)</f>
        <v>#N/A</v>
      </c>
      <c r="J446" s="114" t="s">
        <v>37</v>
      </c>
      <c r="K446" s="49" t="s">
        <v>1329</v>
      </c>
      <c r="L446" s="49" t="s">
        <v>2462</v>
      </c>
      <c r="M446" s="49" t="s">
        <v>2457</v>
      </c>
      <c r="N446" s="72">
        <v>44805</v>
      </c>
      <c r="O446" s="49" t="s">
        <v>2463</v>
      </c>
      <c r="P446" s="71">
        <v>5500</v>
      </c>
      <c r="Q446" s="148">
        <v>50.8</v>
      </c>
      <c r="R446" s="71">
        <f t="shared" si="31"/>
        <v>279400</v>
      </c>
      <c r="S446" s="69">
        <v>202303</v>
      </c>
      <c r="T446" s="52" t="s">
        <v>2464</v>
      </c>
      <c r="U446" s="49"/>
      <c r="V446" s="118">
        <v>50.743240356</v>
      </c>
      <c r="W446" s="71"/>
      <c r="X446" s="72">
        <v>44652</v>
      </c>
      <c r="Y446" s="72">
        <v>45016</v>
      </c>
      <c r="Z446" s="49" t="s">
        <v>2465</v>
      </c>
      <c r="AA446" s="170">
        <v>0.3</v>
      </c>
      <c r="AB446" s="166">
        <v>150</v>
      </c>
      <c r="AC446" s="146">
        <f t="shared" si="32"/>
        <v>45</v>
      </c>
    </row>
    <row r="447" s="37" customFormat="1" customHeight="1" spans="1:29">
      <c r="A447" s="51" t="s">
        <v>153</v>
      </c>
      <c r="B447" s="49" t="s">
        <v>1804</v>
      </c>
      <c r="C447" s="51" t="s">
        <v>191</v>
      </c>
      <c r="D447" s="49" t="s">
        <v>1820</v>
      </c>
      <c r="E447" s="103" t="s">
        <v>2353</v>
      </c>
      <c r="F447" s="51" t="s">
        <v>2354</v>
      </c>
      <c r="G447" s="51" t="s">
        <v>35</v>
      </c>
      <c r="H447" s="49" t="s">
        <v>2466</v>
      </c>
      <c r="I447" s="53" t="e">
        <f>VLOOKUP(H447,合同高级查询数据!$A$2:$Y$48,25,FALSE)</f>
        <v>#N/A</v>
      </c>
      <c r="J447" s="114" t="s">
        <v>37</v>
      </c>
      <c r="K447" s="49" t="s">
        <v>2467</v>
      </c>
      <c r="L447" s="49" t="s">
        <v>2468</v>
      </c>
      <c r="M447" s="49" t="s">
        <v>2469</v>
      </c>
      <c r="N447" s="72">
        <v>44835</v>
      </c>
      <c r="O447" s="49" t="s">
        <v>58</v>
      </c>
      <c r="P447" s="71">
        <v>4200</v>
      </c>
      <c r="Q447" s="148">
        <v>100</v>
      </c>
      <c r="R447" s="71">
        <f t="shared" si="31"/>
        <v>420000</v>
      </c>
      <c r="S447" s="69">
        <v>202303</v>
      </c>
      <c r="T447" s="52" t="s">
        <v>2470</v>
      </c>
      <c r="U447" s="49"/>
      <c r="V447" s="118">
        <v>74.393463135</v>
      </c>
      <c r="W447" s="192"/>
      <c r="X447" s="72">
        <v>44835</v>
      </c>
      <c r="Y447" s="129">
        <v>45199</v>
      </c>
      <c r="Z447" s="49" t="s">
        <v>2471</v>
      </c>
      <c r="AA447" s="168">
        <v>1</v>
      </c>
      <c r="AB447" s="166">
        <v>100</v>
      </c>
      <c r="AC447" s="146">
        <f t="shared" si="32"/>
        <v>100</v>
      </c>
    </row>
    <row r="448" s="37" customFormat="1" customHeight="1" spans="1:29">
      <c r="A448" s="51" t="s">
        <v>153</v>
      </c>
      <c r="B448" s="51" t="s">
        <v>1804</v>
      </c>
      <c r="C448" s="51" t="s">
        <v>307</v>
      </c>
      <c r="D448" s="49" t="s">
        <v>1820</v>
      </c>
      <c r="E448" s="103" t="s">
        <v>2472</v>
      </c>
      <c r="F448" s="51" t="s">
        <v>2473</v>
      </c>
      <c r="G448" s="51" t="s">
        <v>35</v>
      </c>
      <c r="H448" s="59" t="s">
        <v>2474</v>
      </c>
      <c r="I448" s="53" t="str">
        <f>VLOOKUP(H448,合同高级查询数据!$A$2:$Y$48,25,FALSE)</f>
        <v>2023-03-15</v>
      </c>
      <c r="J448" s="114" t="s">
        <v>37</v>
      </c>
      <c r="K448" s="51" t="s">
        <v>2067</v>
      </c>
      <c r="L448" s="115" t="s">
        <v>2475</v>
      </c>
      <c r="M448" s="116" t="s">
        <v>2476</v>
      </c>
      <c r="N448" s="184">
        <v>43306</v>
      </c>
      <c r="O448" s="184" t="s">
        <v>1355</v>
      </c>
      <c r="P448" s="118">
        <v>4800</v>
      </c>
      <c r="Q448" s="148">
        <v>35.7</v>
      </c>
      <c r="R448" s="118">
        <f t="shared" si="31"/>
        <v>171360</v>
      </c>
      <c r="S448" s="69">
        <v>202303</v>
      </c>
      <c r="T448" s="98" t="s">
        <v>2477</v>
      </c>
      <c r="U448" s="146"/>
      <c r="V448" s="118">
        <v>35.620632172</v>
      </c>
      <c r="W448" s="150"/>
      <c r="X448" s="72">
        <v>44927</v>
      </c>
      <c r="Y448" s="72">
        <v>45291</v>
      </c>
      <c r="Z448" s="167" t="s">
        <v>2478</v>
      </c>
      <c r="AA448" s="168">
        <v>0.3</v>
      </c>
      <c r="AB448" s="166">
        <v>80</v>
      </c>
      <c r="AC448" s="146">
        <f t="shared" si="32"/>
        <v>24</v>
      </c>
    </row>
    <row r="449" s="37" customFormat="1" customHeight="1" spans="1:29">
      <c r="A449" s="51" t="s">
        <v>50</v>
      </c>
      <c r="B449" s="54" t="s">
        <v>1804</v>
      </c>
      <c r="C449" s="49" t="s">
        <v>307</v>
      </c>
      <c r="D449" s="49" t="s">
        <v>1820</v>
      </c>
      <c r="E449" s="103" t="s">
        <v>2472</v>
      </c>
      <c r="F449" s="51" t="s">
        <v>2473</v>
      </c>
      <c r="G449" s="51" t="s">
        <v>35</v>
      </c>
      <c r="H449" s="59" t="s">
        <v>2479</v>
      </c>
      <c r="I449" s="53" t="e">
        <f>VLOOKUP(H449,合同高级查询数据!$A$2:$Y$48,25,FALSE)</f>
        <v>#N/A</v>
      </c>
      <c r="J449" s="114" t="s">
        <v>37</v>
      </c>
      <c r="K449" s="51" t="s">
        <v>1115</v>
      </c>
      <c r="L449" s="115" t="s">
        <v>2480</v>
      </c>
      <c r="M449" s="116" t="s">
        <v>2481</v>
      </c>
      <c r="N449" s="72" t="s">
        <v>2482</v>
      </c>
      <c r="O449" s="49" t="s">
        <v>197</v>
      </c>
      <c r="P449" s="118">
        <v>6833</v>
      </c>
      <c r="Q449" s="148">
        <v>0</v>
      </c>
      <c r="R449" s="118">
        <f t="shared" si="31"/>
        <v>0</v>
      </c>
      <c r="S449" s="69">
        <v>202303</v>
      </c>
      <c r="T449" s="98" t="s">
        <v>2483</v>
      </c>
      <c r="U449" s="188"/>
      <c r="V449" s="118">
        <v>0</v>
      </c>
      <c r="W449" s="150"/>
      <c r="X449" s="72">
        <v>44562</v>
      </c>
      <c r="Y449" s="72">
        <v>44926</v>
      </c>
      <c r="Z449" s="155">
        <v>0</v>
      </c>
      <c r="AA449" s="155">
        <v>0</v>
      </c>
      <c r="AB449" s="155">
        <v>0</v>
      </c>
      <c r="AC449" s="155">
        <f t="shared" si="32"/>
        <v>0</v>
      </c>
    </row>
    <row r="450" s="37" customFormat="1" customHeight="1" spans="1:29">
      <c r="A450" s="51" t="s">
        <v>153</v>
      </c>
      <c r="B450" s="51" t="s">
        <v>1804</v>
      </c>
      <c r="C450" s="51" t="s">
        <v>307</v>
      </c>
      <c r="D450" s="49" t="s">
        <v>1820</v>
      </c>
      <c r="E450" s="103" t="s">
        <v>2472</v>
      </c>
      <c r="F450" s="51" t="s">
        <v>2473</v>
      </c>
      <c r="G450" s="51" t="s">
        <v>35</v>
      </c>
      <c r="H450" s="59" t="s">
        <v>2484</v>
      </c>
      <c r="I450" s="53" t="str">
        <f>VLOOKUP(H450,合同高级查询数据!$A$2:$Y$48,25,FALSE)</f>
        <v>2023-03-15</v>
      </c>
      <c r="J450" s="114" t="s">
        <v>37</v>
      </c>
      <c r="K450" s="51" t="s">
        <v>1082</v>
      </c>
      <c r="L450" s="115" t="s">
        <v>2485</v>
      </c>
      <c r="M450" s="116" t="s">
        <v>2486</v>
      </c>
      <c r="N450" s="184" t="s">
        <v>2487</v>
      </c>
      <c r="O450" s="184" t="s">
        <v>2488</v>
      </c>
      <c r="P450" s="118">
        <v>4800</v>
      </c>
      <c r="Q450" s="148">
        <v>76.2</v>
      </c>
      <c r="R450" s="118">
        <f t="shared" si="31"/>
        <v>365760</v>
      </c>
      <c r="S450" s="69">
        <v>202303</v>
      </c>
      <c r="T450" s="98" t="s">
        <v>2489</v>
      </c>
      <c r="U450" s="146"/>
      <c r="V450" s="118">
        <v>76.177368164</v>
      </c>
      <c r="W450" s="150"/>
      <c r="X450" s="72">
        <v>44927</v>
      </c>
      <c r="Y450" s="72">
        <v>45291</v>
      </c>
      <c r="Z450" s="49" t="s">
        <v>2490</v>
      </c>
      <c r="AA450" s="168">
        <v>0.4</v>
      </c>
      <c r="AB450" s="166">
        <v>160</v>
      </c>
      <c r="AC450" s="146">
        <f t="shared" si="32"/>
        <v>64</v>
      </c>
    </row>
    <row r="451" s="37" customFormat="1" customHeight="1" spans="1:29">
      <c r="A451" s="179" t="s">
        <v>153</v>
      </c>
      <c r="B451" s="54" t="s">
        <v>1804</v>
      </c>
      <c r="C451" s="49" t="s">
        <v>1408</v>
      </c>
      <c r="D451" s="49" t="s">
        <v>1820</v>
      </c>
      <c r="E451" s="103" t="s">
        <v>2472</v>
      </c>
      <c r="F451" s="51" t="s">
        <v>2473</v>
      </c>
      <c r="G451" s="51" t="s">
        <v>35</v>
      </c>
      <c r="H451" s="59" t="s">
        <v>2491</v>
      </c>
      <c r="I451" s="53" t="e">
        <f>VLOOKUP(H451,合同高级查询数据!$A$2:$Y$48,25,FALSE)</f>
        <v>#N/A</v>
      </c>
      <c r="J451" s="114" t="s">
        <v>37</v>
      </c>
      <c r="K451" s="51" t="s">
        <v>1846</v>
      </c>
      <c r="L451" s="115" t="s">
        <v>2492</v>
      </c>
      <c r="M451" s="116" t="s">
        <v>2493</v>
      </c>
      <c r="N451" s="72" t="s">
        <v>2494</v>
      </c>
      <c r="O451" s="49" t="s">
        <v>1841</v>
      </c>
      <c r="P451" s="118">
        <v>4900</v>
      </c>
      <c r="Q451" s="148">
        <v>0</v>
      </c>
      <c r="R451" s="118">
        <f t="shared" si="31"/>
        <v>0</v>
      </c>
      <c r="S451" s="69">
        <v>202303</v>
      </c>
      <c r="T451" s="98" t="s">
        <v>2495</v>
      </c>
      <c r="U451" s="188"/>
      <c r="V451" s="118">
        <v>0</v>
      </c>
      <c r="W451" s="150"/>
      <c r="X451" s="184">
        <v>44743</v>
      </c>
      <c r="Y451" s="72">
        <v>45107</v>
      </c>
      <c r="Z451" s="155">
        <v>0</v>
      </c>
      <c r="AA451" s="155">
        <v>0</v>
      </c>
      <c r="AB451" s="155">
        <v>0</v>
      </c>
      <c r="AC451" s="155">
        <f t="shared" si="32"/>
        <v>0</v>
      </c>
    </row>
    <row r="452" s="37" customFormat="1" customHeight="1" spans="1:29">
      <c r="A452" s="179" t="s">
        <v>50</v>
      </c>
      <c r="B452" s="49" t="s">
        <v>1804</v>
      </c>
      <c r="C452" s="49" t="s">
        <v>191</v>
      </c>
      <c r="D452" s="49" t="s">
        <v>1820</v>
      </c>
      <c r="E452" s="103" t="s">
        <v>2496</v>
      </c>
      <c r="F452" s="51" t="s">
        <v>2497</v>
      </c>
      <c r="G452" s="51" t="s">
        <v>35</v>
      </c>
      <c r="H452" s="59" t="s">
        <v>2498</v>
      </c>
      <c r="I452" s="53" t="e">
        <f>VLOOKUP(H452,合同高级查询数据!$A$2:$Y$48,25,FALSE)</f>
        <v>#N/A</v>
      </c>
      <c r="J452" s="114" t="s">
        <v>37</v>
      </c>
      <c r="K452" s="51" t="s">
        <v>2356</v>
      </c>
      <c r="L452" s="115" t="s">
        <v>2499</v>
      </c>
      <c r="M452" s="116" t="s">
        <v>2500</v>
      </c>
      <c r="N452" s="72" t="s">
        <v>2501</v>
      </c>
      <c r="O452" s="49" t="s">
        <v>2502</v>
      </c>
      <c r="P452" s="118">
        <v>7000</v>
      </c>
      <c r="Q452" s="148">
        <v>48.6</v>
      </c>
      <c r="R452" s="118">
        <f t="shared" si="31"/>
        <v>340200</v>
      </c>
      <c r="S452" s="69">
        <v>202303</v>
      </c>
      <c r="T452" s="98" t="s">
        <v>2503</v>
      </c>
      <c r="U452" s="188"/>
      <c r="V452" s="118">
        <v>48.562850952</v>
      </c>
      <c r="W452" s="150"/>
      <c r="X452" s="72">
        <v>44682</v>
      </c>
      <c r="Y452" s="72">
        <v>45046</v>
      </c>
      <c r="Z452" s="49" t="s">
        <v>2504</v>
      </c>
      <c r="AA452" s="168">
        <v>0.3</v>
      </c>
      <c r="AB452" s="166">
        <v>160</v>
      </c>
      <c r="AC452" s="146">
        <f t="shared" ref="AC452:AC487" si="33">AA452*AB452</f>
        <v>48</v>
      </c>
    </row>
    <row r="453" s="37" customFormat="1" customHeight="1" spans="1:29">
      <c r="A453" s="179" t="s">
        <v>50</v>
      </c>
      <c r="B453" s="49" t="s">
        <v>1804</v>
      </c>
      <c r="C453" s="49" t="s">
        <v>191</v>
      </c>
      <c r="D453" s="49" t="s">
        <v>1820</v>
      </c>
      <c r="E453" s="103" t="s">
        <v>2496</v>
      </c>
      <c r="F453" s="51" t="s">
        <v>2497</v>
      </c>
      <c r="G453" s="51" t="s">
        <v>35</v>
      </c>
      <c r="H453" s="59" t="s">
        <v>2498</v>
      </c>
      <c r="I453" s="53" t="e">
        <f>VLOOKUP(H453,合同高级查询数据!$A$2:$Y$48,25,FALSE)</f>
        <v>#N/A</v>
      </c>
      <c r="J453" s="114" t="s">
        <v>37</v>
      </c>
      <c r="K453" s="51" t="s">
        <v>2356</v>
      </c>
      <c r="L453" s="115" t="s">
        <v>2505</v>
      </c>
      <c r="M453" s="116" t="s">
        <v>2500</v>
      </c>
      <c r="N453" s="72" t="s">
        <v>2506</v>
      </c>
      <c r="O453" s="49" t="s">
        <v>2507</v>
      </c>
      <c r="P453" s="118">
        <v>7000</v>
      </c>
      <c r="Q453" s="148">
        <v>61.3</v>
      </c>
      <c r="R453" s="118">
        <f t="shared" si="31"/>
        <v>429100</v>
      </c>
      <c r="S453" s="69">
        <v>202303</v>
      </c>
      <c r="T453" s="98" t="s">
        <v>2508</v>
      </c>
      <c r="U453" s="188"/>
      <c r="V453" s="118">
        <v>61.262767792</v>
      </c>
      <c r="W453" s="189"/>
      <c r="X453" s="72">
        <v>44682</v>
      </c>
      <c r="Y453" s="72">
        <v>45046</v>
      </c>
      <c r="Z453" s="146" t="s">
        <v>2509</v>
      </c>
      <c r="AA453" s="168">
        <v>0.3</v>
      </c>
      <c r="AB453" s="166">
        <v>200</v>
      </c>
      <c r="AC453" s="146">
        <f t="shared" si="33"/>
        <v>60</v>
      </c>
    </row>
    <row r="454" s="37" customFormat="1" customHeight="1" spans="1:29">
      <c r="A454" s="179" t="s">
        <v>50</v>
      </c>
      <c r="B454" s="49" t="s">
        <v>1804</v>
      </c>
      <c r="C454" s="49" t="s">
        <v>191</v>
      </c>
      <c r="D454" s="49" t="s">
        <v>1820</v>
      </c>
      <c r="E454" s="103" t="s">
        <v>2496</v>
      </c>
      <c r="F454" s="51" t="s">
        <v>2497</v>
      </c>
      <c r="G454" s="51" t="s">
        <v>35</v>
      </c>
      <c r="H454" s="59" t="s">
        <v>2510</v>
      </c>
      <c r="I454" s="53" t="e">
        <f>VLOOKUP(H454,合同高级查询数据!$A$2:$Y$48,25,FALSE)</f>
        <v>#N/A</v>
      </c>
      <c r="J454" s="114" t="s">
        <v>37</v>
      </c>
      <c r="K454" s="51" t="s">
        <v>2511</v>
      </c>
      <c r="L454" s="115" t="s">
        <v>2512</v>
      </c>
      <c r="M454" s="116" t="s">
        <v>2513</v>
      </c>
      <c r="N454" s="72">
        <v>44470</v>
      </c>
      <c r="O454" s="146" t="s">
        <v>58</v>
      </c>
      <c r="P454" s="71">
        <v>6500</v>
      </c>
      <c r="Q454" s="148">
        <v>31.7</v>
      </c>
      <c r="R454" s="118">
        <f t="shared" si="31"/>
        <v>206050</v>
      </c>
      <c r="S454" s="69">
        <v>202303</v>
      </c>
      <c r="T454" s="98" t="s">
        <v>2514</v>
      </c>
      <c r="U454" s="188"/>
      <c r="V454" s="118">
        <v>31.668972015</v>
      </c>
      <c r="W454" s="189"/>
      <c r="X454" s="184">
        <v>44743</v>
      </c>
      <c r="Y454" s="72">
        <v>45046</v>
      </c>
      <c r="Z454" s="49" t="s">
        <v>2515</v>
      </c>
      <c r="AA454" s="168">
        <v>0.3</v>
      </c>
      <c r="AB454" s="166">
        <v>100</v>
      </c>
      <c r="AC454" s="146">
        <f t="shared" si="33"/>
        <v>30</v>
      </c>
    </row>
    <row r="455" s="37" customFormat="1" customHeight="1" spans="1:29">
      <c r="A455" s="179" t="s">
        <v>190</v>
      </c>
      <c r="B455" s="49" t="s">
        <v>1804</v>
      </c>
      <c r="C455" s="49" t="s">
        <v>191</v>
      </c>
      <c r="D455" s="49" t="s">
        <v>1820</v>
      </c>
      <c r="E455" s="103" t="s">
        <v>2496</v>
      </c>
      <c r="F455" s="51" t="s">
        <v>2497</v>
      </c>
      <c r="G455" s="51" t="s">
        <v>35</v>
      </c>
      <c r="H455" s="59" t="s">
        <v>2516</v>
      </c>
      <c r="I455" s="53" t="str">
        <f>VLOOKUP(H455,合同高级查询数据!$A$2:$Y$48,25,FALSE)</f>
        <v>2023-03-06</v>
      </c>
      <c r="J455" s="114" t="s">
        <v>37</v>
      </c>
      <c r="K455" s="51" t="s">
        <v>2356</v>
      </c>
      <c r="L455" s="115" t="s">
        <v>2517</v>
      </c>
      <c r="M455" s="116" t="s">
        <v>2518</v>
      </c>
      <c r="N455" s="72">
        <v>44927</v>
      </c>
      <c r="O455" s="49" t="s">
        <v>2463</v>
      </c>
      <c r="P455" s="71">
        <v>5417</v>
      </c>
      <c r="Q455" s="148">
        <v>61.3</v>
      </c>
      <c r="R455" s="118">
        <f t="shared" si="31"/>
        <v>332062.1</v>
      </c>
      <c r="S455" s="69">
        <v>202303</v>
      </c>
      <c r="T455" s="98" t="s">
        <v>2519</v>
      </c>
      <c r="U455" s="188"/>
      <c r="V455" s="118">
        <v>61.259475708</v>
      </c>
      <c r="W455" s="189"/>
      <c r="X455" s="72">
        <v>44927</v>
      </c>
      <c r="Y455" s="72">
        <v>45291</v>
      </c>
      <c r="Z455" s="49" t="s">
        <v>2520</v>
      </c>
      <c r="AA455" s="168">
        <v>0.3</v>
      </c>
      <c r="AB455" s="166">
        <v>150</v>
      </c>
      <c r="AC455" s="146">
        <f t="shared" si="33"/>
        <v>45</v>
      </c>
    </row>
    <row r="456" s="37" customFormat="1" customHeight="1" spans="1:29">
      <c r="A456" s="179" t="s">
        <v>190</v>
      </c>
      <c r="B456" s="49" t="s">
        <v>1804</v>
      </c>
      <c r="C456" s="49" t="s">
        <v>191</v>
      </c>
      <c r="D456" s="49" t="s">
        <v>1820</v>
      </c>
      <c r="E456" s="103" t="s">
        <v>2496</v>
      </c>
      <c r="F456" s="51" t="s">
        <v>2497</v>
      </c>
      <c r="G456" s="51" t="s">
        <v>35</v>
      </c>
      <c r="H456" s="59" t="s">
        <v>2516</v>
      </c>
      <c r="I456" s="53" t="str">
        <f>VLOOKUP(H456,合同高级查询数据!$A$2:$Y$48,25,FALSE)</f>
        <v>2023-03-06</v>
      </c>
      <c r="J456" s="114" t="s">
        <v>37</v>
      </c>
      <c r="K456" s="51" t="s">
        <v>2356</v>
      </c>
      <c r="L456" s="115" t="s">
        <v>2521</v>
      </c>
      <c r="M456" s="116" t="s">
        <v>2518</v>
      </c>
      <c r="N456" s="72">
        <v>44927</v>
      </c>
      <c r="O456" s="49" t="s">
        <v>2463</v>
      </c>
      <c r="P456" s="71">
        <v>5417</v>
      </c>
      <c r="Q456" s="148">
        <v>67.6</v>
      </c>
      <c r="R456" s="118">
        <f t="shared" si="31"/>
        <v>366189.2</v>
      </c>
      <c r="S456" s="69">
        <v>202303</v>
      </c>
      <c r="T456" s="98" t="s">
        <v>2519</v>
      </c>
      <c r="U456" s="188"/>
      <c r="V456" s="118">
        <v>67.600120544</v>
      </c>
      <c r="W456" s="189"/>
      <c r="X456" s="72">
        <v>44927</v>
      </c>
      <c r="Y456" s="72">
        <v>45291</v>
      </c>
      <c r="Z456" s="49" t="s">
        <v>2522</v>
      </c>
      <c r="AA456" s="168">
        <v>0.3</v>
      </c>
      <c r="AB456" s="166">
        <v>150</v>
      </c>
      <c r="AC456" s="146">
        <f t="shared" si="33"/>
        <v>45</v>
      </c>
    </row>
    <row r="457" s="37" customFormat="1" customHeight="1" spans="1:29">
      <c r="A457" s="51" t="s">
        <v>153</v>
      </c>
      <c r="B457" s="49" t="s">
        <v>1804</v>
      </c>
      <c r="C457" s="49" t="s">
        <v>2409</v>
      </c>
      <c r="D457" s="49" t="s">
        <v>53</v>
      </c>
      <c r="E457" s="103" t="s">
        <v>2523</v>
      </c>
      <c r="F457" s="51" t="s">
        <v>2524</v>
      </c>
      <c r="G457" s="51" t="s">
        <v>35</v>
      </c>
      <c r="H457" s="59" t="s">
        <v>2525</v>
      </c>
      <c r="I457" s="53" t="str">
        <f>VLOOKUP(H457,合同高级查询数据!$A$2:$Y$48,25,FALSE)</f>
        <v>2023-03-06</v>
      </c>
      <c r="J457" s="114" t="s">
        <v>37</v>
      </c>
      <c r="K457" s="51" t="s">
        <v>2411</v>
      </c>
      <c r="L457" s="115" t="s">
        <v>2526</v>
      </c>
      <c r="M457" s="116" t="s">
        <v>2527</v>
      </c>
      <c r="N457" s="72" t="s">
        <v>2528</v>
      </c>
      <c r="O457" s="49" t="s">
        <v>2529</v>
      </c>
      <c r="P457" s="118">
        <v>5400</v>
      </c>
      <c r="Q457" s="148">
        <v>136</v>
      </c>
      <c r="R457" s="118">
        <f t="shared" si="31"/>
        <v>734400</v>
      </c>
      <c r="S457" s="69">
        <v>202303</v>
      </c>
      <c r="T457" s="98" t="s">
        <v>2530</v>
      </c>
      <c r="U457" s="188"/>
      <c r="V457" s="118">
        <v>135.919891357</v>
      </c>
      <c r="W457" s="189"/>
      <c r="X457" s="72">
        <v>44927</v>
      </c>
      <c r="Y457" s="72">
        <v>45291</v>
      </c>
      <c r="Z457" s="49" t="s">
        <v>2531</v>
      </c>
      <c r="AA457" s="168">
        <v>0.4</v>
      </c>
      <c r="AB457" s="166">
        <v>300</v>
      </c>
      <c r="AC457" s="146">
        <f t="shared" si="33"/>
        <v>120</v>
      </c>
    </row>
    <row r="458" s="2" customFormat="1" customHeight="1" spans="1:29">
      <c r="A458" s="5" t="s">
        <v>153</v>
      </c>
      <c r="B458" s="14" t="s">
        <v>1804</v>
      </c>
      <c r="C458" s="14" t="s">
        <v>2409</v>
      </c>
      <c r="D458" s="14" t="s">
        <v>53</v>
      </c>
      <c r="E458" s="7" t="s">
        <v>2523</v>
      </c>
      <c r="F458" s="5" t="s">
        <v>2524</v>
      </c>
      <c r="G458" s="5" t="s">
        <v>35</v>
      </c>
      <c r="H458" s="9" t="s">
        <v>2532</v>
      </c>
      <c r="I458" s="13" t="e">
        <f>VLOOKUP(H458,合同高级查询数据!$A$2:$Y$48,25,FALSE)</f>
        <v>#N/A</v>
      </c>
      <c r="J458" s="8" t="s">
        <v>37</v>
      </c>
      <c r="K458" s="5" t="s">
        <v>2411</v>
      </c>
      <c r="L458" s="15" t="s">
        <v>2533</v>
      </c>
      <c r="M458" s="111" t="s">
        <v>2527</v>
      </c>
      <c r="N458" s="17">
        <v>44625</v>
      </c>
      <c r="O458" s="14" t="s">
        <v>58</v>
      </c>
      <c r="P458" s="18">
        <v>4500</v>
      </c>
      <c r="Q458" s="137">
        <v>100</v>
      </c>
      <c r="R458" s="18">
        <f t="shared" si="31"/>
        <v>450000</v>
      </c>
      <c r="S458" s="76">
        <v>202303</v>
      </c>
      <c r="T458" s="141" t="s">
        <v>2534</v>
      </c>
      <c r="U458" s="190"/>
      <c r="V458" s="18">
        <v>81.42881012</v>
      </c>
      <c r="W458" s="144"/>
      <c r="X458" s="17"/>
      <c r="Y458" s="17"/>
      <c r="Z458" s="14" t="s">
        <v>2535</v>
      </c>
      <c r="AA458" s="163">
        <v>1</v>
      </c>
      <c r="AB458" s="164">
        <v>100</v>
      </c>
      <c r="AC458" s="120">
        <f t="shared" si="33"/>
        <v>100</v>
      </c>
    </row>
    <row r="459" s="37" customFormat="1" customHeight="1" spans="1:29">
      <c r="A459" s="51" t="s">
        <v>153</v>
      </c>
      <c r="B459" s="49" t="s">
        <v>1804</v>
      </c>
      <c r="C459" s="49" t="s">
        <v>223</v>
      </c>
      <c r="D459" s="49" t="s">
        <v>53</v>
      </c>
      <c r="E459" s="103" t="s">
        <v>2536</v>
      </c>
      <c r="F459" s="51" t="s">
        <v>2537</v>
      </c>
      <c r="G459" s="51" t="s">
        <v>35</v>
      </c>
      <c r="H459" s="59" t="s">
        <v>2538</v>
      </c>
      <c r="I459" s="53" t="e">
        <f>VLOOKUP(H459,合同高级查询数据!$A$2:$Y$48,25,FALSE)</f>
        <v>#N/A</v>
      </c>
      <c r="J459" s="114" t="s">
        <v>37</v>
      </c>
      <c r="K459" s="51" t="s">
        <v>2316</v>
      </c>
      <c r="L459" s="115" t="s">
        <v>2539</v>
      </c>
      <c r="M459" s="116" t="s">
        <v>2540</v>
      </c>
      <c r="N459" s="72" t="s">
        <v>2541</v>
      </c>
      <c r="O459" s="49" t="s">
        <v>2542</v>
      </c>
      <c r="P459" s="118">
        <v>5200</v>
      </c>
      <c r="Q459" s="148">
        <v>0</v>
      </c>
      <c r="R459" s="118">
        <f t="shared" si="31"/>
        <v>0</v>
      </c>
      <c r="S459" s="69">
        <v>202303</v>
      </c>
      <c r="T459" s="98" t="s">
        <v>2543</v>
      </c>
      <c r="U459" s="188"/>
      <c r="V459" s="118">
        <v>0</v>
      </c>
      <c r="W459" s="150"/>
      <c r="X459" s="72">
        <v>44470</v>
      </c>
      <c r="Y459" s="72">
        <v>44834</v>
      </c>
      <c r="Z459" s="155">
        <v>0</v>
      </c>
      <c r="AA459" s="155">
        <v>0</v>
      </c>
      <c r="AB459" s="155">
        <v>0</v>
      </c>
      <c r="AC459" s="155">
        <f t="shared" si="33"/>
        <v>0</v>
      </c>
    </row>
    <row r="460" s="37" customFormat="1" customHeight="1" spans="1:29">
      <c r="A460" s="51" t="s">
        <v>153</v>
      </c>
      <c r="B460" s="49" t="s">
        <v>1804</v>
      </c>
      <c r="C460" s="49" t="s">
        <v>223</v>
      </c>
      <c r="D460" s="49" t="s">
        <v>53</v>
      </c>
      <c r="E460" s="103" t="s">
        <v>2536</v>
      </c>
      <c r="F460" s="51" t="s">
        <v>2537</v>
      </c>
      <c r="G460" s="51" t="s">
        <v>35</v>
      </c>
      <c r="H460" s="59" t="s">
        <v>2538</v>
      </c>
      <c r="I460" s="53" t="e">
        <f>VLOOKUP(H460,合同高级查询数据!$A$2:$Y$48,25,FALSE)</f>
        <v>#N/A</v>
      </c>
      <c r="J460" s="114" t="s">
        <v>37</v>
      </c>
      <c r="K460" s="51" t="s">
        <v>2316</v>
      </c>
      <c r="L460" s="115" t="s">
        <v>2544</v>
      </c>
      <c r="M460" s="116" t="s">
        <v>2540</v>
      </c>
      <c r="N460" s="72" t="s">
        <v>2545</v>
      </c>
      <c r="O460" s="49" t="s">
        <v>2546</v>
      </c>
      <c r="P460" s="118">
        <v>5200</v>
      </c>
      <c r="Q460" s="148">
        <v>0</v>
      </c>
      <c r="R460" s="118">
        <f t="shared" si="31"/>
        <v>0</v>
      </c>
      <c r="S460" s="69">
        <v>202303</v>
      </c>
      <c r="T460" s="98" t="s">
        <v>2547</v>
      </c>
      <c r="U460" s="188"/>
      <c r="V460" s="118">
        <v>0</v>
      </c>
      <c r="W460" s="189"/>
      <c r="X460" s="72">
        <v>44470</v>
      </c>
      <c r="Y460" s="72">
        <v>44834</v>
      </c>
      <c r="Z460" s="155">
        <v>0</v>
      </c>
      <c r="AA460" s="155">
        <v>0</v>
      </c>
      <c r="AB460" s="155">
        <v>0</v>
      </c>
      <c r="AC460" s="155">
        <f t="shared" si="33"/>
        <v>0</v>
      </c>
    </row>
    <row r="461" s="2" customFormat="1" customHeight="1" spans="1:29">
      <c r="A461" s="197" t="s">
        <v>50</v>
      </c>
      <c r="B461" s="14" t="s">
        <v>1804</v>
      </c>
      <c r="C461" s="14" t="s">
        <v>307</v>
      </c>
      <c r="D461" s="14" t="s">
        <v>1820</v>
      </c>
      <c r="E461" s="7" t="s">
        <v>2536</v>
      </c>
      <c r="F461" s="5" t="s">
        <v>2537</v>
      </c>
      <c r="G461" s="5" t="s">
        <v>35</v>
      </c>
      <c r="H461" s="9" t="s">
        <v>2548</v>
      </c>
      <c r="I461" s="13" t="e">
        <f>VLOOKUP(H461,合同高级查询数据!$A$2:$Y$48,25,FALSE)</f>
        <v>#N/A</v>
      </c>
      <c r="J461" s="8" t="s">
        <v>37</v>
      </c>
      <c r="K461" s="5" t="s">
        <v>2549</v>
      </c>
      <c r="L461" s="15" t="s">
        <v>2550</v>
      </c>
      <c r="M461" s="111" t="s">
        <v>2551</v>
      </c>
      <c r="N461" s="17">
        <v>44228</v>
      </c>
      <c r="O461" s="14" t="s">
        <v>58</v>
      </c>
      <c r="P461" s="18">
        <v>6916.67</v>
      </c>
      <c r="Q461" s="137">
        <v>32.3</v>
      </c>
      <c r="R461" s="18">
        <f t="shared" si="31"/>
        <v>223408.44</v>
      </c>
      <c r="S461" s="76">
        <v>202303</v>
      </c>
      <c r="T461" s="141" t="s">
        <v>2552</v>
      </c>
      <c r="U461" s="14"/>
      <c r="V461" s="18">
        <v>31.541120529</v>
      </c>
      <c r="W461" s="144">
        <v>32.91</v>
      </c>
      <c r="X461" s="17"/>
      <c r="Y461" s="17"/>
      <c r="Z461" s="14" t="s">
        <v>2553</v>
      </c>
      <c r="AA461" s="163">
        <v>0.3</v>
      </c>
      <c r="AB461" s="164">
        <v>100</v>
      </c>
      <c r="AC461" s="120">
        <f t="shared" si="33"/>
        <v>30</v>
      </c>
    </row>
    <row r="462" s="37" customFormat="1" customHeight="1" spans="1:29">
      <c r="A462" s="179" t="s">
        <v>50</v>
      </c>
      <c r="B462" s="49" t="s">
        <v>1804</v>
      </c>
      <c r="C462" s="49" t="s">
        <v>307</v>
      </c>
      <c r="D462" s="49" t="s">
        <v>1820</v>
      </c>
      <c r="E462" s="103" t="s">
        <v>2536</v>
      </c>
      <c r="F462" s="51" t="s">
        <v>2537</v>
      </c>
      <c r="G462" s="51" t="s">
        <v>35</v>
      </c>
      <c r="H462" s="59" t="s">
        <v>2554</v>
      </c>
      <c r="I462" s="53" t="str">
        <f>VLOOKUP(H462,合同高级查询数据!$A$2:$Y$48,25,FALSE)</f>
        <v>2023-03-06</v>
      </c>
      <c r="J462" s="114" t="s">
        <v>37</v>
      </c>
      <c r="K462" s="51" t="s">
        <v>2549</v>
      </c>
      <c r="L462" s="115" t="s">
        <v>2555</v>
      </c>
      <c r="M462" s="116" t="s">
        <v>2556</v>
      </c>
      <c r="N462" s="72">
        <v>44229</v>
      </c>
      <c r="O462" s="49" t="s">
        <v>74</v>
      </c>
      <c r="P462" s="118">
        <v>15250</v>
      </c>
      <c r="Q462" s="148">
        <v>50</v>
      </c>
      <c r="R462" s="118">
        <f t="shared" si="31"/>
        <v>762500</v>
      </c>
      <c r="S462" s="69">
        <v>202303</v>
      </c>
      <c r="T462" s="98" t="s">
        <v>2557</v>
      </c>
      <c r="U462" s="49"/>
      <c r="V462" s="118">
        <v>48.608478546</v>
      </c>
      <c r="W462" s="150"/>
      <c r="X462" s="72">
        <v>44958</v>
      </c>
      <c r="Y462" s="72">
        <v>45322</v>
      </c>
      <c r="Z462" s="49" t="s">
        <v>2558</v>
      </c>
      <c r="AA462" s="168">
        <v>0.25</v>
      </c>
      <c r="AB462" s="166">
        <v>200</v>
      </c>
      <c r="AC462" s="146">
        <f t="shared" si="33"/>
        <v>50</v>
      </c>
    </row>
    <row r="463" s="37" customFormat="1" customHeight="1" spans="1:29">
      <c r="A463" s="51" t="s">
        <v>50</v>
      </c>
      <c r="B463" s="49" t="s">
        <v>1804</v>
      </c>
      <c r="C463" s="49" t="s">
        <v>233</v>
      </c>
      <c r="D463" s="49" t="s">
        <v>1862</v>
      </c>
      <c r="E463" s="103" t="s">
        <v>2536</v>
      </c>
      <c r="F463" s="51" t="s">
        <v>2537</v>
      </c>
      <c r="G463" s="51" t="s">
        <v>35</v>
      </c>
      <c r="H463" s="59" t="s">
        <v>2559</v>
      </c>
      <c r="I463" s="53" t="e">
        <f>VLOOKUP(H463,合同高级查询数据!$A$2:$Y$48,25,FALSE)</f>
        <v>#N/A</v>
      </c>
      <c r="J463" s="114" t="s">
        <v>37</v>
      </c>
      <c r="K463" s="51" t="s">
        <v>235</v>
      </c>
      <c r="L463" s="115" t="s">
        <v>2560</v>
      </c>
      <c r="M463" s="116" t="s">
        <v>2561</v>
      </c>
      <c r="N463" s="72">
        <v>44441</v>
      </c>
      <c r="O463" s="49" t="s">
        <v>58</v>
      </c>
      <c r="P463" s="118">
        <v>6600</v>
      </c>
      <c r="Q463" s="148">
        <v>36</v>
      </c>
      <c r="R463" s="118">
        <f t="shared" si="31"/>
        <v>237600</v>
      </c>
      <c r="S463" s="69">
        <v>202303</v>
      </c>
      <c r="T463" s="98" t="s">
        <v>2562</v>
      </c>
      <c r="U463" s="188"/>
      <c r="V463" s="118">
        <v>35.055912018</v>
      </c>
      <c r="W463" s="150">
        <v>36.83</v>
      </c>
      <c r="X463" s="199">
        <v>44805</v>
      </c>
      <c r="Y463" s="199">
        <v>45016</v>
      </c>
      <c r="Z463" s="49" t="s">
        <v>2563</v>
      </c>
      <c r="AA463" s="168">
        <v>0.3</v>
      </c>
      <c r="AB463" s="166">
        <v>100</v>
      </c>
      <c r="AC463" s="146">
        <f t="shared" si="33"/>
        <v>30</v>
      </c>
    </row>
    <row r="464" s="37" customFormat="1" customHeight="1" spans="1:29">
      <c r="A464" s="51" t="s">
        <v>50</v>
      </c>
      <c r="B464" s="49" t="s">
        <v>1804</v>
      </c>
      <c r="C464" s="49" t="s">
        <v>61</v>
      </c>
      <c r="D464" s="49" t="s">
        <v>1820</v>
      </c>
      <c r="E464" s="103" t="s">
        <v>2536</v>
      </c>
      <c r="F464" s="51" t="s">
        <v>2537</v>
      </c>
      <c r="G464" s="51" t="s">
        <v>35</v>
      </c>
      <c r="H464" s="59" t="s">
        <v>2564</v>
      </c>
      <c r="I464" s="53" t="e">
        <f>VLOOKUP(H464,合同高级查询数据!$A$2:$Y$48,25,FALSE)</f>
        <v>#N/A</v>
      </c>
      <c r="J464" s="114" t="s">
        <v>37</v>
      </c>
      <c r="K464" s="51" t="s">
        <v>2565</v>
      </c>
      <c r="L464" s="115" t="s">
        <v>2566</v>
      </c>
      <c r="M464" s="116" t="s">
        <v>2567</v>
      </c>
      <c r="N464" s="72">
        <v>44470</v>
      </c>
      <c r="O464" s="49" t="s">
        <v>74</v>
      </c>
      <c r="P464" s="118">
        <v>13750</v>
      </c>
      <c r="Q464" s="148">
        <v>40.8</v>
      </c>
      <c r="R464" s="118">
        <f t="shared" si="31"/>
        <v>561000</v>
      </c>
      <c r="S464" s="69">
        <v>202303</v>
      </c>
      <c r="T464" s="98" t="s">
        <v>2568</v>
      </c>
      <c r="U464" s="188"/>
      <c r="V464" s="118">
        <v>39.988063812</v>
      </c>
      <c r="W464" s="150">
        <v>41.61</v>
      </c>
      <c r="X464" s="72">
        <v>44652</v>
      </c>
      <c r="Y464" s="72">
        <v>45016</v>
      </c>
      <c r="Z464" s="49" t="s">
        <v>2569</v>
      </c>
      <c r="AA464" s="168">
        <v>0.2</v>
      </c>
      <c r="AB464" s="166">
        <v>200</v>
      </c>
      <c r="AC464" s="146">
        <f t="shared" si="33"/>
        <v>40</v>
      </c>
    </row>
    <row r="465" s="37" customFormat="1" customHeight="1" spans="1:29">
      <c r="A465" s="51" t="s">
        <v>153</v>
      </c>
      <c r="B465" s="49" t="s">
        <v>1804</v>
      </c>
      <c r="C465" s="49" t="s">
        <v>1488</v>
      </c>
      <c r="D465" s="49" t="s">
        <v>1862</v>
      </c>
      <c r="E465" s="103" t="s">
        <v>2570</v>
      </c>
      <c r="F465" s="51" t="s">
        <v>2571</v>
      </c>
      <c r="G465" s="51" t="s">
        <v>35</v>
      </c>
      <c r="H465" s="59" t="s">
        <v>2572</v>
      </c>
      <c r="I465" s="53" t="e">
        <f>VLOOKUP(H465,合同高级查询数据!$A$2:$Y$48,25,FALSE)</f>
        <v>#N/A</v>
      </c>
      <c r="J465" s="114" t="s">
        <v>37</v>
      </c>
      <c r="K465" s="51" t="s">
        <v>1530</v>
      </c>
      <c r="L465" s="115" t="s">
        <v>2573</v>
      </c>
      <c r="M465" s="116" t="s">
        <v>2574</v>
      </c>
      <c r="N465" s="72" t="s">
        <v>2575</v>
      </c>
      <c r="O465" s="49" t="s">
        <v>1429</v>
      </c>
      <c r="P465" s="118">
        <v>4800</v>
      </c>
      <c r="Q465" s="148">
        <v>0</v>
      </c>
      <c r="R465" s="118">
        <f t="shared" si="31"/>
        <v>0</v>
      </c>
      <c r="S465" s="69">
        <v>202303</v>
      </c>
      <c r="T465" s="98" t="s">
        <v>2576</v>
      </c>
      <c r="U465" s="188"/>
      <c r="V465" s="118">
        <v>0</v>
      </c>
      <c r="W465" s="150"/>
      <c r="X465" s="72">
        <v>44234</v>
      </c>
      <c r="Y465" s="72">
        <v>44592</v>
      </c>
      <c r="Z465" s="155">
        <v>0</v>
      </c>
      <c r="AA465" s="155">
        <v>0</v>
      </c>
      <c r="AB465" s="155">
        <v>0</v>
      </c>
      <c r="AC465" s="155">
        <f t="shared" si="33"/>
        <v>0</v>
      </c>
    </row>
    <row r="466" s="37" customFormat="1" customHeight="1" spans="1:29">
      <c r="A466" s="51" t="s">
        <v>50</v>
      </c>
      <c r="B466" s="51" t="s">
        <v>1804</v>
      </c>
      <c r="C466" s="51" t="s">
        <v>61</v>
      </c>
      <c r="D466" s="49" t="s">
        <v>1820</v>
      </c>
      <c r="E466" s="103" t="s">
        <v>2577</v>
      </c>
      <c r="F466" s="51" t="s">
        <v>2578</v>
      </c>
      <c r="G466" s="51" t="s">
        <v>35</v>
      </c>
      <c r="H466" s="59" t="s">
        <v>2579</v>
      </c>
      <c r="I466" s="53" t="e">
        <f>VLOOKUP(H466,合同高级查询数据!$A$2:$Y$48,25,FALSE)</f>
        <v>#N/A</v>
      </c>
      <c r="J466" s="114" t="s">
        <v>37</v>
      </c>
      <c r="K466" s="51" t="s">
        <v>1855</v>
      </c>
      <c r="L466" s="115" t="s">
        <v>2580</v>
      </c>
      <c r="M466" s="116" t="s">
        <v>2581</v>
      </c>
      <c r="N466" s="184" t="s">
        <v>2582</v>
      </c>
      <c r="O466" s="184" t="s">
        <v>197</v>
      </c>
      <c r="P466" s="118">
        <v>6667</v>
      </c>
      <c r="Q466" s="148">
        <v>0</v>
      </c>
      <c r="R466" s="118">
        <f t="shared" si="31"/>
        <v>0</v>
      </c>
      <c r="S466" s="69">
        <v>202303</v>
      </c>
      <c r="T466" s="98" t="s">
        <v>2583</v>
      </c>
      <c r="U466" s="146"/>
      <c r="V466" s="118">
        <v>0</v>
      </c>
      <c r="W466" s="150"/>
      <c r="X466" s="184">
        <v>44075</v>
      </c>
      <c r="Y466" s="184">
        <v>44439</v>
      </c>
      <c r="Z466" s="155">
        <v>0</v>
      </c>
      <c r="AA466" s="155">
        <v>0</v>
      </c>
      <c r="AB466" s="155">
        <v>0</v>
      </c>
      <c r="AC466" s="155">
        <f t="shared" si="33"/>
        <v>0</v>
      </c>
    </row>
    <row r="467" s="37" customFormat="1" customHeight="1" spans="1:29">
      <c r="A467" s="51" t="s">
        <v>153</v>
      </c>
      <c r="B467" s="49" t="s">
        <v>1804</v>
      </c>
      <c r="C467" s="49" t="s">
        <v>2584</v>
      </c>
      <c r="D467" s="49" t="s">
        <v>1862</v>
      </c>
      <c r="E467" s="103" t="s">
        <v>2585</v>
      </c>
      <c r="F467" s="51" t="s">
        <v>2586</v>
      </c>
      <c r="G467" s="51" t="s">
        <v>35</v>
      </c>
      <c r="H467" s="59" t="s">
        <v>2587</v>
      </c>
      <c r="I467" s="53" t="e">
        <f>VLOOKUP(H467,合同高级查询数据!$A$2:$Y$48,25,FALSE)</f>
        <v>#N/A</v>
      </c>
      <c r="J467" s="114" t="s">
        <v>37</v>
      </c>
      <c r="K467" s="51" t="s">
        <v>2588</v>
      </c>
      <c r="L467" s="115" t="s">
        <v>2589</v>
      </c>
      <c r="M467" s="116" t="s">
        <v>2590</v>
      </c>
      <c r="N467" s="72" t="s">
        <v>2528</v>
      </c>
      <c r="O467" s="49" t="s">
        <v>1463</v>
      </c>
      <c r="P467" s="118">
        <v>5800</v>
      </c>
      <c r="Q467" s="148">
        <v>83.7</v>
      </c>
      <c r="R467" s="118">
        <f t="shared" si="31"/>
        <v>485460</v>
      </c>
      <c r="S467" s="69">
        <v>202303</v>
      </c>
      <c r="T467" s="98" t="s">
        <v>2591</v>
      </c>
      <c r="U467" s="188"/>
      <c r="V467" s="118">
        <v>83.621604919</v>
      </c>
      <c r="W467" s="150"/>
      <c r="X467" s="72">
        <v>44743</v>
      </c>
      <c r="Y467" s="72">
        <v>45107</v>
      </c>
      <c r="Z467" s="49" t="s">
        <v>2592</v>
      </c>
      <c r="AA467" s="168">
        <v>0.4</v>
      </c>
      <c r="AB467" s="166">
        <v>200</v>
      </c>
      <c r="AC467" s="146">
        <f t="shared" si="33"/>
        <v>80</v>
      </c>
    </row>
    <row r="468" s="37" customFormat="1" customHeight="1" spans="1:29">
      <c r="A468" s="51" t="s">
        <v>153</v>
      </c>
      <c r="B468" s="49" t="s">
        <v>1804</v>
      </c>
      <c r="C468" s="49" t="s">
        <v>2584</v>
      </c>
      <c r="D468" s="49" t="s">
        <v>1862</v>
      </c>
      <c r="E468" s="103" t="s">
        <v>2585</v>
      </c>
      <c r="F468" s="51" t="s">
        <v>2586</v>
      </c>
      <c r="G468" s="51" t="s">
        <v>35</v>
      </c>
      <c r="H468" s="59" t="s">
        <v>2593</v>
      </c>
      <c r="I468" s="53" t="e">
        <f>VLOOKUP(H468,合同高级查询数据!$A$2:$Y$48,25,FALSE)</f>
        <v>#N/A</v>
      </c>
      <c r="J468" s="114" t="s">
        <v>37</v>
      </c>
      <c r="K468" s="51" t="s">
        <v>2588</v>
      </c>
      <c r="L468" s="115" t="s">
        <v>2594</v>
      </c>
      <c r="M468" s="116" t="s">
        <v>2595</v>
      </c>
      <c r="N468" s="72" t="s">
        <v>2596</v>
      </c>
      <c r="O468" s="49" t="s">
        <v>2597</v>
      </c>
      <c r="P468" s="118">
        <v>5800</v>
      </c>
      <c r="Q468" s="148">
        <v>39.5</v>
      </c>
      <c r="R468" s="118">
        <f t="shared" si="31"/>
        <v>229100</v>
      </c>
      <c r="S468" s="69">
        <v>202303</v>
      </c>
      <c r="T468" s="98" t="s">
        <v>2598</v>
      </c>
      <c r="U468" s="188"/>
      <c r="V468" s="118">
        <v>39.440151215</v>
      </c>
      <c r="W468" s="150"/>
      <c r="X468" s="72">
        <v>44805</v>
      </c>
      <c r="Y468" s="129">
        <v>45107</v>
      </c>
      <c r="Z468" s="49" t="s">
        <v>2599</v>
      </c>
      <c r="AA468" s="168">
        <v>0.4</v>
      </c>
      <c r="AB468" s="166">
        <v>100</v>
      </c>
      <c r="AC468" s="146">
        <f t="shared" si="33"/>
        <v>40</v>
      </c>
    </row>
    <row r="469" s="37" customFormat="1" customHeight="1" spans="1:29">
      <c r="A469" s="51" t="s">
        <v>153</v>
      </c>
      <c r="B469" s="49" t="s">
        <v>1804</v>
      </c>
      <c r="C469" s="49" t="s">
        <v>2584</v>
      </c>
      <c r="D469" s="49" t="s">
        <v>1862</v>
      </c>
      <c r="E469" s="103" t="s">
        <v>2585</v>
      </c>
      <c r="F469" s="51" t="s">
        <v>2586</v>
      </c>
      <c r="G469" s="51" t="s">
        <v>35</v>
      </c>
      <c r="H469" s="59" t="s">
        <v>2600</v>
      </c>
      <c r="I469" s="53" t="e">
        <f>VLOOKUP(H469,合同高级查询数据!$A$2:$Y$48,25,FALSE)</f>
        <v>#N/A</v>
      </c>
      <c r="J469" s="114" t="s">
        <v>37</v>
      </c>
      <c r="K469" s="51" t="s">
        <v>2601</v>
      </c>
      <c r="L469" s="115" t="s">
        <v>2602</v>
      </c>
      <c r="M469" s="116" t="s">
        <v>2603</v>
      </c>
      <c r="N469" s="72" t="s">
        <v>2604</v>
      </c>
      <c r="O469" s="49" t="s">
        <v>2605</v>
      </c>
      <c r="P469" s="118">
        <v>5800</v>
      </c>
      <c r="Q469" s="148">
        <v>0</v>
      </c>
      <c r="R469" s="118">
        <f t="shared" si="31"/>
        <v>0</v>
      </c>
      <c r="S469" s="69">
        <v>202303</v>
      </c>
      <c r="T469" s="98" t="s">
        <v>2606</v>
      </c>
      <c r="U469" s="188"/>
      <c r="V469" s="118">
        <v>0</v>
      </c>
      <c r="W469" s="150"/>
      <c r="X469" s="72">
        <v>44562</v>
      </c>
      <c r="Y469" s="72">
        <v>44985</v>
      </c>
      <c r="Z469" s="155">
        <v>0</v>
      </c>
      <c r="AA469" s="155">
        <v>0</v>
      </c>
      <c r="AB469" s="155">
        <v>0</v>
      </c>
      <c r="AC469" s="146">
        <f t="shared" si="33"/>
        <v>0</v>
      </c>
    </row>
    <row r="470" s="37" customFormat="1" customHeight="1" spans="1:29">
      <c r="A470" s="51" t="s">
        <v>190</v>
      </c>
      <c r="B470" s="51" t="s">
        <v>1804</v>
      </c>
      <c r="C470" s="51" t="s">
        <v>66</v>
      </c>
      <c r="D470" s="49" t="s">
        <v>1862</v>
      </c>
      <c r="E470" s="103" t="s">
        <v>2607</v>
      </c>
      <c r="F470" s="51" t="s">
        <v>2608</v>
      </c>
      <c r="G470" s="51" t="s">
        <v>35</v>
      </c>
      <c r="H470" s="59" t="s">
        <v>2609</v>
      </c>
      <c r="I470" s="53" t="e">
        <f>VLOOKUP(H470,合同高级查询数据!$A$2:$Y$48,25,FALSE)</f>
        <v>#N/A</v>
      </c>
      <c r="J470" s="114" t="s">
        <v>37</v>
      </c>
      <c r="K470" s="51" t="s">
        <v>68</v>
      </c>
      <c r="L470" s="115" t="s">
        <v>2610</v>
      </c>
      <c r="M470" s="116" t="s">
        <v>2611</v>
      </c>
      <c r="N470" s="117">
        <v>43617</v>
      </c>
      <c r="O470" s="122" t="s">
        <v>1858</v>
      </c>
      <c r="P470" s="118">
        <v>5333</v>
      </c>
      <c r="Q470" s="148">
        <v>19.1</v>
      </c>
      <c r="R470" s="118">
        <f t="shared" si="31"/>
        <v>101860.3</v>
      </c>
      <c r="S470" s="69">
        <v>202303</v>
      </c>
      <c r="T470" s="98" t="s">
        <v>2612</v>
      </c>
      <c r="U470" s="146"/>
      <c r="V470" s="118">
        <v>19.01505661</v>
      </c>
      <c r="W470" s="150"/>
      <c r="X470" s="72">
        <v>44652</v>
      </c>
      <c r="Y470" s="72">
        <v>45016</v>
      </c>
      <c r="Z470" s="167" t="s">
        <v>2613</v>
      </c>
      <c r="AA470" s="168">
        <v>0.4</v>
      </c>
      <c r="AB470" s="166">
        <v>40</v>
      </c>
      <c r="AC470" s="146">
        <f t="shared" si="33"/>
        <v>16</v>
      </c>
    </row>
    <row r="471" s="37" customFormat="1" customHeight="1" spans="1:29">
      <c r="A471" s="51" t="s">
        <v>190</v>
      </c>
      <c r="B471" s="51" t="s">
        <v>1804</v>
      </c>
      <c r="C471" s="51" t="s">
        <v>2051</v>
      </c>
      <c r="D471" s="49" t="s">
        <v>1820</v>
      </c>
      <c r="E471" s="103" t="s">
        <v>2614</v>
      </c>
      <c r="F471" s="51" t="s">
        <v>2615</v>
      </c>
      <c r="G471" s="51" t="s">
        <v>35</v>
      </c>
      <c r="H471" s="59" t="s">
        <v>2616</v>
      </c>
      <c r="I471" s="53" t="e">
        <f>VLOOKUP(H471,合同高级查询数据!$A$2:$Y$48,25,FALSE)</f>
        <v>#N/A</v>
      </c>
      <c r="J471" s="114" t="s">
        <v>37</v>
      </c>
      <c r="K471" s="51" t="s">
        <v>2053</v>
      </c>
      <c r="L471" s="115" t="s">
        <v>2617</v>
      </c>
      <c r="M471" s="116" t="s">
        <v>2618</v>
      </c>
      <c r="N471" s="72" t="s">
        <v>2619</v>
      </c>
      <c r="O471" s="72" t="s">
        <v>2620</v>
      </c>
      <c r="P471" s="118">
        <v>7667</v>
      </c>
      <c r="Q471" s="148">
        <v>0</v>
      </c>
      <c r="R471" s="118">
        <f t="shared" si="31"/>
        <v>0</v>
      </c>
      <c r="S471" s="69">
        <v>202303</v>
      </c>
      <c r="T471" s="98" t="s">
        <v>2621</v>
      </c>
      <c r="U471" s="146"/>
      <c r="V471" s="118">
        <v>0</v>
      </c>
      <c r="W471" s="150"/>
      <c r="X471" s="72">
        <v>44348</v>
      </c>
      <c r="Y471" s="72">
        <v>44712</v>
      </c>
      <c r="Z471" s="155">
        <v>0</v>
      </c>
      <c r="AA471" s="155">
        <v>0</v>
      </c>
      <c r="AB471" s="155">
        <v>0</v>
      </c>
      <c r="AC471" s="155">
        <f t="shared" si="33"/>
        <v>0</v>
      </c>
    </row>
    <row r="472" s="37" customFormat="1" customHeight="1" spans="1:29">
      <c r="A472" s="51" t="s">
        <v>153</v>
      </c>
      <c r="B472" s="51" t="s">
        <v>1804</v>
      </c>
      <c r="C472" s="51" t="s">
        <v>77</v>
      </c>
      <c r="D472" s="49" t="s">
        <v>1820</v>
      </c>
      <c r="E472" s="103" t="s">
        <v>2622</v>
      </c>
      <c r="F472" s="51" t="s">
        <v>2623</v>
      </c>
      <c r="G472" s="51" t="s">
        <v>35</v>
      </c>
      <c r="H472" s="59" t="s">
        <v>2624</v>
      </c>
      <c r="I472" s="53" t="e">
        <f>VLOOKUP(H472,合同高级查询数据!$A$2:$Y$48,25,FALSE)</f>
        <v>#N/A</v>
      </c>
      <c r="J472" s="114" t="s">
        <v>37</v>
      </c>
      <c r="K472" s="51" t="s">
        <v>2625</v>
      </c>
      <c r="L472" s="115" t="s">
        <v>2626</v>
      </c>
      <c r="M472" s="116" t="s">
        <v>2627</v>
      </c>
      <c r="N472" s="184" t="s">
        <v>2628</v>
      </c>
      <c r="O472" s="184" t="s">
        <v>2629</v>
      </c>
      <c r="P472" s="118">
        <v>5500</v>
      </c>
      <c r="Q472" s="148">
        <v>0</v>
      </c>
      <c r="R472" s="118">
        <f t="shared" si="31"/>
        <v>0</v>
      </c>
      <c r="S472" s="69">
        <v>202303</v>
      </c>
      <c r="T472" s="98" t="s">
        <v>2630</v>
      </c>
      <c r="U472" s="146"/>
      <c r="V472" s="118">
        <v>0</v>
      </c>
      <c r="W472" s="150"/>
      <c r="X472" s="184">
        <v>44197</v>
      </c>
      <c r="Y472" s="184">
        <v>44561</v>
      </c>
      <c r="Z472" s="155">
        <v>0</v>
      </c>
      <c r="AA472" s="155">
        <v>0</v>
      </c>
      <c r="AB472" s="155">
        <v>0</v>
      </c>
      <c r="AC472" s="155">
        <f t="shared" si="33"/>
        <v>0</v>
      </c>
    </row>
    <row r="473" s="2" customFormat="1" customHeight="1" spans="1:29">
      <c r="A473" s="5" t="s">
        <v>153</v>
      </c>
      <c r="B473" s="5" t="s">
        <v>1804</v>
      </c>
      <c r="C473" s="5" t="s">
        <v>77</v>
      </c>
      <c r="D473" s="14" t="s">
        <v>1820</v>
      </c>
      <c r="E473" s="7" t="s">
        <v>2622</v>
      </c>
      <c r="F473" s="5" t="s">
        <v>2623</v>
      </c>
      <c r="G473" s="5" t="s">
        <v>35</v>
      </c>
      <c r="H473" s="9" t="s">
        <v>2631</v>
      </c>
      <c r="I473" s="13" t="e">
        <f>VLOOKUP(H473,合同高级查询数据!$A$2:$Y$48,25,FALSE)</f>
        <v>#N/A</v>
      </c>
      <c r="J473" s="8" t="s">
        <v>37</v>
      </c>
      <c r="K473" s="5" t="s">
        <v>2632</v>
      </c>
      <c r="L473" s="15" t="s">
        <v>2633</v>
      </c>
      <c r="M473" s="111" t="s">
        <v>2634</v>
      </c>
      <c r="N473" s="185" t="s">
        <v>2635</v>
      </c>
      <c r="O473" s="185" t="s">
        <v>1105</v>
      </c>
      <c r="P473" s="18">
        <v>5000</v>
      </c>
      <c r="Q473" s="137">
        <v>95.3</v>
      </c>
      <c r="R473" s="18">
        <f t="shared" si="31"/>
        <v>476500</v>
      </c>
      <c r="S473" s="76">
        <v>202303</v>
      </c>
      <c r="T473" s="141" t="s">
        <v>2636</v>
      </c>
      <c r="U473" s="120"/>
      <c r="V473" s="18">
        <v>95.233337402</v>
      </c>
      <c r="W473" s="144"/>
      <c r="X473" s="185"/>
      <c r="Y473" s="185"/>
      <c r="Z473" s="176" t="s">
        <v>2637</v>
      </c>
      <c r="AA473" s="163">
        <v>0.4</v>
      </c>
      <c r="AB473" s="164">
        <v>200</v>
      </c>
      <c r="AC473" s="120">
        <f t="shared" si="33"/>
        <v>80</v>
      </c>
    </row>
    <row r="474" s="2" customFormat="1" customHeight="1" spans="1:29">
      <c r="A474" s="5" t="s">
        <v>50</v>
      </c>
      <c r="B474" s="5" t="s">
        <v>1804</v>
      </c>
      <c r="C474" s="5" t="s">
        <v>77</v>
      </c>
      <c r="D474" s="14" t="s">
        <v>1820</v>
      </c>
      <c r="E474" s="7" t="s">
        <v>2622</v>
      </c>
      <c r="F474" s="5" t="s">
        <v>2623</v>
      </c>
      <c r="G474" s="5" t="s">
        <v>35</v>
      </c>
      <c r="H474" s="9" t="s">
        <v>2638</v>
      </c>
      <c r="I474" s="13" t="e">
        <f>VLOOKUP(H474,合同高级查询数据!$A$2:$Y$48,25,FALSE)</f>
        <v>#N/A</v>
      </c>
      <c r="J474" s="8" t="s">
        <v>37</v>
      </c>
      <c r="K474" s="5" t="s">
        <v>2632</v>
      </c>
      <c r="L474" s="15" t="s">
        <v>2639</v>
      </c>
      <c r="M474" s="111" t="s">
        <v>2640</v>
      </c>
      <c r="N474" s="185" t="s">
        <v>2641</v>
      </c>
      <c r="O474" s="185" t="s">
        <v>2642</v>
      </c>
      <c r="P474" s="18">
        <v>6000</v>
      </c>
      <c r="Q474" s="137">
        <v>98.7</v>
      </c>
      <c r="R474" s="18">
        <f t="shared" si="31"/>
        <v>592200</v>
      </c>
      <c r="S474" s="76">
        <v>202303</v>
      </c>
      <c r="T474" s="141" t="s">
        <v>2643</v>
      </c>
      <c r="U474" s="120"/>
      <c r="V474" s="18">
        <v>98.700508118</v>
      </c>
      <c r="W474" s="144"/>
      <c r="X474" s="17"/>
      <c r="Y474" s="17"/>
      <c r="Z474" s="162" t="s">
        <v>2644</v>
      </c>
      <c r="AA474" s="163">
        <v>0.3</v>
      </c>
      <c r="AB474" s="164">
        <v>320</v>
      </c>
      <c r="AC474" s="120">
        <f t="shared" si="33"/>
        <v>96</v>
      </c>
    </row>
    <row r="475" s="2" customFormat="1" customHeight="1" spans="1:29">
      <c r="A475" s="5" t="s">
        <v>153</v>
      </c>
      <c r="B475" s="5" t="s">
        <v>1804</v>
      </c>
      <c r="C475" s="5" t="s">
        <v>77</v>
      </c>
      <c r="D475" s="14" t="s">
        <v>1820</v>
      </c>
      <c r="E475" s="7" t="s">
        <v>2622</v>
      </c>
      <c r="F475" s="5" t="s">
        <v>2623</v>
      </c>
      <c r="G475" s="5" t="s">
        <v>35</v>
      </c>
      <c r="H475" s="9" t="s">
        <v>2645</v>
      </c>
      <c r="I475" s="13" t="e">
        <f>VLOOKUP(H475,合同高级查询数据!$A$2:$Y$48,25,FALSE)</f>
        <v>#N/A</v>
      </c>
      <c r="J475" s="8" t="s">
        <v>37</v>
      </c>
      <c r="K475" s="5" t="s">
        <v>2632</v>
      </c>
      <c r="L475" s="15" t="s">
        <v>2646</v>
      </c>
      <c r="M475" s="111" t="s">
        <v>2647</v>
      </c>
      <c r="N475" s="17">
        <v>43983</v>
      </c>
      <c r="O475" s="206" t="s">
        <v>58</v>
      </c>
      <c r="P475" s="18">
        <v>3600</v>
      </c>
      <c r="Q475" s="137">
        <v>100</v>
      </c>
      <c r="R475" s="18">
        <f t="shared" si="31"/>
        <v>360000</v>
      </c>
      <c r="S475" s="76">
        <v>202303</v>
      </c>
      <c r="T475" s="141" t="s">
        <v>2648</v>
      </c>
      <c r="U475" s="190"/>
      <c r="V475" s="18">
        <v>79.027435303</v>
      </c>
      <c r="W475" s="144"/>
      <c r="X475" s="185"/>
      <c r="Y475" s="185"/>
      <c r="Z475" s="14" t="s">
        <v>2649</v>
      </c>
      <c r="AA475" s="163">
        <v>1</v>
      </c>
      <c r="AB475" s="164">
        <v>100</v>
      </c>
      <c r="AC475" s="120">
        <f t="shared" si="33"/>
        <v>100</v>
      </c>
    </row>
    <row r="476" s="37" customFormat="1" customHeight="1" spans="1:29">
      <c r="A476" s="51" t="s">
        <v>153</v>
      </c>
      <c r="B476" s="54" t="s">
        <v>1804</v>
      </c>
      <c r="C476" s="49" t="s">
        <v>2224</v>
      </c>
      <c r="D476" s="49" t="s">
        <v>53</v>
      </c>
      <c r="E476" s="103" t="s">
        <v>2622</v>
      </c>
      <c r="F476" s="51" t="s">
        <v>2623</v>
      </c>
      <c r="G476" s="51" t="s">
        <v>35</v>
      </c>
      <c r="H476" s="59" t="s">
        <v>2650</v>
      </c>
      <c r="I476" s="53" t="e">
        <f>VLOOKUP(H476,合同高级查询数据!$A$2:$Y$48,25,FALSE)</f>
        <v>#N/A</v>
      </c>
      <c r="J476" s="114" t="s">
        <v>37</v>
      </c>
      <c r="K476" s="51" t="s">
        <v>2224</v>
      </c>
      <c r="L476" s="115" t="s">
        <v>2651</v>
      </c>
      <c r="M476" s="116" t="s">
        <v>2652</v>
      </c>
      <c r="N476" s="72" t="s">
        <v>2653</v>
      </c>
      <c r="O476" s="49" t="s">
        <v>1429</v>
      </c>
      <c r="P476" s="118">
        <v>5500</v>
      </c>
      <c r="Q476" s="148">
        <v>0</v>
      </c>
      <c r="R476" s="118">
        <f t="shared" si="31"/>
        <v>0</v>
      </c>
      <c r="S476" s="69">
        <v>202303</v>
      </c>
      <c r="T476" s="98" t="s">
        <v>2654</v>
      </c>
      <c r="U476" s="188"/>
      <c r="V476" s="118">
        <v>0</v>
      </c>
      <c r="W476" s="150"/>
      <c r="X476" s="72">
        <v>44440</v>
      </c>
      <c r="Y476" s="72">
        <v>44804</v>
      </c>
      <c r="Z476" s="155">
        <v>0</v>
      </c>
      <c r="AA476" s="155">
        <v>0</v>
      </c>
      <c r="AB476" s="155">
        <v>0</v>
      </c>
      <c r="AC476" s="155">
        <f t="shared" si="33"/>
        <v>0</v>
      </c>
    </row>
    <row r="477" s="37" customFormat="1" customHeight="1" spans="1:29">
      <c r="A477" s="179" t="s">
        <v>50</v>
      </c>
      <c r="B477" s="54" t="s">
        <v>1804</v>
      </c>
      <c r="C477" s="51" t="s">
        <v>77</v>
      </c>
      <c r="D477" s="49" t="s">
        <v>1820</v>
      </c>
      <c r="E477" s="103" t="s">
        <v>2622</v>
      </c>
      <c r="F477" s="51" t="s">
        <v>2623</v>
      </c>
      <c r="G477" s="51" t="s">
        <v>35</v>
      </c>
      <c r="H477" s="59" t="s">
        <v>2655</v>
      </c>
      <c r="I477" s="53" t="e">
        <f>VLOOKUP(H477,合同高级查询数据!$A$2:$Y$48,25,FALSE)</f>
        <v>#N/A</v>
      </c>
      <c r="J477" s="114" t="s">
        <v>37</v>
      </c>
      <c r="K477" s="51" t="s">
        <v>2632</v>
      </c>
      <c r="L477" s="115" t="s">
        <v>2656</v>
      </c>
      <c r="M477" s="116" t="s">
        <v>2657</v>
      </c>
      <c r="N477" s="72" t="s">
        <v>2658</v>
      </c>
      <c r="O477" s="49" t="s">
        <v>1429</v>
      </c>
      <c r="P477" s="118">
        <v>7000</v>
      </c>
      <c r="Q477" s="148">
        <v>0</v>
      </c>
      <c r="R477" s="118">
        <f t="shared" si="31"/>
        <v>0</v>
      </c>
      <c r="S477" s="69">
        <v>202303</v>
      </c>
      <c r="T477" s="98" t="s">
        <v>2659</v>
      </c>
      <c r="U477" s="188"/>
      <c r="V477" s="118">
        <v>0</v>
      </c>
      <c r="W477" s="150"/>
      <c r="X477" s="72">
        <v>44378</v>
      </c>
      <c r="Y477" s="72">
        <v>44742</v>
      </c>
      <c r="Z477" s="155">
        <v>0</v>
      </c>
      <c r="AA477" s="155">
        <v>0</v>
      </c>
      <c r="AB477" s="155">
        <v>0</v>
      </c>
      <c r="AC477" s="155">
        <f t="shared" si="33"/>
        <v>0</v>
      </c>
    </row>
    <row r="478" s="37" customFormat="1" customHeight="1" spans="1:29">
      <c r="A478" s="51" t="s">
        <v>153</v>
      </c>
      <c r="B478" s="54" t="s">
        <v>1804</v>
      </c>
      <c r="C478" s="51" t="s">
        <v>307</v>
      </c>
      <c r="D478" s="49" t="s">
        <v>1820</v>
      </c>
      <c r="E478" s="103" t="s">
        <v>2622</v>
      </c>
      <c r="F478" s="51" t="s">
        <v>2623</v>
      </c>
      <c r="G478" s="51" t="s">
        <v>35</v>
      </c>
      <c r="H478" s="59" t="s">
        <v>2660</v>
      </c>
      <c r="I478" s="53" t="e">
        <f>VLOOKUP(H478,合同高级查询数据!$A$2:$Y$48,25,FALSE)</f>
        <v>#N/A</v>
      </c>
      <c r="J478" s="114" t="s">
        <v>37</v>
      </c>
      <c r="K478" s="51" t="s">
        <v>309</v>
      </c>
      <c r="L478" s="115" t="s">
        <v>2661</v>
      </c>
      <c r="M478" s="116" t="s">
        <v>2662</v>
      </c>
      <c r="N478" s="72" t="s">
        <v>2663</v>
      </c>
      <c r="O478" s="49" t="s">
        <v>1429</v>
      </c>
      <c r="P478" s="118">
        <v>4800</v>
      </c>
      <c r="Q478" s="148">
        <v>0</v>
      </c>
      <c r="R478" s="118">
        <f t="shared" si="31"/>
        <v>0</v>
      </c>
      <c r="S478" s="69">
        <v>202303</v>
      </c>
      <c r="T478" s="98" t="s">
        <v>2664</v>
      </c>
      <c r="U478" s="188"/>
      <c r="V478" s="118">
        <v>0</v>
      </c>
      <c r="W478" s="150"/>
      <c r="X478" s="72">
        <v>44317</v>
      </c>
      <c r="Y478" s="72">
        <v>44681</v>
      </c>
      <c r="Z478" s="155">
        <v>0</v>
      </c>
      <c r="AA478" s="155">
        <v>0</v>
      </c>
      <c r="AB478" s="155">
        <v>0</v>
      </c>
      <c r="AC478" s="155">
        <f t="shared" si="33"/>
        <v>0</v>
      </c>
    </row>
    <row r="479" s="37" customFormat="1" customHeight="1" spans="1:29">
      <c r="A479" s="51" t="s">
        <v>153</v>
      </c>
      <c r="B479" s="54" t="s">
        <v>1804</v>
      </c>
      <c r="C479" s="49" t="s">
        <v>293</v>
      </c>
      <c r="D479" s="49" t="s">
        <v>1820</v>
      </c>
      <c r="E479" s="103" t="s">
        <v>2622</v>
      </c>
      <c r="F479" s="51" t="s">
        <v>2623</v>
      </c>
      <c r="G479" s="51" t="s">
        <v>35</v>
      </c>
      <c r="H479" s="59" t="s">
        <v>2665</v>
      </c>
      <c r="I479" s="53" t="e">
        <f>VLOOKUP(H479,合同高级查询数据!$A$2:$Y$48,25,FALSE)</f>
        <v>#N/A</v>
      </c>
      <c r="J479" s="114" t="s">
        <v>37</v>
      </c>
      <c r="K479" s="51" t="s">
        <v>295</v>
      </c>
      <c r="L479" s="115" t="s">
        <v>2666</v>
      </c>
      <c r="M479" s="116" t="s">
        <v>2667</v>
      </c>
      <c r="N479" s="72" t="s">
        <v>2668</v>
      </c>
      <c r="O479" s="49" t="s">
        <v>197</v>
      </c>
      <c r="P479" s="118">
        <v>4300</v>
      </c>
      <c r="Q479" s="148">
        <v>0</v>
      </c>
      <c r="R479" s="118">
        <f t="shared" si="31"/>
        <v>0</v>
      </c>
      <c r="S479" s="69">
        <v>202303</v>
      </c>
      <c r="T479" s="98" t="s">
        <v>2669</v>
      </c>
      <c r="U479" s="188"/>
      <c r="V479" s="118">
        <v>0</v>
      </c>
      <c r="W479" s="150"/>
      <c r="X479" s="184">
        <v>44409</v>
      </c>
      <c r="Y479" s="184">
        <v>44773</v>
      </c>
      <c r="Z479" s="155">
        <v>0</v>
      </c>
      <c r="AA479" s="155">
        <v>0</v>
      </c>
      <c r="AB479" s="155">
        <v>0</v>
      </c>
      <c r="AC479" s="155">
        <f t="shared" si="33"/>
        <v>0</v>
      </c>
    </row>
    <row r="480" s="37" customFormat="1" customHeight="1" spans="1:29">
      <c r="A480" s="51" t="s">
        <v>153</v>
      </c>
      <c r="B480" s="51" t="s">
        <v>1804</v>
      </c>
      <c r="C480" s="51" t="s">
        <v>293</v>
      </c>
      <c r="D480" s="49" t="s">
        <v>1820</v>
      </c>
      <c r="E480" s="103" t="s">
        <v>2622</v>
      </c>
      <c r="F480" s="51" t="s">
        <v>2623</v>
      </c>
      <c r="G480" s="51" t="s">
        <v>35</v>
      </c>
      <c r="H480" s="59" t="s">
        <v>2665</v>
      </c>
      <c r="I480" s="53" t="e">
        <f>VLOOKUP(H480,合同高级查询数据!$A$2:$Y$48,25,FALSE)</f>
        <v>#N/A</v>
      </c>
      <c r="J480" s="114" t="s">
        <v>37</v>
      </c>
      <c r="K480" s="51" t="s">
        <v>295</v>
      </c>
      <c r="L480" s="51" t="s">
        <v>2670</v>
      </c>
      <c r="M480" s="116" t="s">
        <v>2667</v>
      </c>
      <c r="N480" s="72" t="s">
        <v>2671</v>
      </c>
      <c r="O480" s="184" t="s">
        <v>2672</v>
      </c>
      <c r="P480" s="118">
        <v>4300</v>
      </c>
      <c r="Q480" s="148">
        <v>0</v>
      </c>
      <c r="R480" s="118">
        <f t="shared" si="31"/>
        <v>0</v>
      </c>
      <c r="S480" s="69">
        <v>202303</v>
      </c>
      <c r="T480" s="98" t="s">
        <v>2673</v>
      </c>
      <c r="U480" s="146"/>
      <c r="V480" s="118">
        <v>0</v>
      </c>
      <c r="W480" s="150"/>
      <c r="X480" s="184">
        <v>44409</v>
      </c>
      <c r="Y480" s="184">
        <v>44773</v>
      </c>
      <c r="Z480" s="155">
        <v>0</v>
      </c>
      <c r="AA480" s="155">
        <v>0</v>
      </c>
      <c r="AB480" s="155">
        <v>0</v>
      </c>
      <c r="AC480" s="155">
        <f t="shared" si="33"/>
        <v>0</v>
      </c>
    </row>
    <row r="481" s="37" customFormat="1" customHeight="1" spans="1:29">
      <c r="A481" s="51" t="s">
        <v>153</v>
      </c>
      <c r="B481" s="51" t="s">
        <v>1804</v>
      </c>
      <c r="C481" s="51" t="s">
        <v>307</v>
      </c>
      <c r="D481" s="49" t="s">
        <v>1820</v>
      </c>
      <c r="E481" s="103" t="s">
        <v>2622</v>
      </c>
      <c r="F481" s="51" t="s">
        <v>2623</v>
      </c>
      <c r="G481" s="51" t="s">
        <v>35</v>
      </c>
      <c r="H481" s="59" t="s">
        <v>2674</v>
      </c>
      <c r="I481" s="53" t="e">
        <f>VLOOKUP(H481,合同高级查询数据!$A$2:$Y$48,25,FALSE)</f>
        <v>#N/A</v>
      </c>
      <c r="J481" s="114" t="s">
        <v>37</v>
      </c>
      <c r="K481" s="51" t="s">
        <v>309</v>
      </c>
      <c r="L481" s="51" t="s">
        <v>2675</v>
      </c>
      <c r="M481" s="116" t="s">
        <v>2676</v>
      </c>
      <c r="N481" s="72">
        <v>44502</v>
      </c>
      <c r="O481" s="184" t="s">
        <v>74</v>
      </c>
      <c r="P481" s="118">
        <v>4800</v>
      </c>
      <c r="Q481" s="148">
        <v>94</v>
      </c>
      <c r="R481" s="118">
        <f t="shared" si="31"/>
        <v>451200</v>
      </c>
      <c r="S481" s="69">
        <v>202303</v>
      </c>
      <c r="T481" s="98" t="s">
        <v>2677</v>
      </c>
      <c r="U481" s="146"/>
      <c r="V481" s="118">
        <v>93.917854309</v>
      </c>
      <c r="W481" s="118"/>
      <c r="X481" s="72">
        <v>44866</v>
      </c>
      <c r="Y481" s="72">
        <v>45230</v>
      </c>
      <c r="Z481" s="49" t="s">
        <v>2678</v>
      </c>
      <c r="AA481" s="168">
        <v>0.4</v>
      </c>
      <c r="AB481" s="166">
        <v>200</v>
      </c>
      <c r="AC481" s="146">
        <f t="shared" si="33"/>
        <v>80</v>
      </c>
    </row>
    <row r="482" s="2" customFormat="1" customHeight="1" spans="1:29">
      <c r="A482" s="5" t="s">
        <v>153</v>
      </c>
      <c r="B482" s="5" t="s">
        <v>1804</v>
      </c>
      <c r="C482" s="5" t="s">
        <v>1408</v>
      </c>
      <c r="D482" s="14" t="s">
        <v>1820</v>
      </c>
      <c r="E482" s="7" t="s">
        <v>2622</v>
      </c>
      <c r="F482" s="5" t="s">
        <v>2623</v>
      </c>
      <c r="G482" s="5" t="s">
        <v>35</v>
      </c>
      <c r="H482" s="9" t="s">
        <v>2679</v>
      </c>
      <c r="I482" s="13" t="e">
        <f>VLOOKUP(H482,合同高级查询数据!$A$2:$Y$48,25,FALSE)</f>
        <v>#N/A</v>
      </c>
      <c r="J482" s="8" t="s">
        <v>37</v>
      </c>
      <c r="K482" s="5" t="s">
        <v>1594</v>
      </c>
      <c r="L482" s="5" t="s">
        <v>2680</v>
      </c>
      <c r="M482" s="111" t="s">
        <v>2681</v>
      </c>
      <c r="N482" s="17">
        <v>44621</v>
      </c>
      <c r="O482" s="185" t="s">
        <v>74</v>
      </c>
      <c r="P482" s="18">
        <v>4900</v>
      </c>
      <c r="Q482" s="137">
        <v>97.6</v>
      </c>
      <c r="R482" s="18">
        <f t="shared" si="31"/>
        <v>478240</v>
      </c>
      <c r="S482" s="76">
        <v>202303</v>
      </c>
      <c r="T482" s="141" t="s">
        <v>2682</v>
      </c>
      <c r="U482" s="120"/>
      <c r="V482" s="18">
        <v>97.518173218</v>
      </c>
      <c r="W482" s="18"/>
      <c r="X482" s="185"/>
      <c r="Y482" s="185"/>
      <c r="Z482" s="14" t="s">
        <v>2683</v>
      </c>
      <c r="AA482" s="163">
        <v>0.4</v>
      </c>
      <c r="AB482" s="164">
        <v>200</v>
      </c>
      <c r="AC482" s="120">
        <f t="shared" si="33"/>
        <v>80</v>
      </c>
    </row>
    <row r="483" s="37" customFormat="1" customHeight="1" spans="1:29">
      <c r="A483" s="51" t="s">
        <v>153</v>
      </c>
      <c r="B483" s="54" t="s">
        <v>1804</v>
      </c>
      <c r="C483" s="49" t="s">
        <v>2051</v>
      </c>
      <c r="D483" s="49" t="s">
        <v>1820</v>
      </c>
      <c r="E483" s="103" t="s">
        <v>2684</v>
      </c>
      <c r="F483" s="51" t="s">
        <v>2685</v>
      </c>
      <c r="G483" s="51" t="s">
        <v>35</v>
      </c>
      <c r="H483" s="59" t="s">
        <v>2686</v>
      </c>
      <c r="I483" s="53" t="e">
        <f>VLOOKUP(H483,合同高级查询数据!$A$2:$Y$48,25,FALSE)</f>
        <v>#N/A</v>
      </c>
      <c r="J483" s="114" t="s">
        <v>37</v>
      </c>
      <c r="K483" s="51" t="s">
        <v>2687</v>
      </c>
      <c r="L483" s="115" t="s">
        <v>2688</v>
      </c>
      <c r="M483" s="116" t="s">
        <v>2689</v>
      </c>
      <c r="N483" s="72" t="s">
        <v>2690</v>
      </c>
      <c r="O483" s="49" t="s">
        <v>2691</v>
      </c>
      <c r="P483" s="118">
        <v>5000</v>
      </c>
      <c r="Q483" s="148">
        <v>136.8</v>
      </c>
      <c r="R483" s="118">
        <f t="shared" si="31"/>
        <v>684000</v>
      </c>
      <c r="S483" s="69">
        <v>202303</v>
      </c>
      <c r="T483" s="98" t="s">
        <v>2692</v>
      </c>
      <c r="U483" s="188"/>
      <c r="V483" s="118">
        <v>136.799911499</v>
      </c>
      <c r="W483" s="150"/>
      <c r="X483" s="72">
        <v>44805</v>
      </c>
      <c r="Y483" s="199">
        <v>45169</v>
      </c>
      <c r="Z483" s="49" t="s">
        <v>2693</v>
      </c>
      <c r="AA483" s="168">
        <v>0.3</v>
      </c>
      <c r="AB483" s="166">
        <v>400</v>
      </c>
      <c r="AC483" s="146">
        <f t="shared" si="33"/>
        <v>120</v>
      </c>
    </row>
    <row r="484" s="37" customFormat="1" customHeight="1" spans="1:29">
      <c r="A484" s="51" t="s">
        <v>153</v>
      </c>
      <c r="B484" s="54" t="s">
        <v>1804</v>
      </c>
      <c r="C484" s="49" t="s">
        <v>2025</v>
      </c>
      <c r="D484" s="49" t="s">
        <v>1820</v>
      </c>
      <c r="E484" s="103" t="s">
        <v>2684</v>
      </c>
      <c r="F484" s="51" t="s">
        <v>2685</v>
      </c>
      <c r="G484" s="51" t="s">
        <v>35</v>
      </c>
      <c r="H484" s="59" t="s">
        <v>2694</v>
      </c>
      <c r="I484" s="53" t="e">
        <f>VLOOKUP(H484,合同高级查询数据!$A$2:$Y$48,25,FALSE)</f>
        <v>#N/A</v>
      </c>
      <c r="J484" s="114" t="s">
        <v>37</v>
      </c>
      <c r="K484" s="51" t="s">
        <v>2695</v>
      </c>
      <c r="L484" s="115" t="s">
        <v>2696</v>
      </c>
      <c r="M484" s="116" t="s">
        <v>2697</v>
      </c>
      <c r="N484" s="72" t="s">
        <v>2698</v>
      </c>
      <c r="O484" s="49" t="s">
        <v>1463</v>
      </c>
      <c r="P484" s="118">
        <v>5500</v>
      </c>
      <c r="Q484" s="148">
        <v>94.5</v>
      </c>
      <c r="R484" s="118">
        <f t="shared" si="31"/>
        <v>519750</v>
      </c>
      <c r="S484" s="69">
        <v>202303</v>
      </c>
      <c r="T484" s="98" t="s">
        <v>2699</v>
      </c>
      <c r="U484" s="188"/>
      <c r="V484" s="118">
        <v>94.410118103</v>
      </c>
      <c r="W484" s="150"/>
      <c r="X484" s="72">
        <v>44866</v>
      </c>
      <c r="Y484" s="129">
        <v>45230</v>
      </c>
      <c r="Z484" s="49" t="s">
        <v>2700</v>
      </c>
      <c r="AA484" s="168">
        <v>0.4</v>
      </c>
      <c r="AB484" s="166">
        <v>200</v>
      </c>
      <c r="AC484" s="146">
        <f t="shared" si="33"/>
        <v>80</v>
      </c>
    </row>
    <row r="485" s="37" customFormat="1" customHeight="1" spans="1:29">
      <c r="A485" s="51" t="s">
        <v>153</v>
      </c>
      <c r="B485" s="54" t="s">
        <v>1804</v>
      </c>
      <c r="C485" s="49" t="s">
        <v>1408</v>
      </c>
      <c r="D485" s="49" t="s">
        <v>1820</v>
      </c>
      <c r="E485" s="103" t="s">
        <v>2684</v>
      </c>
      <c r="F485" s="51" t="s">
        <v>2685</v>
      </c>
      <c r="G485" s="51" t="s">
        <v>35</v>
      </c>
      <c r="H485" s="59" t="s">
        <v>2701</v>
      </c>
      <c r="I485" s="53" t="e">
        <f>VLOOKUP(H485,合同高级查询数据!$A$2:$Y$48,25,FALSE)</f>
        <v>#N/A</v>
      </c>
      <c r="J485" s="114" t="s">
        <v>37</v>
      </c>
      <c r="K485" s="51" t="s">
        <v>1846</v>
      </c>
      <c r="L485" s="115" t="s">
        <v>2702</v>
      </c>
      <c r="M485" s="116" t="s">
        <v>2703</v>
      </c>
      <c r="N485" s="72" t="s">
        <v>2704</v>
      </c>
      <c r="O485" s="49" t="s">
        <v>2705</v>
      </c>
      <c r="P485" s="118">
        <v>4800</v>
      </c>
      <c r="Q485" s="148">
        <v>226.5</v>
      </c>
      <c r="R485" s="118">
        <f t="shared" si="31"/>
        <v>1087200</v>
      </c>
      <c r="S485" s="69">
        <v>202303</v>
      </c>
      <c r="T485" s="98" t="s">
        <v>2706</v>
      </c>
      <c r="U485" s="188"/>
      <c r="V485" s="118">
        <v>226.457107544</v>
      </c>
      <c r="W485" s="150"/>
      <c r="X485" s="184">
        <v>44741</v>
      </c>
      <c r="Y485" s="184">
        <v>45169</v>
      </c>
      <c r="Z485" s="49" t="s">
        <v>2707</v>
      </c>
      <c r="AA485" s="168">
        <v>0.4</v>
      </c>
      <c r="AB485" s="166">
        <v>500</v>
      </c>
      <c r="AC485" s="146">
        <f t="shared" si="33"/>
        <v>200</v>
      </c>
    </row>
    <row r="486" s="37" customFormat="1" customHeight="1" spans="1:29">
      <c r="A486" s="51" t="s">
        <v>153</v>
      </c>
      <c r="B486" s="54" t="s">
        <v>1804</v>
      </c>
      <c r="C486" s="49" t="s">
        <v>2224</v>
      </c>
      <c r="D486" s="49" t="s">
        <v>53</v>
      </c>
      <c r="E486" s="103" t="s">
        <v>2684</v>
      </c>
      <c r="F486" s="51" t="s">
        <v>2685</v>
      </c>
      <c r="G486" s="51" t="s">
        <v>35</v>
      </c>
      <c r="H486" s="59" t="s">
        <v>2708</v>
      </c>
      <c r="I486" s="53" t="str">
        <f>VLOOKUP(H486,合同高级查询数据!$A$2:$Y$48,25,FALSE)</f>
        <v>2023-03-15</v>
      </c>
      <c r="J486" s="114" t="s">
        <v>37</v>
      </c>
      <c r="K486" s="51" t="s">
        <v>2224</v>
      </c>
      <c r="L486" s="115" t="s">
        <v>2709</v>
      </c>
      <c r="M486" s="116" t="s">
        <v>2710</v>
      </c>
      <c r="N486" s="72">
        <v>44927</v>
      </c>
      <c r="O486" s="49" t="s">
        <v>74</v>
      </c>
      <c r="P486" s="118">
        <v>4800</v>
      </c>
      <c r="Q486" s="148">
        <v>94.4</v>
      </c>
      <c r="R486" s="118">
        <f t="shared" si="31"/>
        <v>453120</v>
      </c>
      <c r="S486" s="69">
        <v>202303</v>
      </c>
      <c r="T486" s="98" t="s">
        <v>2245</v>
      </c>
      <c r="U486" s="188"/>
      <c r="V486" s="118">
        <v>94.31111145</v>
      </c>
      <c r="W486" s="150"/>
      <c r="X486" s="184">
        <v>44924</v>
      </c>
      <c r="Y486" s="184">
        <v>45291</v>
      </c>
      <c r="Z486" s="49" t="s">
        <v>2711</v>
      </c>
      <c r="AA486" s="168">
        <v>0.4</v>
      </c>
      <c r="AB486" s="166">
        <v>200</v>
      </c>
      <c r="AC486" s="146">
        <f t="shared" si="33"/>
        <v>80</v>
      </c>
    </row>
    <row r="487" s="37" customFormat="1" customHeight="1" spans="1:29">
      <c r="A487" s="51" t="s">
        <v>153</v>
      </c>
      <c r="B487" s="49" t="s">
        <v>1804</v>
      </c>
      <c r="C487" s="49" t="s">
        <v>52</v>
      </c>
      <c r="D487" s="49" t="s">
        <v>1820</v>
      </c>
      <c r="E487" s="103" t="s">
        <v>2684</v>
      </c>
      <c r="F487" s="51" t="s">
        <v>2685</v>
      </c>
      <c r="G487" s="50" t="s">
        <v>35</v>
      </c>
      <c r="H487" s="59" t="s">
        <v>2712</v>
      </c>
      <c r="I487" s="53" t="str">
        <f>VLOOKUP(H487,合同高级查询数据!$A$2:$Y$48,25,FALSE)</f>
        <v>2023-03-15</v>
      </c>
      <c r="J487" s="114" t="s">
        <v>37</v>
      </c>
      <c r="K487" s="50" t="s">
        <v>2713</v>
      </c>
      <c r="L487" s="50" t="s">
        <v>2714</v>
      </c>
      <c r="M487" s="116" t="s">
        <v>2715</v>
      </c>
      <c r="N487" s="72">
        <v>44927</v>
      </c>
      <c r="O487" s="196" t="s">
        <v>58</v>
      </c>
      <c r="P487" s="118">
        <v>5200</v>
      </c>
      <c r="Q487" s="148">
        <v>58.3</v>
      </c>
      <c r="R487" s="118">
        <f t="shared" ref="R487:R530" si="34">ROUND(P487*Q487,2)</f>
        <v>303160</v>
      </c>
      <c r="S487" s="69">
        <v>202303</v>
      </c>
      <c r="T487" s="201" t="s">
        <v>2716</v>
      </c>
      <c r="U487" s="188"/>
      <c r="V487" s="118">
        <v>58.290576935</v>
      </c>
      <c r="W487" s="150"/>
      <c r="X487" s="72">
        <v>44927</v>
      </c>
      <c r="Y487" s="72">
        <v>45291</v>
      </c>
      <c r="Z487" s="49" t="s">
        <v>2717</v>
      </c>
      <c r="AA487" s="168">
        <v>0.4</v>
      </c>
      <c r="AB487" s="166">
        <v>100</v>
      </c>
      <c r="AC487" s="146">
        <f t="shared" si="33"/>
        <v>40</v>
      </c>
    </row>
    <row r="488" s="37" customFormat="1" customHeight="1" spans="1:29">
      <c r="A488" s="51" t="s">
        <v>153</v>
      </c>
      <c r="B488" s="49" t="s">
        <v>1804</v>
      </c>
      <c r="C488" s="49" t="s">
        <v>52</v>
      </c>
      <c r="D488" s="49" t="s">
        <v>1820</v>
      </c>
      <c r="E488" s="103" t="s">
        <v>2684</v>
      </c>
      <c r="F488" s="51" t="s">
        <v>2685</v>
      </c>
      <c r="G488" s="50" t="s">
        <v>35</v>
      </c>
      <c r="H488" s="59" t="s">
        <v>2712</v>
      </c>
      <c r="I488" s="53" t="str">
        <f>VLOOKUP(H488,合同高级查询数据!$A$2:$Y$48,25,FALSE)</f>
        <v>2023-03-15</v>
      </c>
      <c r="J488" s="114" t="s">
        <v>37</v>
      </c>
      <c r="K488" s="50" t="s">
        <v>2713</v>
      </c>
      <c r="L488" s="50" t="s">
        <v>2714</v>
      </c>
      <c r="M488" s="116" t="s">
        <v>2715</v>
      </c>
      <c r="N488" s="72">
        <v>44927</v>
      </c>
      <c r="O488" s="196" t="s">
        <v>58</v>
      </c>
      <c r="P488" s="118">
        <v>5200</v>
      </c>
      <c r="Q488" s="160">
        <v>0.7</v>
      </c>
      <c r="R488" s="118">
        <f t="shared" si="34"/>
        <v>3640</v>
      </c>
      <c r="S488" s="153">
        <v>202302</v>
      </c>
      <c r="T488" s="207" t="s">
        <v>2718</v>
      </c>
      <c r="U488" s="208"/>
      <c r="V488" s="156"/>
      <c r="W488" s="156"/>
      <c r="X488" s="132"/>
      <c r="Y488" s="132"/>
      <c r="Z488" s="102"/>
      <c r="AA488" s="172"/>
      <c r="AB488" s="171"/>
      <c r="AC488" s="171"/>
    </row>
    <row r="489" s="37" customFormat="1" customHeight="1" spans="1:29">
      <c r="A489" s="51" t="s">
        <v>153</v>
      </c>
      <c r="B489" s="54" t="s">
        <v>1804</v>
      </c>
      <c r="C489" s="49" t="s">
        <v>2025</v>
      </c>
      <c r="D489" s="49" t="s">
        <v>1820</v>
      </c>
      <c r="E489" s="103" t="s">
        <v>2684</v>
      </c>
      <c r="F489" s="51" t="s">
        <v>2685</v>
      </c>
      <c r="G489" s="51" t="s">
        <v>35</v>
      </c>
      <c r="H489" s="59" t="s">
        <v>2694</v>
      </c>
      <c r="I489" s="53" t="e">
        <f>VLOOKUP(H489,合同高级查询数据!$A$2:$Y$48,25,FALSE)</f>
        <v>#N/A</v>
      </c>
      <c r="J489" s="114" t="s">
        <v>37</v>
      </c>
      <c r="K489" s="51" t="s">
        <v>2695</v>
      </c>
      <c r="L489" s="115" t="s">
        <v>2696</v>
      </c>
      <c r="M489" s="116" t="s">
        <v>2697</v>
      </c>
      <c r="N489" s="72" t="s">
        <v>2698</v>
      </c>
      <c r="O489" s="49" t="s">
        <v>1463</v>
      </c>
      <c r="P489" s="118">
        <v>5500</v>
      </c>
      <c r="Q489" s="160">
        <v>1.4</v>
      </c>
      <c r="R489" s="118">
        <f t="shared" si="34"/>
        <v>7700</v>
      </c>
      <c r="S489" s="153">
        <v>202302</v>
      </c>
      <c r="T489" s="207" t="s">
        <v>2719</v>
      </c>
      <c r="U489" s="208"/>
      <c r="V489" s="156"/>
      <c r="W489" s="156"/>
      <c r="X489" s="132"/>
      <c r="Y489" s="132"/>
      <c r="Z489" s="102"/>
      <c r="AA489" s="172"/>
      <c r="AB489" s="171"/>
      <c r="AC489" s="171"/>
    </row>
    <row r="490" s="37" customFormat="1" customHeight="1" spans="1:29">
      <c r="A490" s="204" t="s">
        <v>50</v>
      </c>
      <c r="B490" s="205" t="s">
        <v>1804</v>
      </c>
      <c r="C490" s="102" t="s">
        <v>61</v>
      </c>
      <c r="D490" s="49" t="s">
        <v>1820</v>
      </c>
      <c r="E490" s="105" t="s">
        <v>2720</v>
      </c>
      <c r="F490" s="104" t="s">
        <v>2721</v>
      </c>
      <c r="G490" s="104" t="s">
        <v>35</v>
      </c>
      <c r="H490" s="106" t="s">
        <v>2722</v>
      </c>
      <c r="I490" s="53" t="e">
        <f>VLOOKUP(H490,合同高级查询数据!$A$2:$Y$48,25,FALSE)</f>
        <v>#N/A</v>
      </c>
      <c r="J490" s="124" t="s">
        <v>37</v>
      </c>
      <c r="K490" s="104" t="s">
        <v>2723</v>
      </c>
      <c r="L490" s="131" t="s">
        <v>2724</v>
      </c>
      <c r="M490" s="134" t="s">
        <v>2725</v>
      </c>
      <c r="N490" s="132" t="s">
        <v>2726</v>
      </c>
      <c r="O490" s="102" t="s">
        <v>2727</v>
      </c>
      <c r="P490" s="128">
        <v>6333</v>
      </c>
      <c r="Q490" s="148">
        <v>113</v>
      </c>
      <c r="R490" s="128">
        <f t="shared" si="34"/>
        <v>715629</v>
      </c>
      <c r="S490" s="153">
        <v>202303</v>
      </c>
      <c r="T490" s="158" t="s">
        <v>2728</v>
      </c>
      <c r="U490" s="208"/>
      <c r="V490" s="118">
        <v>112.946495056</v>
      </c>
      <c r="W490" s="156"/>
      <c r="X490" s="183">
        <v>44866</v>
      </c>
      <c r="Y490" s="183">
        <v>45230</v>
      </c>
      <c r="Z490" s="102" t="s">
        <v>2729</v>
      </c>
      <c r="AA490" s="172">
        <v>0.3</v>
      </c>
      <c r="AB490" s="171">
        <v>360</v>
      </c>
      <c r="AC490" s="155">
        <f t="shared" ref="AC490:AC529" si="35">AA490*AB490</f>
        <v>108</v>
      </c>
    </row>
    <row r="491" s="37" customFormat="1" customHeight="1" spans="1:29">
      <c r="A491" s="179" t="s">
        <v>50</v>
      </c>
      <c r="B491" s="49" t="s">
        <v>1804</v>
      </c>
      <c r="C491" s="49" t="s">
        <v>2025</v>
      </c>
      <c r="D491" s="49" t="s">
        <v>1820</v>
      </c>
      <c r="E491" s="103" t="s">
        <v>2720</v>
      </c>
      <c r="F491" s="51" t="s">
        <v>2721</v>
      </c>
      <c r="G491" s="51" t="s">
        <v>35</v>
      </c>
      <c r="H491" s="59" t="s">
        <v>2730</v>
      </c>
      <c r="I491" s="53" t="e">
        <f>VLOOKUP(H491,合同高级查询数据!$A$2:$Y$48,25,FALSE)</f>
        <v>#N/A</v>
      </c>
      <c r="J491" s="114" t="s">
        <v>37</v>
      </c>
      <c r="K491" s="51" t="s">
        <v>2731</v>
      </c>
      <c r="L491" s="115" t="s">
        <v>2732</v>
      </c>
      <c r="M491" s="116" t="s">
        <v>2733</v>
      </c>
      <c r="N491" s="72">
        <v>44652</v>
      </c>
      <c r="O491" s="49" t="s">
        <v>58</v>
      </c>
      <c r="P491" s="118">
        <v>15416.67</v>
      </c>
      <c r="Q491" s="148">
        <v>25</v>
      </c>
      <c r="R491" s="118">
        <f t="shared" si="34"/>
        <v>385416.75</v>
      </c>
      <c r="S491" s="69">
        <v>202303</v>
      </c>
      <c r="T491" s="98" t="s">
        <v>2734</v>
      </c>
      <c r="U491" s="188"/>
      <c r="V491" s="118">
        <v>24.080888748</v>
      </c>
      <c r="W491" s="150"/>
      <c r="X491" s="184">
        <v>44652</v>
      </c>
      <c r="Y491" s="184">
        <v>45016</v>
      </c>
      <c r="Z491" s="49" t="s">
        <v>2735</v>
      </c>
      <c r="AA491" s="168">
        <v>0.25</v>
      </c>
      <c r="AB491" s="166">
        <v>100</v>
      </c>
      <c r="AC491" s="146">
        <f t="shared" si="35"/>
        <v>25</v>
      </c>
    </row>
    <row r="492" s="2" customFormat="1" customHeight="1" spans="1:29">
      <c r="A492" s="197" t="s">
        <v>50</v>
      </c>
      <c r="B492" s="57" t="s">
        <v>1804</v>
      </c>
      <c r="C492" s="5" t="s">
        <v>2584</v>
      </c>
      <c r="D492" s="14" t="s">
        <v>1862</v>
      </c>
      <c r="E492" s="7" t="s">
        <v>2736</v>
      </c>
      <c r="F492" s="5" t="s">
        <v>2737</v>
      </c>
      <c r="G492" s="5" t="s">
        <v>35</v>
      </c>
      <c r="H492" s="9" t="s">
        <v>2738</v>
      </c>
      <c r="I492" s="13" t="e">
        <f>VLOOKUP(H492,合同高级查询数据!$A$2:$Y$48,25,FALSE)</f>
        <v>#N/A</v>
      </c>
      <c r="J492" s="8" t="s">
        <v>37</v>
      </c>
      <c r="K492" s="5" t="s">
        <v>2601</v>
      </c>
      <c r="L492" s="15" t="s">
        <v>2739</v>
      </c>
      <c r="M492" s="111" t="s">
        <v>2740</v>
      </c>
      <c r="N492" s="17" t="s">
        <v>2741</v>
      </c>
      <c r="O492" s="14" t="s">
        <v>2742</v>
      </c>
      <c r="P492" s="18">
        <v>5833.33</v>
      </c>
      <c r="Q492" s="137">
        <v>56.8</v>
      </c>
      <c r="R492" s="18">
        <f t="shared" si="34"/>
        <v>331333.14</v>
      </c>
      <c r="S492" s="76">
        <v>202303</v>
      </c>
      <c r="T492" s="141" t="s">
        <v>2743</v>
      </c>
      <c r="U492" s="190"/>
      <c r="V492" s="18">
        <v>56.724235535</v>
      </c>
      <c r="W492" s="144"/>
      <c r="X492" s="17"/>
      <c r="Y492" s="17"/>
      <c r="Z492" s="14" t="s">
        <v>2744</v>
      </c>
      <c r="AA492" s="163">
        <v>0.4</v>
      </c>
      <c r="AB492" s="164">
        <v>120</v>
      </c>
      <c r="AC492" s="120">
        <f t="shared" si="35"/>
        <v>48</v>
      </c>
    </row>
    <row r="493" s="37" customFormat="1" customHeight="1" spans="1:29">
      <c r="A493" s="179" t="s">
        <v>50</v>
      </c>
      <c r="B493" s="54" t="s">
        <v>1804</v>
      </c>
      <c r="C493" s="49" t="s">
        <v>77</v>
      </c>
      <c r="D493" s="49" t="s">
        <v>1820</v>
      </c>
      <c r="E493" s="103" t="s">
        <v>163</v>
      </c>
      <c r="F493" s="51" t="s">
        <v>182</v>
      </c>
      <c r="G493" s="51" t="s">
        <v>35</v>
      </c>
      <c r="H493" s="59" t="s">
        <v>2745</v>
      </c>
      <c r="I493" s="53" t="e">
        <f>VLOOKUP(H493,合同高级查询数据!$A$2:$Y$48,25,FALSE)</f>
        <v>#N/A</v>
      </c>
      <c r="J493" s="114" t="s">
        <v>37</v>
      </c>
      <c r="K493" s="51" t="s">
        <v>2632</v>
      </c>
      <c r="L493" s="115" t="s">
        <v>2746</v>
      </c>
      <c r="M493" s="116" t="s">
        <v>2747</v>
      </c>
      <c r="N493" s="72" t="s">
        <v>2748</v>
      </c>
      <c r="O493" s="49" t="s">
        <v>197</v>
      </c>
      <c r="P493" s="118">
        <v>6250</v>
      </c>
      <c r="Q493" s="148">
        <v>0</v>
      </c>
      <c r="R493" s="118">
        <f t="shared" si="34"/>
        <v>0</v>
      </c>
      <c r="S493" s="69">
        <v>202303</v>
      </c>
      <c r="T493" s="98" t="s">
        <v>2749</v>
      </c>
      <c r="U493" s="188"/>
      <c r="V493" s="118">
        <v>0</v>
      </c>
      <c r="W493" s="150"/>
      <c r="X493" s="72">
        <v>44378</v>
      </c>
      <c r="Y493" s="72">
        <v>44742</v>
      </c>
      <c r="Z493" s="155">
        <v>0</v>
      </c>
      <c r="AA493" s="155">
        <v>0</v>
      </c>
      <c r="AB493" s="155">
        <v>0</v>
      </c>
      <c r="AC493" s="155">
        <f t="shared" si="35"/>
        <v>0</v>
      </c>
    </row>
    <row r="494" s="37" customFormat="1" customHeight="1" spans="1:29">
      <c r="A494" s="179" t="s">
        <v>50</v>
      </c>
      <c r="B494" s="54" t="s">
        <v>1804</v>
      </c>
      <c r="C494" s="49" t="s">
        <v>2025</v>
      </c>
      <c r="D494" s="49" t="s">
        <v>1820</v>
      </c>
      <c r="E494" s="103" t="s">
        <v>2750</v>
      </c>
      <c r="F494" s="51" t="s">
        <v>2751</v>
      </c>
      <c r="G494" s="51" t="s">
        <v>35</v>
      </c>
      <c r="H494" s="59" t="s">
        <v>2752</v>
      </c>
      <c r="I494" s="53" t="e">
        <f>VLOOKUP(H494,合同高级查询数据!$A$2:$Y$48,25,FALSE)</f>
        <v>#N/A</v>
      </c>
      <c r="J494" s="114" t="s">
        <v>37</v>
      </c>
      <c r="K494" s="51" t="s">
        <v>2753</v>
      </c>
      <c r="L494" s="115" t="s">
        <v>2754</v>
      </c>
      <c r="M494" s="116" t="s">
        <v>2755</v>
      </c>
      <c r="N494" s="72" t="s">
        <v>2756</v>
      </c>
      <c r="O494" s="49" t="s">
        <v>197</v>
      </c>
      <c r="P494" s="118">
        <v>6500</v>
      </c>
      <c r="Q494" s="148">
        <v>0</v>
      </c>
      <c r="R494" s="118">
        <f t="shared" si="34"/>
        <v>0</v>
      </c>
      <c r="S494" s="69">
        <v>202303</v>
      </c>
      <c r="T494" s="98" t="s">
        <v>2757</v>
      </c>
      <c r="U494" s="188"/>
      <c r="V494" s="118">
        <v>0</v>
      </c>
      <c r="W494" s="150"/>
      <c r="X494" s="72">
        <v>44774</v>
      </c>
      <c r="Y494" s="72">
        <v>44834</v>
      </c>
      <c r="Z494" s="155">
        <v>0</v>
      </c>
      <c r="AA494" s="155">
        <v>0</v>
      </c>
      <c r="AB494" s="155">
        <v>0</v>
      </c>
      <c r="AC494" s="155">
        <f t="shared" si="35"/>
        <v>0</v>
      </c>
    </row>
    <row r="495" s="37" customFormat="1" customHeight="1" spans="1:29">
      <c r="A495" s="179" t="s">
        <v>50</v>
      </c>
      <c r="B495" s="54" t="s">
        <v>1804</v>
      </c>
      <c r="C495" s="49" t="s">
        <v>2025</v>
      </c>
      <c r="D495" s="49" t="s">
        <v>1820</v>
      </c>
      <c r="E495" s="103" t="s">
        <v>2750</v>
      </c>
      <c r="F495" s="51" t="s">
        <v>2751</v>
      </c>
      <c r="G495" s="51" t="s">
        <v>35</v>
      </c>
      <c r="H495" s="59" t="s">
        <v>2758</v>
      </c>
      <c r="I495" s="53" t="e">
        <f>VLOOKUP(H495,合同高级查询数据!$A$2:$Y$48,25,FALSE)</f>
        <v>#N/A</v>
      </c>
      <c r="J495" s="114" t="s">
        <v>37</v>
      </c>
      <c r="K495" s="51" t="s">
        <v>2147</v>
      </c>
      <c r="L495" s="115" t="s">
        <v>2759</v>
      </c>
      <c r="M495" s="116" t="s">
        <v>2760</v>
      </c>
      <c r="N495" s="72" t="s">
        <v>2761</v>
      </c>
      <c r="O495" s="49" t="s">
        <v>1429</v>
      </c>
      <c r="P495" s="118">
        <v>6500</v>
      </c>
      <c r="Q495" s="148">
        <v>0</v>
      </c>
      <c r="R495" s="118">
        <f t="shared" si="34"/>
        <v>0</v>
      </c>
      <c r="S495" s="69">
        <v>202303</v>
      </c>
      <c r="T495" s="98" t="s">
        <v>2762</v>
      </c>
      <c r="U495" s="188"/>
      <c r="V495" s="118">
        <v>0</v>
      </c>
      <c r="W495" s="150"/>
      <c r="X495" s="72">
        <v>44470</v>
      </c>
      <c r="Y495" s="72">
        <v>44834</v>
      </c>
      <c r="Z495" s="155">
        <v>0</v>
      </c>
      <c r="AA495" s="155">
        <v>0</v>
      </c>
      <c r="AB495" s="155">
        <v>0</v>
      </c>
      <c r="AC495" s="155">
        <f t="shared" si="35"/>
        <v>0</v>
      </c>
    </row>
    <row r="496" s="37" customFormat="1" customHeight="1" spans="1:29">
      <c r="A496" s="179" t="s">
        <v>153</v>
      </c>
      <c r="B496" s="54" t="s">
        <v>1804</v>
      </c>
      <c r="C496" s="49" t="s">
        <v>1408</v>
      </c>
      <c r="D496" s="49" t="s">
        <v>1820</v>
      </c>
      <c r="E496" s="103" t="s">
        <v>2763</v>
      </c>
      <c r="F496" s="51" t="s">
        <v>2764</v>
      </c>
      <c r="G496" s="51" t="s">
        <v>35</v>
      </c>
      <c r="H496" s="59" t="s">
        <v>2765</v>
      </c>
      <c r="I496" s="53" t="e">
        <f>VLOOKUP(H496,合同高级查询数据!$A$2:$Y$48,25,FALSE)</f>
        <v>#N/A</v>
      </c>
      <c r="J496" s="114" t="s">
        <v>37</v>
      </c>
      <c r="K496" s="51" t="s">
        <v>1846</v>
      </c>
      <c r="L496" s="115" t="s">
        <v>2766</v>
      </c>
      <c r="M496" s="116" t="s">
        <v>2767</v>
      </c>
      <c r="N496" s="72" t="s">
        <v>2768</v>
      </c>
      <c r="O496" s="49" t="s">
        <v>1841</v>
      </c>
      <c r="P496" s="118">
        <v>4600</v>
      </c>
      <c r="Q496" s="148">
        <v>0</v>
      </c>
      <c r="R496" s="118">
        <f t="shared" si="34"/>
        <v>0</v>
      </c>
      <c r="S496" s="69">
        <v>202303</v>
      </c>
      <c r="T496" s="98" t="s">
        <v>2769</v>
      </c>
      <c r="U496" s="188"/>
      <c r="V496" s="118">
        <v>0</v>
      </c>
      <c r="W496" s="150"/>
      <c r="X496" s="72">
        <v>44409</v>
      </c>
      <c r="Y496" s="72">
        <v>44773</v>
      </c>
      <c r="Z496" s="155">
        <v>0</v>
      </c>
      <c r="AA496" s="155">
        <v>0</v>
      </c>
      <c r="AB496" s="155">
        <v>0</v>
      </c>
      <c r="AC496" s="155">
        <f t="shared" si="35"/>
        <v>0</v>
      </c>
    </row>
    <row r="497" s="37" customFormat="1" customHeight="1" spans="1:29">
      <c r="A497" s="51" t="s">
        <v>153</v>
      </c>
      <c r="B497" s="54" t="s">
        <v>1804</v>
      </c>
      <c r="C497" s="49" t="s">
        <v>1488</v>
      </c>
      <c r="D497" s="49" t="s">
        <v>1862</v>
      </c>
      <c r="E497" s="103" t="s">
        <v>2770</v>
      </c>
      <c r="F497" s="51" t="s">
        <v>2771</v>
      </c>
      <c r="G497" s="51" t="s">
        <v>35</v>
      </c>
      <c r="H497" s="59" t="s">
        <v>2772</v>
      </c>
      <c r="I497" s="53" t="e">
        <f>VLOOKUP(H497,合同高级查询数据!$A$2:$Y$48,25,FALSE)</f>
        <v>#N/A</v>
      </c>
      <c r="J497" s="114" t="s">
        <v>37</v>
      </c>
      <c r="K497" s="51" t="s">
        <v>1530</v>
      </c>
      <c r="L497" s="115" t="s">
        <v>2773</v>
      </c>
      <c r="M497" s="116" t="s">
        <v>2574</v>
      </c>
      <c r="N497" s="72" t="s">
        <v>2774</v>
      </c>
      <c r="O497" s="49" t="s">
        <v>1429</v>
      </c>
      <c r="P497" s="118">
        <v>5500</v>
      </c>
      <c r="Q497" s="148">
        <v>0</v>
      </c>
      <c r="R497" s="118">
        <f t="shared" si="34"/>
        <v>0</v>
      </c>
      <c r="S497" s="69">
        <v>202303</v>
      </c>
      <c r="T497" s="98" t="s">
        <v>2775</v>
      </c>
      <c r="U497" s="188"/>
      <c r="V497" s="118">
        <v>0</v>
      </c>
      <c r="W497" s="150"/>
      <c r="X497" s="72">
        <v>44409</v>
      </c>
      <c r="Y497" s="72">
        <v>44773</v>
      </c>
      <c r="Z497" s="155">
        <v>0</v>
      </c>
      <c r="AA497" s="155">
        <v>0</v>
      </c>
      <c r="AB497" s="155">
        <v>0</v>
      </c>
      <c r="AC497" s="155">
        <f t="shared" si="35"/>
        <v>0</v>
      </c>
    </row>
    <row r="498" s="37" customFormat="1" customHeight="1" spans="1:29">
      <c r="A498" s="51" t="s">
        <v>153</v>
      </c>
      <c r="B498" s="54" t="s">
        <v>1804</v>
      </c>
      <c r="C498" s="54" t="s">
        <v>1488</v>
      </c>
      <c r="D498" s="49" t="s">
        <v>1862</v>
      </c>
      <c r="E498" s="103" t="s">
        <v>2770</v>
      </c>
      <c r="F498" s="51" t="s">
        <v>2771</v>
      </c>
      <c r="G498" s="51" t="s">
        <v>35</v>
      </c>
      <c r="H498" s="59" t="s">
        <v>2772</v>
      </c>
      <c r="I498" s="53" t="e">
        <f>VLOOKUP(H498,合同高级查询数据!$A$2:$Y$48,25,FALSE)</f>
        <v>#N/A</v>
      </c>
      <c r="J498" s="114" t="s">
        <v>37</v>
      </c>
      <c r="K498" s="51" t="s">
        <v>1530</v>
      </c>
      <c r="L498" s="115" t="s">
        <v>2776</v>
      </c>
      <c r="M498" s="116" t="s">
        <v>2777</v>
      </c>
      <c r="N498" s="72" t="s">
        <v>2778</v>
      </c>
      <c r="O498" s="49" t="s">
        <v>1429</v>
      </c>
      <c r="P498" s="118">
        <v>5500</v>
      </c>
      <c r="Q498" s="148">
        <v>0</v>
      </c>
      <c r="R498" s="118">
        <f t="shared" si="34"/>
        <v>0</v>
      </c>
      <c r="S498" s="69">
        <v>202303</v>
      </c>
      <c r="T498" s="98" t="s">
        <v>2779</v>
      </c>
      <c r="U498" s="188"/>
      <c r="V498" s="118">
        <v>0</v>
      </c>
      <c r="W498" s="150"/>
      <c r="X498" s="72">
        <v>44409</v>
      </c>
      <c r="Y498" s="72">
        <v>44773</v>
      </c>
      <c r="Z498" s="155">
        <v>0</v>
      </c>
      <c r="AA498" s="155">
        <v>0</v>
      </c>
      <c r="AB498" s="155">
        <v>0</v>
      </c>
      <c r="AC498" s="155">
        <f t="shared" si="35"/>
        <v>0</v>
      </c>
    </row>
    <row r="499" s="37" customFormat="1" customHeight="1" spans="1:29">
      <c r="A499" s="51" t="s">
        <v>190</v>
      </c>
      <c r="B499" s="49" t="s">
        <v>1804</v>
      </c>
      <c r="C499" s="49" t="s">
        <v>1488</v>
      </c>
      <c r="D499" s="49" t="s">
        <v>1862</v>
      </c>
      <c r="E499" s="103" t="s">
        <v>2780</v>
      </c>
      <c r="F499" s="51" t="s">
        <v>2781</v>
      </c>
      <c r="G499" s="51" t="s">
        <v>35</v>
      </c>
      <c r="H499" s="59" t="s">
        <v>2782</v>
      </c>
      <c r="I499" s="53" t="e">
        <f>VLOOKUP(H499,合同高级查询数据!$A$2:$Y$48,25,FALSE)</f>
        <v>#N/A</v>
      </c>
      <c r="J499" s="114" t="s">
        <v>37</v>
      </c>
      <c r="K499" s="51" t="s">
        <v>2783</v>
      </c>
      <c r="L499" s="115" t="s">
        <v>2784</v>
      </c>
      <c r="M499" s="116" t="s">
        <v>2785</v>
      </c>
      <c r="N499" s="72" t="s">
        <v>2786</v>
      </c>
      <c r="O499" s="49" t="s">
        <v>386</v>
      </c>
      <c r="P499" s="118">
        <v>6833.33</v>
      </c>
      <c r="Q499" s="148">
        <v>0</v>
      </c>
      <c r="R499" s="118">
        <f t="shared" si="34"/>
        <v>0</v>
      </c>
      <c r="S499" s="69">
        <v>202303</v>
      </c>
      <c r="T499" s="98" t="s">
        <v>2787</v>
      </c>
      <c r="U499" s="188"/>
      <c r="V499" s="118">
        <v>0</v>
      </c>
      <c r="W499" s="150"/>
      <c r="X499" s="199">
        <v>44440</v>
      </c>
      <c r="Y499" s="199">
        <v>44804</v>
      </c>
      <c r="Z499" s="155">
        <v>0</v>
      </c>
      <c r="AA499" s="155">
        <v>0</v>
      </c>
      <c r="AB499" s="155">
        <v>0</v>
      </c>
      <c r="AC499" s="155">
        <f t="shared" si="35"/>
        <v>0</v>
      </c>
    </row>
    <row r="500" s="37" customFormat="1" customHeight="1" spans="1:29">
      <c r="A500" s="51" t="s">
        <v>190</v>
      </c>
      <c r="B500" s="49" t="s">
        <v>1804</v>
      </c>
      <c r="C500" s="49" t="s">
        <v>1271</v>
      </c>
      <c r="D500" s="49" t="s">
        <v>1862</v>
      </c>
      <c r="E500" s="103" t="s">
        <v>2788</v>
      </c>
      <c r="F500" s="51" t="s">
        <v>2789</v>
      </c>
      <c r="G500" s="51" t="s">
        <v>35</v>
      </c>
      <c r="H500" s="59" t="s">
        <v>2790</v>
      </c>
      <c r="I500" s="53" t="e">
        <f>VLOOKUP(H500,合同高级查询数据!$A$2:$Y$48,25,FALSE)</f>
        <v>#N/A</v>
      </c>
      <c r="J500" s="114" t="s">
        <v>37</v>
      </c>
      <c r="K500" s="51" t="s">
        <v>2791</v>
      </c>
      <c r="L500" s="115" t="s">
        <v>2792</v>
      </c>
      <c r="M500" s="116" t="s">
        <v>2793</v>
      </c>
      <c r="N500" s="72" t="s">
        <v>2794</v>
      </c>
      <c r="O500" s="49" t="s">
        <v>2795</v>
      </c>
      <c r="P500" s="118">
        <v>6666.67</v>
      </c>
      <c r="Q500" s="148">
        <v>0</v>
      </c>
      <c r="R500" s="118">
        <f t="shared" si="34"/>
        <v>0</v>
      </c>
      <c r="S500" s="69">
        <v>202303</v>
      </c>
      <c r="T500" s="98" t="s">
        <v>2796</v>
      </c>
      <c r="U500" s="188"/>
      <c r="V500" s="118">
        <v>0</v>
      </c>
      <c r="W500" s="150"/>
      <c r="X500" s="72">
        <v>44593</v>
      </c>
      <c r="Y500" s="72">
        <v>44957</v>
      </c>
      <c r="Z500" s="155">
        <v>0</v>
      </c>
      <c r="AA500" s="155">
        <v>0</v>
      </c>
      <c r="AB500" s="155">
        <v>0</v>
      </c>
      <c r="AC500" s="155">
        <f t="shared" si="35"/>
        <v>0</v>
      </c>
    </row>
    <row r="501" s="37" customFormat="1" customHeight="1" spans="1:29">
      <c r="A501" s="51" t="s">
        <v>153</v>
      </c>
      <c r="B501" s="49" t="s">
        <v>1804</v>
      </c>
      <c r="C501" s="49" t="s">
        <v>307</v>
      </c>
      <c r="D501" s="49" t="s">
        <v>1820</v>
      </c>
      <c r="E501" s="103" t="s">
        <v>135</v>
      </c>
      <c r="F501" s="51" t="s">
        <v>2797</v>
      </c>
      <c r="G501" s="51" t="s">
        <v>35</v>
      </c>
      <c r="H501" s="59" t="s">
        <v>2798</v>
      </c>
      <c r="I501" s="53" t="e">
        <f>VLOOKUP(H501,合同高级查询数据!$A$2:$Y$48,25,FALSE)</f>
        <v>#N/A</v>
      </c>
      <c r="J501" s="114" t="s">
        <v>37</v>
      </c>
      <c r="K501" s="51" t="s">
        <v>1069</v>
      </c>
      <c r="L501" s="49" t="s">
        <v>1067</v>
      </c>
      <c r="M501" s="116" t="s">
        <v>2799</v>
      </c>
      <c r="N501" s="72" t="s">
        <v>2800</v>
      </c>
      <c r="O501" s="49" t="s">
        <v>2801</v>
      </c>
      <c r="P501" s="118">
        <v>4550</v>
      </c>
      <c r="Q501" s="148">
        <v>71.3</v>
      </c>
      <c r="R501" s="118">
        <f t="shared" si="34"/>
        <v>324415</v>
      </c>
      <c r="S501" s="69">
        <v>202303</v>
      </c>
      <c r="T501" s="98" t="s">
        <v>2802</v>
      </c>
      <c r="U501" s="188"/>
      <c r="V501" s="118">
        <v>71.260940552</v>
      </c>
      <c r="W501" s="150"/>
      <c r="X501" s="72">
        <v>44835</v>
      </c>
      <c r="Y501" s="72">
        <v>45199</v>
      </c>
      <c r="Z501" s="49" t="s">
        <v>2803</v>
      </c>
      <c r="AA501" s="168">
        <v>0.4</v>
      </c>
      <c r="AB501" s="166">
        <v>150</v>
      </c>
      <c r="AC501" s="146">
        <f t="shared" si="35"/>
        <v>60</v>
      </c>
    </row>
    <row r="502" s="37" customFormat="1" customHeight="1" spans="1:29">
      <c r="A502" s="51" t="s">
        <v>153</v>
      </c>
      <c r="B502" s="49" t="s">
        <v>1804</v>
      </c>
      <c r="C502" s="49" t="s">
        <v>307</v>
      </c>
      <c r="D502" s="49" t="s">
        <v>1820</v>
      </c>
      <c r="E502" s="103" t="s">
        <v>135</v>
      </c>
      <c r="F502" s="51" t="s">
        <v>2797</v>
      </c>
      <c r="G502" s="51" t="s">
        <v>35</v>
      </c>
      <c r="H502" s="59" t="s">
        <v>2798</v>
      </c>
      <c r="I502" s="53" t="e">
        <f>VLOOKUP(H502,合同高级查询数据!$A$2:$Y$48,25,FALSE)</f>
        <v>#N/A</v>
      </c>
      <c r="J502" s="114" t="s">
        <v>37</v>
      </c>
      <c r="K502" s="51" t="s">
        <v>1069</v>
      </c>
      <c r="L502" s="49" t="s">
        <v>2804</v>
      </c>
      <c r="M502" s="116" t="s">
        <v>2799</v>
      </c>
      <c r="N502" s="72">
        <v>44805</v>
      </c>
      <c r="O502" s="49" t="s">
        <v>2463</v>
      </c>
      <c r="P502" s="118">
        <v>4550</v>
      </c>
      <c r="Q502" s="148">
        <v>73</v>
      </c>
      <c r="R502" s="118">
        <f t="shared" si="34"/>
        <v>332150</v>
      </c>
      <c r="S502" s="69">
        <v>202303</v>
      </c>
      <c r="T502" s="52" t="s">
        <v>2805</v>
      </c>
      <c r="U502" s="188"/>
      <c r="V502" s="118">
        <v>72.939842224</v>
      </c>
      <c r="W502" s="150"/>
      <c r="X502" s="72">
        <v>44835</v>
      </c>
      <c r="Y502" s="72">
        <v>45199</v>
      </c>
      <c r="Z502" s="49" t="s">
        <v>2806</v>
      </c>
      <c r="AA502" s="168">
        <v>0.4</v>
      </c>
      <c r="AB502" s="166">
        <v>150</v>
      </c>
      <c r="AC502" s="146">
        <f t="shared" si="35"/>
        <v>60</v>
      </c>
    </row>
    <row r="503" s="37" customFormat="1" customHeight="1" spans="1:29">
      <c r="A503" s="51" t="s">
        <v>153</v>
      </c>
      <c r="B503" s="49" t="s">
        <v>1804</v>
      </c>
      <c r="C503" s="49" t="s">
        <v>307</v>
      </c>
      <c r="D503" s="49" t="s">
        <v>1820</v>
      </c>
      <c r="E503" s="103" t="s">
        <v>135</v>
      </c>
      <c r="F503" s="51" t="s">
        <v>2797</v>
      </c>
      <c r="G503" s="51" t="s">
        <v>35</v>
      </c>
      <c r="H503" s="59" t="s">
        <v>2807</v>
      </c>
      <c r="I503" s="53" t="e">
        <f>VLOOKUP(H503,合同高级查询数据!$A$2:$Y$48,25,FALSE)</f>
        <v>#N/A</v>
      </c>
      <c r="J503" s="114" t="s">
        <v>37</v>
      </c>
      <c r="K503" s="51" t="s">
        <v>1069</v>
      </c>
      <c r="L503" s="49" t="s">
        <v>2808</v>
      </c>
      <c r="M503" s="116" t="s">
        <v>2799</v>
      </c>
      <c r="N503" s="72">
        <v>44682</v>
      </c>
      <c r="O503" s="49" t="s">
        <v>74</v>
      </c>
      <c r="P503" s="118">
        <v>4650</v>
      </c>
      <c r="Q503" s="148">
        <v>93.8</v>
      </c>
      <c r="R503" s="118">
        <f t="shared" si="34"/>
        <v>436170</v>
      </c>
      <c r="S503" s="69">
        <v>202303</v>
      </c>
      <c r="T503" s="98" t="s">
        <v>2809</v>
      </c>
      <c r="U503" s="188"/>
      <c r="V503" s="118">
        <v>93.726882935</v>
      </c>
      <c r="W503" s="150"/>
      <c r="X503" s="72">
        <v>44682</v>
      </c>
      <c r="Y503" s="72">
        <v>45046</v>
      </c>
      <c r="Z503" s="49" t="s">
        <v>2810</v>
      </c>
      <c r="AA503" s="168">
        <v>0.4</v>
      </c>
      <c r="AB503" s="166">
        <v>200</v>
      </c>
      <c r="AC503" s="146">
        <f t="shared" si="35"/>
        <v>80</v>
      </c>
    </row>
    <row r="504" s="37" customFormat="1" customHeight="1" spans="1:29">
      <c r="A504" s="51" t="s">
        <v>190</v>
      </c>
      <c r="B504" s="49" t="s">
        <v>1804</v>
      </c>
      <c r="C504" s="49" t="s">
        <v>299</v>
      </c>
      <c r="D504" s="49" t="s">
        <v>53</v>
      </c>
      <c r="E504" s="103" t="s">
        <v>2811</v>
      </c>
      <c r="F504" s="51" t="s">
        <v>2812</v>
      </c>
      <c r="G504" s="51" t="s">
        <v>35</v>
      </c>
      <c r="H504" s="59" t="s">
        <v>2813</v>
      </c>
      <c r="I504" s="53" t="e">
        <f>VLOOKUP(H504,合同高级查询数据!$A$2:$Y$48,25,FALSE)</f>
        <v>#N/A</v>
      </c>
      <c r="J504" s="114" t="s">
        <v>37</v>
      </c>
      <c r="K504" s="51" t="s">
        <v>2814</v>
      </c>
      <c r="L504" s="115" t="s">
        <v>2815</v>
      </c>
      <c r="M504" s="116" t="s">
        <v>2816</v>
      </c>
      <c r="N504" s="72">
        <v>44470</v>
      </c>
      <c r="O504" s="49" t="s">
        <v>58</v>
      </c>
      <c r="P504" s="118">
        <v>5000</v>
      </c>
      <c r="Q504" s="148">
        <v>46.5</v>
      </c>
      <c r="R504" s="118">
        <f t="shared" si="34"/>
        <v>232500</v>
      </c>
      <c r="S504" s="69">
        <v>202303</v>
      </c>
      <c r="T504" s="98" t="s">
        <v>2817</v>
      </c>
      <c r="U504" s="188"/>
      <c r="V504" s="118">
        <v>46.444816589</v>
      </c>
      <c r="W504" s="150"/>
      <c r="X504" s="72">
        <v>44470</v>
      </c>
      <c r="Y504" s="72">
        <v>45199</v>
      </c>
      <c r="Z504" s="49" t="s">
        <v>2818</v>
      </c>
      <c r="AA504" s="168">
        <v>0.3</v>
      </c>
      <c r="AB504" s="166">
        <v>100</v>
      </c>
      <c r="AC504" s="146">
        <f t="shared" si="35"/>
        <v>30</v>
      </c>
    </row>
    <row r="505" s="37" customFormat="1" customHeight="1" spans="1:29">
      <c r="A505" s="51" t="s">
        <v>153</v>
      </c>
      <c r="B505" s="49" t="s">
        <v>1804</v>
      </c>
      <c r="C505" s="49" t="s">
        <v>154</v>
      </c>
      <c r="D505" s="49" t="s">
        <v>53</v>
      </c>
      <c r="E505" s="103" t="s">
        <v>617</v>
      </c>
      <c r="F505" s="51" t="s">
        <v>618</v>
      </c>
      <c r="G505" s="51" t="s">
        <v>35</v>
      </c>
      <c r="H505" s="59" t="s">
        <v>2819</v>
      </c>
      <c r="I505" s="53" t="e">
        <f>VLOOKUP(H505,合同高级查询数据!$A$2:$Y$48,25,FALSE)</f>
        <v>#N/A</v>
      </c>
      <c r="J505" s="114" t="s">
        <v>37</v>
      </c>
      <c r="K505" s="51" t="s">
        <v>2820</v>
      </c>
      <c r="L505" s="115" t="s">
        <v>2821</v>
      </c>
      <c r="M505" s="116" t="s">
        <v>2822</v>
      </c>
      <c r="N505" s="72" t="s">
        <v>2823</v>
      </c>
      <c r="O505" s="49" t="s">
        <v>2824</v>
      </c>
      <c r="P505" s="118">
        <v>5200</v>
      </c>
      <c r="Q505" s="148">
        <v>0</v>
      </c>
      <c r="R505" s="118">
        <f t="shared" si="34"/>
        <v>0</v>
      </c>
      <c r="S505" s="69">
        <v>202303</v>
      </c>
      <c r="T505" s="98" t="s">
        <v>2825</v>
      </c>
      <c r="U505" s="188"/>
      <c r="V505" s="118">
        <v>0</v>
      </c>
      <c r="W505" s="150"/>
      <c r="X505" s="72">
        <v>44470</v>
      </c>
      <c r="Y505" s="72">
        <v>44834</v>
      </c>
      <c r="Z505" s="155">
        <v>0</v>
      </c>
      <c r="AA505" s="155">
        <v>0</v>
      </c>
      <c r="AB505" s="155">
        <v>0</v>
      </c>
      <c r="AC505" s="155">
        <f t="shared" si="35"/>
        <v>0</v>
      </c>
    </row>
    <row r="506" s="37" customFormat="1" customHeight="1" spans="1:29">
      <c r="A506" s="51" t="s">
        <v>153</v>
      </c>
      <c r="B506" s="49" t="s">
        <v>1804</v>
      </c>
      <c r="C506" s="49" t="s">
        <v>154</v>
      </c>
      <c r="D506" s="49" t="s">
        <v>53</v>
      </c>
      <c r="E506" s="103" t="s">
        <v>617</v>
      </c>
      <c r="F506" s="51" t="s">
        <v>618</v>
      </c>
      <c r="G506" s="51" t="s">
        <v>35</v>
      </c>
      <c r="H506" s="59" t="s">
        <v>2826</v>
      </c>
      <c r="I506" s="53" t="e">
        <f>VLOOKUP(H506,合同高级查询数据!$A$2:$Y$48,25,FALSE)</f>
        <v>#N/A</v>
      </c>
      <c r="J506" s="114" t="s">
        <v>37</v>
      </c>
      <c r="K506" s="51" t="s">
        <v>2820</v>
      </c>
      <c r="L506" s="115" t="s">
        <v>2827</v>
      </c>
      <c r="M506" s="116" t="s">
        <v>2822</v>
      </c>
      <c r="N506" s="72" t="s">
        <v>2828</v>
      </c>
      <c r="O506" s="49" t="s">
        <v>1463</v>
      </c>
      <c r="P506" s="118">
        <v>5200</v>
      </c>
      <c r="Q506" s="148">
        <v>52.8</v>
      </c>
      <c r="R506" s="118">
        <f t="shared" si="34"/>
        <v>274560</v>
      </c>
      <c r="S506" s="69">
        <v>202303</v>
      </c>
      <c r="T506" s="98" t="s">
        <v>2829</v>
      </c>
      <c r="U506" s="188"/>
      <c r="V506" s="118">
        <v>52.759395599</v>
      </c>
      <c r="W506" s="150"/>
      <c r="X506" s="72">
        <v>44713</v>
      </c>
      <c r="Y506" s="72">
        <v>45077</v>
      </c>
      <c r="Z506" s="49" t="s">
        <v>2830</v>
      </c>
      <c r="AA506" s="168">
        <v>0.2</v>
      </c>
      <c r="AB506" s="166">
        <v>200</v>
      </c>
      <c r="AC506" s="146">
        <f t="shared" si="35"/>
        <v>40</v>
      </c>
    </row>
    <row r="507" s="37" customFormat="1" customHeight="1" spans="1:29">
      <c r="A507" s="51" t="s">
        <v>190</v>
      </c>
      <c r="B507" s="49" t="s">
        <v>1804</v>
      </c>
      <c r="C507" s="49" t="s">
        <v>223</v>
      </c>
      <c r="D507" s="49" t="s">
        <v>53</v>
      </c>
      <c r="E507" s="103" t="s">
        <v>85</v>
      </c>
      <c r="F507" s="51" t="s">
        <v>86</v>
      </c>
      <c r="G507" s="51" t="s">
        <v>35</v>
      </c>
      <c r="H507" s="59" t="s">
        <v>2831</v>
      </c>
      <c r="I507" s="53" t="e">
        <f>VLOOKUP(H507,合同高级查询数据!$A$2:$Y$48,25,FALSE)</f>
        <v>#N/A</v>
      </c>
      <c r="J507" s="114" t="s">
        <v>37</v>
      </c>
      <c r="K507" s="51" t="s">
        <v>2034</v>
      </c>
      <c r="L507" s="115" t="s">
        <v>2832</v>
      </c>
      <c r="M507" s="116" t="s">
        <v>2833</v>
      </c>
      <c r="N507" s="72">
        <v>44501</v>
      </c>
      <c r="O507" s="49" t="s">
        <v>74</v>
      </c>
      <c r="P507" s="118">
        <v>4300</v>
      </c>
      <c r="Q507" s="148">
        <v>80.5</v>
      </c>
      <c r="R507" s="118">
        <f t="shared" si="34"/>
        <v>346150</v>
      </c>
      <c r="S507" s="69">
        <v>202303</v>
      </c>
      <c r="T507" s="98" t="s">
        <v>2834</v>
      </c>
      <c r="U507" s="188"/>
      <c r="V507" s="118">
        <v>80.430793762</v>
      </c>
      <c r="W507" s="150"/>
      <c r="X507" s="72">
        <v>44713</v>
      </c>
      <c r="Y507" s="72">
        <v>45016</v>
      </c>
      <c r="Z507" s="146" t="s">
        <v>2835</v>
      </c>
      <c r="AA507" s="168">
        <v>0.3</v>
      </c>
      <c r="AB507" s="146">
        <v>200</v>
      </c>
      <c r="AC507" s="146">
        <f t="shared" si="35"/>
        <v>60</v>
      </c>
    </row>
    <row r="508" s="37" customFormat="1" customHeight="1" spans="1:29">
      <c r="A508" s="51" t="s">
        <v>190</v>
      </c>
      <c r="B508" s="49" t="s">
        <v>1804</v>
      </c>
      <c r="C508" s="49" t="s">
        <v>223</v>
      </c>
      <c r="D508" s="49" t="s">
        <v>53</v>
      </c>
      <c r="E508" s="52" t="s">
        <v>85</v>
      </c>
      <c r="F508" s="49" t="s">
        <v>86</v>
      </c>
      <c r="G508" s="51" t="s">
        <v>35</v>
      </c>
      <c r="H508" s="59" t="s">
        <v>2831</v>
      </c>
      <c r="I508" s="53" t="e">
        <f>VLOOKUP(H508,合同高级查询数据!$A$2:$Y$48,25,FALSE)</f>
        <v>#N/A</v>
      </c>
      <c r="J508" s="114" t="s">
        <v>37</v>
      </c>
      <c r="K508" s="51" t="s">
        <v>2034</v>
      </c>
      <c r="L508" s="49" t="s">
        <v>2836</v>
      </c>
      <c r="M508" s="49" t="s">
        <v>2833</v>
      </c>
      <c r="N508" s="72">
        <v>44593</v>
      </c>
      <c r="O508" s="49" t="s">
        <v>74</v>
      </c>
      <c r="P508" s="118">
        <v>4300</v>
      </c>
      <c r="Q508" s="148">
        <v>79.9</v>
      </c>
      <c r="R508" s="118">
        <f t="shared" si="34"/>
        <v>343570</v>
      </c>
      <c r="S508" s="69">
        <v>202303</v>
      </c>
      <c r="T508" s="52" t="s">
        <v>2837</v>
      </c>
      <c r="U508" s="49"/>
      <c r="V508" s="118">
        <v>79.891471863</v>
      </c>
      <c r="W508" s="71"/>
      <c r="X508" s="72">
        <v>44713</v>
      </c>
      <c r="Y508" s="72">
        <v>45016</v>
      </c>
      <c r="Z508" s="49" t="s">
        <v>2838</v>
      </c>
      <c r="AA508" s="168">
        <v>0.3</v>
      </c>
      <c r="AB508" s="166">
        <v>200</v>
      </c>
      <c r="AC508" s="146">
        <f t="shared" si="35"/>
        <v>60</v>
      </c>
    </row>
    <row r="509" s="37" customFormat="1" customHeight="1" spans="1:29">
      <c r="A509" s="51" t="s">
        <v>190</v>
      </c>
      <c r="B509" s="49" t="s">
        <v>1804</v>
      </c>
      <c r="C509" s="49" t="s">
        <v>223</v>
      </c>
      <c r="D509" s="49" t="s">
        <v>53</v>
      </c>
      <c r="E509" s="52" t="s">
        <v>85</v>
      </c>
      <c r="F509" s="49" t="s">
        <v>86</v>
      </c>
      <c r="G509" s="51" t="s">
        <v>35</v>
      </c>
      <c r="H509" s="114" t="s">
        <v>2839</v>
      </c>
      <c r="I509" s="53" t="e">
        <f>VLOOKUP(H509,合同高级查询数据!$A$2:$Y$48,25,FALSE)</f>
        <v>#N/A</v>
      </c>
      <c r="J509" s="114" t="s">
        <v>37</v>
      </c>
      <c r="K509" s="51" t="s">
        <v>1814</v>
      </c>
      <c r="L509" s="49" t="s">
        <v>2840</v>
      </c>
      <c r="M509" s="49" t="s">
        <v>1816</v>
      </c>
      <c r="N509" s="72" t="s">
        <v>2841</v>
      </c>
      <c r="O509" s="49" t="s">
        <v>197</v>
      </c>
      <c r="P509" s="71">
        <v>4200</v>
      </c>
      <c r="Q509" s="148">
        <v>0</v>
      </c>
      <c r="R509" s="118">
        <f t="shared" si="34"/>
        <v>0</v>
      </c>
      <c r="S509" s="69">
        <v>202303</v>
      </c>
      <c r="T509" s="52" t="s">
        <v>2842</v>
      </c>
      <c r="U509" s="49"/>
      <c r="V509" s="118">
        <v>0</v>
      </c>
      <c r="W509" s="71"/>
      <c r="X509" s="72">
        <v>44654</v>
      </c>
      <c r="Y509" s="72">
        <v>45016</v>
      </c>
      <c r="Z509" s="155">
        <v>0</v>
      </c>
      <c r="AA509" s="155">
        <v>0</v>
      </c>
      <c r="AB509" s="155">
        <v>0</v>
      </c>
      <c r="AC509" s="155">
        <f t="shared" si="35"/>
        <v>0</v>
      </c>
    </row>
    <row r="510" s="37" customFormat="1" customHeight="1" spans="1:29">
      <c r="A510" s="51" t="s">
        <v>50</v>
      </c>
      <c r="B510" s="49" t="s">
        <v>1804</v>
      </c>
      <c r="C510" s="49" t="s">
        <v>223</v>
      </c>
      <c r="D510" s="49" t="s">
        <v>53</v>
      </c>
      <c r="E510" s="52" t="s">
        <v>85</v>
      </c>
      <c r="F510" s="49" t="s">
        <v>86</v>
      </c>
      <c r="G510" s="51" t="s">
        <v>35</v>
      </c>
      <c r="H510" s="114" t="s">
        <v>2843</v>
      </c>
      <c r="I510" s="53" t="e">
        <f>VLOOKUP(H510,合同高级查询数据!$A$2:$Y$48,25,FALSE)</f>
        <v>#N/A</v>
      </c>
      <c r="J510" s="114" t="s">
        <v>37</v>
      </c>
      <c r="K510" s="51" t="s">
        <v>2844</v>
      </c>
      <c r="L510" s="49" t="s">
        <v>2845</v>
      </c>
      <c r="M510" s="49" t="s">
        <v>2846</v>
      </c>
      <c r="N510" s="72" t="s">
        <v>2847</v>
      </c>
      <c r="O510" s="49" t="s">
        <v>1429</v>
      </c>
      <c r="P510" s="71">
        <v>4200</v>
      </c>
      <c r="Q510" s="148">
        <v>0</v>
      </c>
      <c r="R510" s="118">
        <f t="shared" si="34"/>
        <v>0</v>
      </c>
      <c r="S510" s="69">
        <v>202303</v>
      </c>
      <c r="T510" s="52" t="s">
        <v>2848</v>
      </c>
      <c r="U510" s="49"/>
      <c r="V510" s="118">
        <v>0</v>
      </c>
      <c r="W510" s="192"/>
      <c r="X510" s="72">
        <v>44744</v>
      </c>
      <c r="Y510" s="72">
        <v>45016</v>
      </c>
      <c r="Z510" s="155">
        <v>0</v>
      </c>
      <c r="AA510" s="155">
        <v>0</v>
      </c>
      <c r="AB510" s="155">
        <v>0</v>
      </c>
      <c r="AC510" s="146">
        <f t="shared" si="35"/>
        <v>0</v>
      </c>
    </row>
    <row r="511" s="37" customFormat="1" customHeight="1" spans="1:29">
      <c r="A511" s="51" t="s">
        <v>190</v>
      </c>
      <c r="B511" s="49" t="s">
        <v>1804</v>
      </c>
      <c r="C511" s="49" t="s">
        <v>223</v>
      </c>
      <c r="D511" s="49" t="s">
        <v>53</v>
      </c>
      <c r="E511" s="52" t="s">
        <v>85</v>
      </c>
      <c r="F511" s="49" t="s">
        <v>86</v>
      </c>
      <c r="G511" s="51" t="s">
        <v>35</v>
      </c>
      <c r="H511" s="114" t="s">
        <v>2849</v>
      </c>
      <c r="I511" s="53" t="e">
        <f>VLOOKUP(H511,合同高级查询数据!$A$2:$Y$48,25,FALSE)</f>
        <v>#N/A</v>
      </c>
      <c r="J511" s="114" t="s">
        <v>37</v>
      </c>
      <c r="K511" s="51" t="s">
        <v>2850</v>
      </c>
      <c r="L511" s="49" t="s">
        <v>2851</v>
      </c>
      <c r="M511" s="49" t="s">
        <v>2852</v>
      </c>
      <c r="N511" s="72">
        <v>44806</v>
      </c>
      <c r="O511" s="49" t="s">
        <v>58</v>
      </c>
      <c r="P511" s="71">
        <v>4200</v>
      </c>
      <c r="Q511" s="148">
        <v>52.6</v>
      </c>
      <c r="R511" s="118">
        <f t="shared" si="34"/>
        <v>220920</v>
      </c>
      <c r="S511" s="69">
        <v>202303</v>
      </c>
      <c r="T511" s="52" t="s">
        <v>2853</v>
      </c>
      <c r="U511" s="49"/>
      <c r="V511" s="118">
        <v>52.567214966</v>
      </c>
      <c r="W511" s="192"/>
      <c r="X511" s="72">
        <v>44806</v>
      </c>
      <c r="Y511" s="72">
        <v>45016</v>
      </c>
      <c r="Z511" s="49" t="s">
        <v>2854</v>
      </c>
      <c r="AA511" s="168">
        <v>0.3</v>
      </c>
      <c r="AB511" s="166">
        <v>100</v>
      </c>
      <c r="AC511" s="146">
        <f t="shared" si="35"/>
        <v>30</v>
      </c>
    </row>
    <row r="512" s="37" customFormat="1" customHeight="1" spans="1:29">
      <c r="A512" s="51" t="s">
        <v>50</v>
      </c>
      <c r="B512" s="49" t="s">
        <v>1804</v>
      </c>
      <c r="C512" s="49" t="s">
        <v>223</v>
      </c>
      <c r="D512" s="49" t="s">
        <v>53</v>
      </c>
      <c r="E512" s="52" t="s">
        <v>85</v>
      </c>
      <c r="F512" s="49" t="s">
        <v>86</v>
      </c>
      <c r="G512" s="51" t="s">
        <v>35</v>
      </c>
      <c r="H512" s="114" t="s">
        <v>2855</v>
      </c>
      <c r="I512" s="53" t="e">
        <f>VLOOKUP(H512,合同高级查询数据!$A$2:$Y$48,25,FALSE)</f>
        <v>#N/A</v>
      </c>
      <c r="J512" s="114" t="s">
        <v>37</v>
      </c>
      <c r="K512" s="51" t="s">
        <v>2850</v>
      </c>
      <c r="L512" s="49" t="s">
        <v>2856</v>
      </c>
      <c r="M512" s="49" t="s">
        <v>2857</v>
      </c>
      <c r="N512" s="72">
        <v>44805</v>
      </c>
      <c r="O512" s="166" t="s">
        <v>58</v>
      </c>
      <c r="P512" s="71">
        <v>4200</v>
      </c>
      <c r="Q512" s="148">
        <v>41.5</v>
      </c>
      <c r="R512" s="118">
        <f t="shared" si="34"/>
        <v>174300</v>
      </c>
      <c r="S512" s="69">
        <v>202303</v>
      </c>
      <c r="T512" s="52" t="s">
        <v>2858</v>
      </c>
      <c r="U512" s="49"/>
      <c r="V512" s="118">
        <v>41.446372986</v>
      </c>
      <c r="W512" s="192"/>
      <c r="X512" s="72">
        <v>44805</v>
      </c>
      <c r="Y512" s="72">
        <v>45016</v>
      </c>
      <c r="Z512" s="49" t="s">
        <v>2859</v>
      </c>
      <c r="AA512" s="168">
        <v>0.4</v>
      </c>
      <c r="AB512" s="166">
        <v>100</v>
      </c>
      <c r="AC512" s="146">
        <f t="shared" si="35"/>
        <v>40</v>
      </c>
    </row>
    <row r="513" s="37" customFormat="1" customHeight="1" spans="1:29">
      <c r="A513" s="51" t="s">
        <v>50</v>
      </c>
      <c r="B513" s="49" t="s">
        <v>1804</v>
      </c>
      <c r="C513" s="49" t="s">
        <v>1408</v>
      </c>
      <c r="D513" s="49" t="s">
        <v>1820</v>
      </c>
      <c r="E513" s="103" t="s">
        <v>2860</v>
      </c>
      <c r="F513" s="51" t="s">
        <v>2861</v>
      </c>
      <c r="G513" s="51" t="s">
        <v>35</v>
      </c>
      <c r="H513" s="59" t="s">
        <v>2862</v>
      </c>
      <c r="I513" s="53" t="e">
        <f>VLOOKUP(H513,合同高级查询数据!$A$2:$Y$48,25,FALSE)</f>
        <v>#N/A</v>
      </c>
      <c r="J513" s="114" t="s">
        <v>37</v>
      </c>
      <c r="K513" s="49" t="s">
        <v>1846</v>
      </c>
      <c r="L513" s="49" t="s">
        <v>2081</v>
      </c>
      <c r="M513" s="49" t="s">
        <v>2082</v>
      </c>
      <c r="N513" s="72" t="s">
        <v>2863</v>
      </c>
      <c r="O513" s="49" t="s">
        <v>2084</v>
      </c>
      <c r="P513" s="71">
        <v>10417</v>
      </c>
      <c r="Q513" s="148">
        <v>0</v>
      </c>
      <c r="R513" s="118">
        <f t="shared" si="34"/>
        <v>0</v>
      </c>
      <c r="S513" s="69">
        <v>202303</v>
      </c>
      <c r="T513" s="98" t="s">
        <v>2864</v>
      </c>
      <c r="U513" s="188"/>
      <c r="V513" s="118">
        <v>0</v>
      </c>
      <c r="W513" s="150"/>
      <c r="X513" s="72">
        <v>44470</v>
      </c>
      <c r="Y513" s="72">
        <v>44834</v>
      </c>
      <c r="Z513" s="155">
        <v>0</v>
      </c>
      <c r="AA513" s="155">
        <v>0</v>
      </c>
      <c r="AB513" s="155">
        <v>0</v>
      </c>
      <c r="AC513" s="155">
        <f t="shared" si="35"/>
        <v>0</v>
      </c>
    </row>
    <row r="514" s="37" customFormat="1" customHeight="1" spans="1:29">
      <c r="A514" s="51" t="s">
        <v>50</v>
      </c>
      <c r="B514" s="49" t="s">
        <v>1804</v>
      </c>
      <c r="C514" s="49" t="s">
        <v>1408</v>
      </c>
      <c r="D514" s="49" t="s">
        <v>1820</v>
      </c>
      <c r="E514" s="103" t="s">
        <v>2860</v>
      </c>
      <c r="F514" s="51" t="s">
        <v>2861</v>
      </c>
      <c r="G514" s="51" t="s">
        <v>35</v>
      </c>
      <c r="H514" s="59" t="s">
        <v>2862</v>
      </c>
      <c r="I514" s="53" t="e">
        <f>VLOOKUP(H514,合同高级查询数据!$A$2:$Y$48,25,FALSE)</f>
        <v>#N/A</v>
      </c>
      <c r="J514" s="114" t="s">
        <v>37</v>
      </c>
      <c r="K514" s="51" t="s">
        <v>1846</v>
      </c>
      <c r="L514" s="115" t="s">
        <v>2086</v>
      </c>
      <c r="M514" s="116" t="s">
        <v>2087</v>
      </c>
      <c r="N514" s="72" t="s">
        <v>2865</v>
      </c>
      <c r="O514" s="49" t="s">
        <v>2866</v>
      </c>
      <c r="P514" s="71">
        <v>10417</v>
      </c>
      <c r="Q514" s="148">
        <v>0</v>
      </c>
      <c r="R514" s="118">
        <f t="shared" si="34"/>
        <v>0</v>
      </c>
      <c r="S514" s="69">
        <v>202303</v>
      </c>
      <c r="T514" s="98" t="s">
        <v>2867</v>
      </c>
      <c r="U514" s="188"/>
      <c r="V514" s="118">
        <v>0</v>
      </c>
      <c r="W514" s="150"/>
      <c r="X514" s="72">
        <v>44470</v>
      </c>
      <c r="Y514" s="72">
        <v>44834</v>
      </c>
      <c r="Z514" s="155">
        <v>0</v>
      </c>
      <c r="AA514" s="155">
        <v>0</v>
      </c>
      <c r="AB514" s="155">
        <v>0</v>
      </c>
      <c r="AC514" s="155">
        <f t="shared" si="35"/>
        <v>0</v>
      </c>
    </row>
    <row r="515" s="37" customFormat="1" customHeight="1" spans="1:29">
      <c r="A515" s="51" t="s">
        <v>50</v>
      </c>
      <c r="B515" s="49" t="s">
        <v>1804</v>
      </c>
      <c r="C515" s="49" t="s">
        <v>1408</v>
      </c>
      <c r="D515" s="49" t="s">
        <v>1820</v>
      </c>
      <c r="E515" s="103" t="s">
        <v>2860</v>
      </c>
      <c r="F515" s="51" t="s">
        <v>2861</v>
      </c>
      <c r="G515" s="50" t="s">
        <v>35</v>
      </c>
      <c r="H515" s="59" t="s">
        <v>2868</v>
      </c>
      <c r="I515" s="53" t="e">
        <f>VLOOKUP(H515,合同高级查询数据!$A$2:$Y$48,25,FALSE)</f>
        <v>#N/A</v>
      </c>
      <c r="J515" s="114" t="s">
        <v>37</v>
      </c>
      <c r="K515" s="50" t="s">
        <v>1442</v>
      </c>
      <c r="L515" s="198" t="s">
        <v>2121</v>
      </c>
      <c r="M515" s="116" t="s">
        <v>2122</v>
      </c>
      <c r="N515" s="72" t="s">
        <v>2869</v>
      </c>
      <c r="O515" s="196" t="s">
        <v>2870</v>
      </c>
      <c r="P515" s="71">
        <v>10417</v>
      </c>
      <c r="Q515" s="148">
        <v>0</v>
      </c>
      <c r="R515" s="118">
        <f t="shared" si="34"/>
        <v>0</v>
      </c>
      <c r="S515" s="69">
        <v>202303</v>
      </c>
      <c r="T515" s="201" t="s">
        <v>2871</v>
      </c>
      <c r="U515" s="188"/>
      <c r="V515" s="118">
        <v>0</v>
      </c>
      <c r="W515" s="150"/>
      <c r="X515" s="72">
        <v>44593</v>
      </c>
      <c r="Y515" s="72">
        <v>44834</v>
      </c>
      <c r="Z515" s="155">
        <v>0</v>
      </c>
      <c r="AA515" s="155">
        <v>0</v>
      </c>
      <c r="AB515" s="155">
        <v>0</v>
      </c>
      <c r="AC515" s="155">
        <f t="shared" si="35"/>
        <v>0</v>
      </c>
    </row>
    <row r="516" s="2" customFormat="1" customHeight="1" spans="1:29">
      <c r="A516" s="197" t="s">
        <v>50</v>
      </c>
      <c r="B516" s="14" t="s">
        <v>1804</v>
      </c>
      <c r="C516" s="14" t="s">
        <v>2025</v>
      </c>
      <c r="D516" s="14" t="s">
        <v>1820</v>
      </c>
      <c r="E516" s="7" t="s">
        <v>2860</v>
      </c>
      <c r="F516" s="5" t="s">
        <v>2861</v>
      </c>
      <c r="G516" s="5" t="s">
        <v>35</v>
      </c>
      <c r="H516" s="9" t="s">
        <v>2872</v>
      </c>
      <c r="I516" s="13" t="e">
        <f>VLOOKUP(H516,合同高级查询数据!$A$2:$Y$48,25,FALSE)</f>
        <v>#N/A</v>
      </c>
      <c r="J516" s="8" t="s">
        <v>37</v>
      </c>
      <c r="K516" s="5" t="s">
        <v>2147</v>
      </c>
      <c r="L516" s="15" t="s">
        <v>2148</v>
      </c>
      <c r="M516" s="111" t="s">
        <v>2149</v>
      </c>
      <c r="N516" s="17">
        <v>44958</v>
      </c>
      <c r="O516" s="14" t="s">
        <v>58</v>
      </c>
      <c r="P516" s="18">
        <v>6333</v>
      </c>
      <c r="Q516" s="137">
        <v>34.5</v>
      </c>
      <c r="R516" s="18">
        <f t="shared" si="34"/>
        <v>218488.5</v>
      </c>
      <c r="S516" s="76">
        <v>202303</v>
      </c>
      <c r="T516" s="141" t="s">
        <v>2873</v>
      </c>
      <c r="U516" s="190"/>
      <c r="V516" s="18">
        <v>34.41664505</v>
      </c>
      <c r="W516" s="144"/>
      <c r="X516" s="17"/>
      <c r="Y516" s="17"/>
      <c r="Z516" s="14" t="s">
        <v>2874</v>
      </c>
      <c r="AA516" s="163">
        <v>0.3</v>
      </c>
      <c r="AB516" s="164">
        <v>100</v>
      </c>
      <c r="AC516" s="120">
        <f t="shared" si="35"/>
        <v>30</v>
      </c>
    </row>
    <row r="517" s="2" customFormat="1" customHeight="1" spans="1:29">
      <c r="A517" s="197" t="s">
        <v>50</v>
      </c>
      <c r="B517" s="14" t="s">
        <v>1804</v>
      </c>
      <c r="C517" s="14" t="s">
        <v>77</v>
      </c>
      <c r="D517" s="14" t="s">
        <v>1820</v>
      </c>
      <c r="E517" s="7" t="s">
        <v>2860</v>
      </c>
      <c r="F517" s="5" t="s">
        <v>2861</v>
      </c>
      <c r="G517" s="5" t="s">
        <v>35</v>
      </c>
      <c r="H517" s="9" t="s">
        <v>2872</v>
      </c>
      <c r="I517" s="13" t="e">
        <f>VLOOKUP(H517,合同高级查询数据!$A$2:$Y$48,25,FALSE)</f>
        <v>#N/A</v>
      </c>
      <c r="J517" s="8" t="s">
        <v>37</v>
      </c>
      <c r="K517" s="5" t="s">
        <v>359</v>
      </c>
      <c r="L517" s="15" t="s">
        <v>2153</v>
      </c>
      <c r="M517" s="111" t="s">
        <v>2154</v>
      </c>
      <c r="N517" s="17">
        <v>44958</v>
      </c>
      <c r="O517" s="14" t="s">
        <v>74</v>
      </c>
      <c r="P517" s="18">
        <v>6333</v>
      </c>
      <c r="Q517" s="137">
        <v>61.3</v>
      </c>
      <c r="R517" s="18">
        <f t="shared" si="34"/>
        <v>388212.9</v>
      </c>
      <c r="S517" s="76">
        <v>202303</v>
      </c>
      <c r="T517" s="141" t="s">
        <v>2875</v>
      </c>
      <c r="U517" s="190"/>
      <c r="V517" s="18">
        <v>61.224674225</v>
      </c>
      <c r="W517" s="144"/>
      <c r="X517" s="17"/>
      <c r="Y517" s="17"/>
      <c r="Z517" s="14" t="s">
        <v>2876</v>
      </c>
      <c r="AA517" s="163">
        <v>0.3</v>
      </c>
      <c r="AB517" s="164">
        <v>200</v>
      </c>
      <c r="AC517" s="120">
        <f t="shared" si="35"/>
        <v>60</v>
      </c>
    </row>
    <row r="518" s="2" customFormat="1" customHeight="1" spans="1:29">
      <c r="A518" s="197" t="s">
        <v>50</v>
      </c>
      <c r="B518" s="14" t="s">
        <v>1804</v>
      </c>
      <c r="C518" s="14" t="s">
        <v>1408</v>
      </c>
      <c r="D518" s="14" t="s">
        <v>1820</v>
      </c>
      <c r="E518" s="7" t="s">
        <v>2860</v>
      </c>
      <c r="F518" s="5" t="s">
        <v>2861</v>
      </c>
      <c r="G518" s="5" t="s">
        <v>35</v>
      </c>
      <c r="H518" s="9" t="s">
        <v>2872</v>
      </c>
      <c r="I518" s="13" t="e">
        <f>VLOOKUP(H518,合同高级查询数据!$A$2:$Y$48,25,FALSE)</f>
        <v>#N/A</v>
      </c>
      <c r="J518" s="8" t="s">
        <v>37</v>
      </c>
      <c r="K518" s="5" t="s">
        <v>1442</v>
      </c>
      <c r="L518" s="15" t="s">
        <v>2162</v>
      </c>
      <c r="M518" s="111" t="s">
        <v>2163</v>
      </c>
      <c r="N518" s="17">
        <v>44958</v>
      </c>
      <c r="O518" s="14" t="s">
        <v>58</v>
      </c>
      <c r="P518" s="18">
        <v>8333.33</v>
      </c>
      <c r="Q518" s="137">
        <v>42.5</v>
      </c>
      <c r="R518" s="18">
        <f t="shared" si="34"/>
        <v>354166.53</v>
      </c>
      <c r="S518" s="76">
        <v>202303</v>
      </c>
      <c r="T518" s="141" t="s">
        <v>2877</v>
      </c>
      <c r="U518" s="190"/>
      <c r="V518" s="18">
        <v>42.492649078</v>
      </c>
      <c r="W518" s="144"/>
      <c r="X518" s="17"/>
      <c r="Y518" s="17"/>
      <c r="Z518" s="14" t="s">
        <v>2878</v>
      </c>
      <c r="AA518" s="163">
        <v>0.3</v>
      </c>
      <c r="AB518" s="164">
        <v>100</v>
      </c>
      <c r="AC518" s="120">
        <f t="shared" si="35"/>
        <v>30</v>
      </c>
    </row>
    <row r="519" s="37" customFormat="1" customHeight="1" spans="1:29">
      <c r="A519" s="51" t="s">
        <v>50</v>
      </c>
      <c r="B519" s="49" t="s">
        <v>1804</v>
      </c>
      <c r="C519" s="49" t="s">
        <v>154</v>
      </c>
      <c r="D519" s="49" t="s">
        <v>53</v>
      </c>
      <c r="E519" s="103" t="s">
        <v>2879</v>
      </c>
      <c r="F519" s="51" t="s">
        <v>2880</v>
      </c>
      <c r="G519" s="50" t="s">
        <v>35</v>
      </c>
      <c r="H519" s="59" t="s">
        <v>2881</v>
      </c>
      <c r="I519" s="53" t="e">
        <f>VLOOKUP(H519,合同高级查询数据!$A$2:$Y$48,25,FALSE)</f>
        <v>#N/A</v>
      </c>
      <c r="J519" s="114" t="s">
        <v>37</v>
      </c>
      <c r="K519" s="50" t="s">
        <v>2882</v>
      </c>
      <c r="L519" s="198" t="s">
        <v>2883</v>
      </c>
      <c r="M519" s="116" t="s">
        <v>2884</v>
      </c>
      <c r="N519" s="72">
        <v>44531</v>
      </c>
      <c r="O519" s="196" t="s">
        <v>58</v>
      </c>
      <c r="P519" s="118">
        <v>7083.33</v>
      </c>
      <c r="Q519" s="148">
        <v>31.3</v>
      </c>
      <c r="R519" s="118">
        <f t="shared" si="34"/>
        <v>221708.23</v>
      </c>
      <c r="S519" s="69">
        <v>202303</v>
      </c>
      <c r="T519" s="201" t="s">
        <v>2885</v>
      </c>
      <c r="U519" s="188"/>
      <c r="V519" s="118">
        <v>31.274780273</v>
      </c>
      <c r="W519" s="150"/>
      <c r="X519" s="72">
        <v>44531</v>
      </c>
      <c r="Y519" s="72">
        <v>45260</v>
      </c>
      <c r="Z519" s="49" t="s">
        <v>2886</v>
      </c>
      <c r="AA519" s="168">
        <v>0.3</v>
      </c>
      <c r="AB519" s="166">
        <v>100</v>
      </c>
      <c r="AC519" s="146">
        <f t="shared" si="35"/>
        <v>30</v>
      </c>
    </row>
    <row r="520" s="2" customFormat="1" customHeight="1" spans="1:29">
      <c r="A520" s="5" t="s">
        <v>50</v>
      </c>
      <c r="B520" s="14" t="s">
        <v>1804</v>
      </c>
      <c r="C520" s="14" t="s">
        <v>61</v>
      </c>
      <c r="D520" s="14" t="s">
        <v>1820</v>
      </c>
      <c r="E520" s="7" t="s">
        <v>2887</v>
      </c>
      <c r="F520" s="5" t="s">
        <v>2888</v>
      </c>
      <c r="G520" s="55" t="s">
        <v>35</v>
      </c>
      <c r="H520" s="9" t="s">
        <v>2889</v>
      </c>
      <c r="I520" s="13" t="e">
        <f>VLOOKUP(H520,合同高级查询数据!$A$2:$Y$48,25,FALSE)</f>
        <v>#N/A</v>
      </c>
      <c r="J520" s="8" t="s">
        <v>1459</v>
      </c>
      <c r="K520" s="55" t="s">
        <v>62</v>
      </c>
      <c r="L520" s="209" t="s">
        <v>2890</v>
      </c>
      <c r="M520" s="111" t="s">
        <v>2891</v>
      </c>
      <c r="N520" s="17">
        <v>44545</v>
      </c>
      <c r="O520" s="210" t="s">
        <v>1858</v>
      </c>
      <c r="P520" s="18">
        <v>11750</v>
      </c>
      <c r="Q520" s="137">
        <v>15.5</v>
      </c>
      <c r="R520" s="18">
        <f t="shared" si="34"/>
        <v>182125</v>
      </c>
      <c r="S520" s="76">
        <v>202303</v>
      </c>
      <c r="T520" s="213" t="s">
        <v>2892</v>
      </c>
      <c r="U520" s="190"/>
      <c r="V520" s="18">
        <v>15.485016595</v>
      </c>
      <c r="W520" s="144"/>
      <c r="X520" s="17"/>
      <c r="Y520" s="17"/>
      <c r="Z520" s="14" t="s">
        <v>2893</v>
      </c>
      <c r="AA520" s="163">
        <v>0.3</v>
      </c>
      <c r="AB520" s="164">
        <v>40</v>
      </c>
      <c r="AC520" s="164">
        <f t="shared" si="35"/>
        <v>12</v>
      </c>
    </row>
    <row r="521" s="2" customFormat="1" customHeight="1" spans="1:29">
      <c r="A521" s="5" t="s">
        <v>190</v>
      </c>
      <c r="B521" s="14" t="s">
        <v>1804</v>
      </c>
      <c r="C521" s="14" t="s">
        <v>61</v>
      </c>
      <c r="D521" s="14" t="s">
        <v>1820</v>
      </c>
      <c r="E521" s="7" t="s">
        <v>2887</v>
      </c>
      <c r="F521" s="5" t="s">
        <v>2888</v>
      </c>
      <c r="G521" s="55" t="s">
        <v>35</v>
      </c>
      <c r="H521" s="9" t="s">
        <v>2889</v>
      </c>
      <c r="I521" s="13" t="e">
        <f>VLOOKUP(H521,合同高级查询数据!$A$2:$Y$48,25,FALSE)</f>
        <v>#N/A</v>
      </c>
      <c r="J521" s="8" t="s">
        <v>1459</v>
      </c>
      <c r="K521" s="55" t="s">
        <v>62</v>
      </c>
      <c r="L521" s="209" t="s">
        <v>2894</v>
      </c>
      <c r="M521" s="111" t="s">
        <v>2891</v>
      </c>
      <c r="N521" s="17">
        <v>44545</v>
      </c>
      <c r="O521" s="210" t="s">
        <v>1858</v>
      </c>
      <c r="P521" s="18">
        <v>7560</v>
      </c>
      <c r="Q521" s="137">
        <v>19.6</v>
      </c>
      <c r="R521" s="18">
        <f t="shared" si="34"/>
        <v>148176</v>
      </c>
      <c r="S521" s="76">
        <v>202303</v>
      </c>
      <c r="T521" s="213" t="s">
        <v>2895</v>
      </c>
      <c r="U521" s="190"/>
      <c r="V521" s="18">
        <v>19.576062466</v>
      </c>
      <c r="W521" s="144"/>
      <c r="X521" s="17"/>
      <c r="Y521" s="17"/>
      <c r="Z521" s="14" t="s">
        <v>2896</v>
      </c>
      <c r="AA521" s="163">
        <v>0.4</v>
      </c>
      <c r="AB521" s="164">
        <v>40</v>
      </c>
      <c r="AC521" s="164">
        <f t="shared" si="35"/>
        <v>16</v>
      </c>
    </row>
    <row r="522" s="2" customFormat="1" customHeight="1" spans="1:29">
      <c r="A522" s="5" t="s">
        <v>153</v>
      </c>
      <c r="B522" s="14" t="s">
        <v>1804</v>
      </c>
      <c r="C522" s="14" t="s">
        <v>61</v>
      </c>
      <c r="D522" s="14" t="s">
        <v>1820</v>
      </c>
      <c r="E522" s="7" t="s">
        <v>2887</v>
      </c>
      <c r="F522" s="5" t="s">
        <v>2888</v>
      </c>
      <c r="G522" s="55" t="s">
        <v>35</v>
      </c>
      <c r="H522" s="9" t="s">
        <v>2889</v>
      </c>
      <c r="I522" s="13" t="e">
        <f>VLOOKUP(H522,合同高级查询数据!$A$2:$Y$48,25,FALSE)</f>
        <v>#N/A</v>
      </c>
      <c r="J522" s="8" t="s">
        <v>1459</v>
      </c>
      <c r="K522" s="55" t="s">
        <v>62</v>
      </c>
      <c r="L522" s="209" t="s">
        <v>2897</v>
      </c>
      <c r="M522" s="111" t="s">
        <v>2891</v>
      </c>
      <c r="N522" s="17">
        <v>44545</v>
      </c>
      <c r="O522" s="210" t="s">
        <v>1858</v>
      </c>
      <c r="P522" s="18">
        <v>7560</v>
      </c>
      <c r="Q522" s="137">
        <v>17.8</v>
      </c>
      <c r="R522" s="18">
        <f t="shared" si="34"/>
        <v>134568</v>
      </c>
      <c r="S522" s="76">
        <v>202303</v>
      </c>
      <c r="T522" s="213" t="s">
        <v>2898</v>
      </c>
      <c r="U522" s="190"/>
      <c r="V522" s="18">
        <v>17.736260996</v>
      </c>
      <c r="W522" s="144"/>
      <c r="X522" s="17"/>
      <c r="Y522" s="17"/>
      <c r="Z522" s="14" t="s">
        <v>2899</v>
      </c>
      <c r="AA522" s="163">
        <v>0.4</v>
      </c>
      <c r="AB522" s="164">
        <v>40</v>
      </c>
      <c r="AC522" s="164">
        <f t="shared" si="35"/>
        <v>16</v>
      </c>
    </row>
    <row r="523" s="37" customFormat="1" customHeight="1" spans="1:29">
      <c r="A523" s="51" t="s">
        <v>190</v>
      </c>
      <c r="B523" s="49" t="s">
        <v>1804</v>
      </c>
      <c r="C523" s="49" t="s">
        <v>191</v>
      </c>
      <c r="D523" s="49" t="s">
        <v>1820</v>
      </c>
      <c r="E523" s="103" t="s">
        <v>2900</v>
      </c>
      <c r="F523" s="51" t="s">
        <v>2901</v>
      </c>
      <c r="G523" s="50" t="s">
        <v>35</v>
      </c>
      <c r="H523" s="59" t="s">
        <v>2902</v>
      </c>
      <c r="I523" s="53" t="e">
        <f>VLOOKUP(H523,合同高级查询数据!$A$2:$Y$48,25,FALSE)</f>
        <v>#N/A</v>
      </c>
      <c r="J523" s="114" t="s">
        <v>37</v>
      </c>
      <c r="K523" s="50" t="s">
        <v>193</v>
      </c>
      <c r="L523" s="198" t="s">
        <v>2903</v>
      </c>
      <c r="M523" s="116" t="s">
        <v>2904</v>
      </c>
      <c r="N523" s="72" t="s">
        <v>2905</v>
      </c>
      <c r="O523" s="196" t="s">
        <v>197</v>
      </c>
      <c r="P523" s="118">
        <v>5500</v>
      </c>
      <c r="Q523" s="148">
        <v>0</v>
      </c>
      <c r="R523" s="118">
        <f t="shared" si="34"/>
        <v>0</v>
      </c>
      <c r="S523" s="69">
        <v>202303</v>
      </c>
      <c r="T523" s="201" t="s">
        <v>2906</v>
      </c>
      <c r="U523" s="188"/>
      <c r="V523" s="118">
        <v>0</v>
      </c>
      <c r="W523" s="150"/>
      <c r="X523" s="72">
        <v>44652</v>
      </c>
      <c r="Y523" s="72">
        <v>44681</v>
      </c>
      <c r="Z523" s="155">
        <v>0</v>
      </c>
      <c r="AA523" s="155">
        <v>0</v>
      </c>
      <c r="AB523" s="155">
        <v>0</v>
      </c>
      <c r="AC523" s="155">
        <f t="shared" si="35"/>
        <v>0</v>
      </c>
    </row>
    <row r="524" s="37" customFormat="1" customHeight="1" spans="1:29">
      <c r="A524" s="51" t="s">
        <v>153</v>
      </c>
      <c r="B524" s="49" t="s">
        <v>1804</v>
      </c>
      <c r="C524" s="49" t="s">
        <v>233</v>
      </c>
      <c r="D524" s="49" t="s">
        <v>1862</v>
      </c>
      <c r="E524" s="103" t="s">
        <v>2907</v>
      </c>
      <c r="F524" s="51" t="s">
        <v>2908</v>
      </c>
      <c r="G524" s="50" t="s">
        <v>35</v>
      </c>
      <c r="H524" s="59" t="s">
        <v>2909</v>
      </c>
      <c r="I524" s="53" t="e">
        <f>VLOOKUP(H524,合同高级查询数据!$A$2:$Y$48,25,FALSE)</f>
        <v>#N/A</v>
      </c>
      <c r="J524" s="114" t="s">
        <v>37</v>
      </c>
      <c r="K524" s="50" t="s">
        <v>235</v>
      </c>
      <c r="L524" s="198" t="s">
        <v>2910</v>
      </c>
      <c r="M524" s="116" t="s">
        <v>2911</v>
      </c>
      <c r="N524" s="72" t="s">
        <v>2912</v>
      </c>
      <c r="O524" s="196" t="s">
        <v>1429</v>
      </c>
      <c r="P524" s="118">
        <v>4800</v>
      </c>
      <c r="Q524" s="148">
        <v>0</v>
      </c>
      <c r="R524" s="118">
        <f t="shared" si="34"/>
        <v>0</v>
      </c>
      <c r="S524" s="69">
        <v>202303</v>
      </c>
      <c r="T524" s="201" t="s">
        <v>2913</v>
      </c>
      <c r="U524" s="188"/>
      <c r="V524" s="118">
        <v>0</v>
      </c>
      <c r="W524" s="150"/>
      <c r="X524" s="72">
        <v>44562</v>
      </c>
      <c r="Y524" s="72">
        <v>44592</v>
      </c>
      <c r="Z524" s="155">
        <v>0</v>
      </c>
      <c r="AA524" s="155">
        <v>0</v>
      </c>
      <c r="AB524" s="155">
        <v>0</v>
      </c>
      <c r="AC524" s="155">
        <f t="shared" si="35"/>
        <v>0</v>
      </c>
    </row>
    <row r="525" s="37" customFormat="1" customHeight="1" spans="1:29">
      <c r="A525" s="51" t="s">
        <v>50</v>
      </c>
      <c r="B525" s="49" t="s">
        <v>1804</v>
      </c>
      <c r="C525" s="49" t="s">
        <v>1408</v>
      </c>
      <c r="D525" s="49" t="s">
        <v>1820</v>
      </c>
      <c r="E525" s="103" t="s">
        <v>2914</v>
      </c>
      <c r="F525" s="51" t="s">
        <v>2915</v>
      </c>
      <c r="G525" s="50" t="s">
        <v>35</v>
      </c>
      <c r="H525" s="59" t="s">
        <v>2916</v>
      </c>
      <c r="I525" s="53" t="e">
        <f>VLOOKUP(H525,合同高级查询数据!$A$2:$Y$48,25,FALSE)</f>
        <v>#N/A</v>
      </c>
      <c r="J525" s="114" t="s">
        <v>37</v>
      </c>
      <c r="K525" s="50" t="s">
        <v>1594</v>
      </c>
      <c r="L525" s="198" t="s">
        <v>2917</v>
      </c>
      <c r="M525" s="116" t="s">
        <v>2918</v>
      </c>
      <c r="N525" s="72" t="s">
        <v>2919</v>
      </c>
      <c r="O525" s="196" t="s">
        <v>1429</v>
      </c>
      <c r="P525" s="118">
        <v>9600</v>
      </c>
      <c r="Q525" s="148">
        <v>0</v>
      </c>
      <c r="R525" s="118">
        <f t="shared" si="34"/>
        <v>0</v>
      </c>
      <c r="S525" s="69">
        <v>202303</v>
      </c>
      <c r="T525" s="201" t="s">
        <v>2920</v>
      </c>
      <c r="U525" s="188"/>
      <c r="V525" s="118">
        <v>0</v>
      </c>
      <c r="W525" s="150"/>
      <c r="X525" s="72">
        <v>44593</v>
      </c>
      <c r="Y525" s="72">
        <v>44773</v>
      </c>
      <c r="Z525" s="155">
        <v>0</v>
      </c>
      <c r="AA525" s="155">
        <v>0</v>
      </c>
      <c r="AB525" s="155">
        <v>0</v>
      </c>
      <c r="AC525" s="155">
        <f t="shared" si="35"/>
        <v>0</v>
      </c>
    </row>
    <row r="526" s="37" customFormat="1" customHeight="1" spans="1:29">
      <c r="A526" s="51" t="s">
        <v>153</v>
      </c>
      <c r="B526" s="49" t="s">
        <v>1804</v>
      </c>
      <c r="C526" s="49" t="s">
        <v>52</v>
      </c>
      <c r="D526" s="49" t="s">
        <v>1820</v>
      </c>
      <c r="E526" s="52" t="s">
        <v>2921</v>
      </c>
      <c r="F526" s="49" t="s">
        <v>2922</v>
      </c>
      <c r="G526" s="51" t="s">
        <v>35</v>
      </c>
      <c r="H526" s="114" t="s">
        <v>2923</v>
      </c>
      <c r="I526" s="53" t="str">
        <f>VLOOKUP(H526,合同高级查询数据!$A$2:$Y$48,25,FALSE)</f>
        <v>2023-03-08</v>
      </c>
      <c r="J526" s="114" t="s">
        <v>37</v>
      </c>
      <c r="K526" s="49" t="s">
        <v>55</v>
      </c>
      <c r="L526" s="49" t="s">
        <v>2924</v>
      </c>
      <c r="M526" s="49" t="s">
        <v>2925</v>
      </c>
      <c r="N526" s="72">
        <v>44593</v>
      </c>
      <c r="O526" s="49" t="s">
        <v>58</v>
      </c>
      <c r="P526" s="71">
        <v>4200</v>
      </c>
      <c r="Q526" s="148">
        <v>100</v>
      </c>
      <c r="R526" s="71">
        <f t="shared" si="34"/>
        <v>420000</v>
      </c>
      <c r="S526" s="69">
        <v>202303</v>
      </c>
      <c r="T526" s="52" t="s">
        <v>2926</v>
      </c>
      <c r="U526" s="49"/>
      <c r="V526" s="118">
        <v>81.425643921</v>
      </c>
      <c r="W526" s="150"/>
      <c r="X526" s="72">
        <v>44958</v>
      </c>
      <c r="Y526" s="72">
        <v>45322</v>
      </c>
      <c r="Z526" s="49" t="s">
        <v>2927</v>
      </c>
      <c r="AA526" s="170">
        <v>1</v>
      </c>
      <c r="AB526" s="166">
        <v>100</v>
      </c>
      <c r="AC526" s="146">
        <f t="shared" si="35"/>
        <v>100</v>
      </c>
    </row>
    <row r="527" s="37" customFormat="1" customHeight="1" spans="1:29">
      <c r="A527" s="51" t="s">
        <v>190</v>
      </c>
      <c r="B527" s="49" t="s">
        <v>1804</v>
      </c>
      <c r="C527" s="49" t="s">
        <v>915</v>
      </c>
      <c r="D527" s="49" t="s">
        <v>1820</v>
      </c>
      <c r="E527" s="52" t="s">
        <v>2928</v>
      </c>
      <c r="F527" s="49" t="s">
        <v>2929</v>
      </c>
      <c r="G527" s="51" t="s">
        <v>35</v>
      </c>
      <c r="H527" s="49" t="s">
        <v>2930</v>
      </c>
      <c r="I527" s="53" t="str">
        <f>VLOOKUP(H527,合同高级查询数据!$A$2:$Y$48,25,FALSE)</f>
        <v>2023-03-27</v>
      </c>
      <c r="J527" s="114" t="s">
        <v>37</v>
      </c>
      <c r="K527" s="49" t="s">
        <v>915</v>
      </c>
      <c r="L527" s="49" t="s">
        <v>2931</v>
      </c>
      <c r="M527" s="49" t="s">
        <v>2932</v>
      </c>
      <c r="N527" s="72">
        <v>44593</v>
      </c>
      <c r="O527" s="49" t="s">
        <v>1355</v>
      </c>
      <c r="P527" s="71">
        <v>7000</v>
      </c>
      <c r="Q527" s="148">
        <v>30.9</v>
      </c>
      <c r="R527" s="71">
        <f t="shared" si="34"/>
        <v>216300</v>
      </c>
      <c r="S527" s="69">
        <v>202303</v>
      </c>
      <c r="T527" s="52" t="s">
        <v>2933</v>
      </c>
      <c r="U527" s="49"/>
      <c r="V527" s="118">
        <v>30.895792007</v>
      </c>
      <c r="W527" s="150"/>
      <c r="X527" s="72">
        <v>44958</v>
      </c>
      <c r="Y527" s="72">
        <v>45322</v>
      </c>
      <c r="Z527" s="49" t="s">
        <v>2934</v>
      </c>
      <c r="AA527" s="170">
        <v>0.3</v>
      </c>
      <c r="AB527" s="166">
        <v>80</v>
      </c>
      <c r="AC527" s="146">
        <f t="shared" si="35"/>
        <v>24</v>
      </c>
    </row>
    <row r="528" s="37" customFormat="1" customHeight="1" spans="1:29">
      <c r="A528" s="179" t="s">
        <v>50</v>
      </c>
      <c r="B528" s="49" t="s">
        <v>1804</v>
      </c>
      <c r="C528" s="49" t="s">
        <v>61</v>
      </c>
      <c r="D528" s="49" t="s">
        <v>1820</v>
      </c>
      <c r="E528" s="52" t="s">
        <v>2935</v>
      </c>
      <c r="F528" s="49" t="s">
        <v>2936</v>
      </c>
      <c r="G528" s="51" t="s">
        <v>35</v>
      </c>
      <c r="H528" s="49" t="s">
        <v>2937</v>
      </c>
      <c r="I528" s="53" t="e">
        <f>VLOOKUP(H528,合同高级查询数据!$A$2:$Y$48,25,FALSE)</f>
        <v>#N/A</v>
      </c>
      <c r="J528" s="114" t="s">
        <v>37</v>
      </c>
      <c r="K528" s="49" t="s">
        <v>62</v>
      </c>
      <c r="L528" s="49" t="s">
        <v>2938</v>
      </c>
      <c r="M528" s="49" t="s">
        <v>2939</v>
      </c>
      <c r="N528" s="72">
        <v>44652</v>
      </c>
      <c r="O528" s="49" t="s">
        <v>74</v>
      </c>
      <c r="P528" s="71">
        <v>6300</v>
      </c>
      <c r="Q528" s="148">
        <v>63.7</v>
      </c>
      <c r="R528" s="118">
        <f t="shared" si="34"/>
        <v>401310</v>
      </c>
      <c r="S528" s="69">
        <v>202303</v>
      </c>
      <c r="T528" s="52" t="s">
        <v>2940</v>
      </c>
      <c r="U528" s="49"/>
      <c r="V528" s="118">
        <v>63.665863037</v>
      </c>
      <c r="W528" s="192"/>
      <c r="X528" s="72">
        <v>44652</v>
      </c>
      <c r="Y528" s="72">
        <v>45016</v>
      </c>
      <c r="Z528" s="49" t="s">
        <v>2941</v>
      </c>
      <c r="AA528" s="170">
        <v>0.3</v>
      </c>
      <c r="AB528" s="166">
        <v>200</v>
      </c>
      <c r="AC528" s="146">
        <f t="shared" si="35"/>
        <v>60</v>
      </c>
    </row>
    <row r="529" s="37" customFormat="1" customHeight="1" spans="1:29">
      <c r="A529" s="179" t="s">
        <v>50</v>
      </c>
      <c r="B529" s="49" t="s">
        <v>1804</v>
      </c>
      <c r="C529" s="49" t="s">
        <v>2224</v>
      </c>
      <c r="D529" s="49" t="s">
        <v>53</v>
      </c>
      <c r="E529" s="52" t="s">
        <v>2935</v>
      </c>
      <c r="F529" s="49" t="s">
        <v>2936</v>
      </c>
      <c r="G529" s="51" t="s">
        <v>35</v>
      </c>
      <c r="H529" s="49" t="s">
        <v>2942</v>
      </c>
      <c r="I529" s="53" t="e">
        <f>VLOOKUP(H529,合同高级查询数据!$A$2:$Y$48,25,FALSE)</f>
        <v>#N/A</v>
      </c>
      <c r="J529" s="114" t="s">
        <v>37</v>
      </c>
      <c r="K529" s="49" t="s">
        <v>2224</v>
      </c>
      <c r="L529" s="49" t="s">
        <v>2943</v>
      </c>
      <c r="M529" s="49" t="s">
        <v>2944</v>
      </c>
      <c r="N529" s="72">
        <v>44835</v>
      </c>
      <c r="O529" s="49" t="s">
        <v>58</v>
      </c>
      <c r="P529" s="71">
        <v>6000</v>
      </c>
      <c r="Q529" s="148">
        <v>31.3</v>
      </c>
      <c r="R529" s="118">
        <f t="shared" si="34"/>
        <v>187800</v>
      </c>
      <c r="S529" s="69">
        <v>202303</v>
      </c>
      <c r="T529" s="52" t="s">
        <v>2945</v>
      </c>
      <c r="U529" s="49"/>
      <c r="V529" s="118">
        <v>31.229202271</v>
      </c>
      <c r="W529" s="192"/>
      <c r="X529" s="72">
        <v>44835</v>
      </c>
      <c r="Y529" s="72">
        <v>45199</v>
      </c>
      <c r="Z529" s="49" t="s">
        <v>2946</v>
      </c>
      <c r="AA529" s="170">
        <v>0.3</v>
      </c>
      <c r="AB529" s="166">
        <v>100</v>
      </c>
      <c r="AC529" s="146">
        <f t="shared" si="35"/>
        <v>30</v>
      </c>
    </row>
    <row r="530" s="37" customFormat="1" customHeight="1" spans="1:29">
      <c r="A530" s="179" t="s">
        <v>50</v>
      </c>
      <c r="B530" s="49" t="s">
        <v>1804</v>
      </c>
      <c r="C530" s="49" t="s">
        <v>61</v>
      </c>
      <c r="D530" s="49" t="s">
        <v>1820</v>
      </c>
      <c r="E530" s="52" t="s">
        <v>2935</v>
      </c>
      <c r="F530" s="49" t="s">
        <v>2936</v>
      </c>
      <c r="G530" s="51" t="s">
        <v>35</v>
      </c>
      <c r="H530" s="49" t="s">
        <v>2937</v>
      </c>
      <c r="I530" s="53" t="e">
        <f>VLOOKUP(H530,合同高级查询数据!$A$2:$Y$48,25,FALSE)</f>
        <v>#N/A</v>
      </c>
      <c r="J530" s="114" t="s">
        <v>37</v>
      </c>
      <c r="K530" s="49" t="s">
        <v>62</v>
      </c>
      <c r="L530" s="49" t="s">
        <v>2938</v>
      </c>
      <c r="M530" s="49" t="s">
        <v>2939</v>
      </c>
      <c r="N530" s="72">
        <v>44652</v>
      </c>
      <c r="O530" s="49" t="s">
        <v>74</v>
      </c>
      <c r="P530" s="71">
        <v>6300</v>
      </c>
      <c r="Q530" s="160">
        <v>1.1</v>
      </c>
      <c r="R530" s="118">
        <f t="shared" si="34"/>
        <v>6930</v>
      </c>
      <c r="S530" s="69">
        <v>202302</v>
      </c>
      <c r="T530" s="52" t="s">
        <v>2947</v>
      </c>
      <c r="U530" s="49"/>
      <c r="V530" s="160"/>
      <c r="W530" s="192"/>
      <c r="X530" s="72"/>
      <c r="Y530" s="72"/>
      <c r="Z530" s="49"/>
      <c r="AA530" s="49"/>
      <c r="AB530" s="166"/>
      <c r="AC530" s="166"/>
    </row>
    <row r="531" s="37" customFormat="1" customHeight="1" spans="1:29">
      <c r="A531" s="51" t="s">
        <v>190</v>
      </c>
      <c r="B531" s="49" t="s">
        <v>1804</v>
      </c>
      <c r="C531" s="49" t="s">
        <v>1271</v>
      </c>
      <c r="D531" s="49" t="s">
        <v>1862</v>
      </c>
      <c r="E531" s="52" t="s">
        <v>2948</v>
      </c>
      <c r="F531" s="49" t="s">
        <v>2949</v>
      </c>
      <c r="G531" s="51" t="s">
        <v>35</v>
      </c>
      <c r="H531" s="49" t="s">
        <v>2950</v>
      </c>
      <c r="I531" s="53" t="e">
        <f>VLOOKUP(H531,合同高级查询数据!$A$2:$Y$48,25,FALSE)</f>
        <v>#N/A</v>
      </c>
      <c r="J531" s="114" t="s">
        <v>37</v>
      </c>
      <c r="K531" s="49" t="s">
        <v>2951</v>
      </c>
      <c r="L531" s="49" t="s">
        <v>2952</v>
      </c>
      <c r="M531" s="49" t="s">
        <v>2953</v>
      </c>
      <c r="N531" s="72">
        <v>44714</v>
      </c>
      <c r="O531" s="49" t="s">
        <v>58</v>
      </c>
      <c r="P531" s="71">
        <v>5500</v>
      </c>
      <c r="Q531" s="148">
        <v>53.4</v>
      </c>
      <c r="R531" s="118">
        <f t="shared" ref="R531:R536" si="36">ROUND(P531*Q531,2)</f>
        <v>293700</v>
      </c>
      <c r="S531" s="69">
        <v>202303</v>
      </c>
      <c r="T531" s="52" t="s">
        <v>2954</v>
      </c>
      <c r="U531" s="49"/>
      <c r="V531" s="118">
        <v>53.341121674</v>
      </c>
      <c r="W531" s="192"/>
      <c r="X531" s="72">
        <v>44714</v>
      </c>
      <c r="Y531" s="72">
        <v>45077</v>
      </c>
      <c r="Z531" s="49" t="s">
        <v>2955</v>
      </c>
      <c r="AA531" s="170">
        <v>0.3</v>
      </c>
      <c r="AB531" s="166">
        <v>100</v>
      </c>
      <c r="AC531" s="146">
        <f t="shared" ref="AC531:AC538" si="37">AA531*AB531</f>
        <v>30</v>
      </c>
    </row>
    <row r="532" s="37" customFormat="1" customHeight="1" spans="1:29">
      <c r="A532" s="51" t="s">
        <v>153</v>
      </c>
      <c r="B532" s="49" t="s">
        <v>1804</v>
      </c>
      <c r="C532" s="49" t="s">
        <v>1488</v>
      </c>
      <c r="D532" s="49" t="s">
        <v>1862</v>
      </c>
      <c r="E532" s="52" t="s">
        <v>2956</v>
      </c>
      <c r="F532" s="49" t="s">
        <v>2957</v>
      </c>
      <c r="G532" s="51" t="s">
        <v>35</v>
      </c>
      <c r="H532" s="49" t="s">
        <v>2958</v>
      </c>
      <c r="I532" s="53" t="e">
        <f>VLOOKUP(H532,合同高级查询数据!$A$2:$Y$48,25,FALSE)</f>
        <v>#N/A</v>
      </c>
      <c r="J532" s="114" t="s">
        <v>37</v>
      </c>
      <c r="K532" s="49" t="s">
        <v>1530</v>
      </c>
      <c r="L532" s="49" t="s">
        <v>2959</v>
      </c>
      <c r="M532" s="49" t="s">
        <v>2960</v>
      </c>
      <c r="N532" s="72">
        <v>44713</v>
      </c>
      <c r="O532" s="49" t="s">
        <v>58</v>
      </c>
      <c r="P532" s="71">
        <v>4700</v>
      </c>
      <c r="Q532" s="148">
        <v>100</v>
      </c>
      <c r="R532" s="118">
        <f t="shared" si="36"/>
        <v>470000</v>
      </c>
      <c r="S532" s="69">
        <v>202303</v>
      </c>
      <c r="T532" s="52" t="s">
        <v>2961</v>
      </c>
      <c r="U532" s="49"/>
      <c r="V532" s="118">
        <v>80.705848694</v>
      </c>
      <c r="W532" s="192"/>
      <c r="X532" s="72">
        <v>44713</v>
      </c>
      <c r="Y532" s="72">
        <v>45077</v>
      </c>
      <c r="Z532" s="49" t="s">
        <v>2962</v>
      </c>
      <c r="AA532" s="170">
        <v>1</v>
      </c>
      <c r="AB532" s="166">
        <v>100</v>
      </c>
      <c r="AC532" s="146">
        <f t="shared" si="37"/>
        <v>100</v>
      </c>
    </row>
    <row r="533" s="37" customFormat="1" customHeight="1" spans="1:29">
      <c r="A533" s="179" t="s">
        <v>50</v>
      </c>
      <c r="B533" s="49" t="s">
        <v>1804</v>
      </c>
      <c r="C533" s="49" t="s">
        <v>307</v>
      </c>
      <c r="D533" s="49" t="s">
        <v>1820</v>
      </c>
      <c r="E533" s="52" t="s">
        <v>2963</v>
      </c>
      <c r="F533" s="49" t="s">
        <v>2964</v>
      </c>
      <c r="G533" s="51" t="s">
        <v>35</v>
      </c>
      <c r="H533" s="49" t="s">
        <v>2965</v>
      </c>
      <c r="I533" s="53" t="e">
        <f>VLOOKUP(H533,合同高级查询数据!$A$2:$Y$48,25,FALSE)</f>
        <v>#N/A</v>
      </c>
      <c r="J533" s="114" t="s">
        <v>37</v>
      </c>
      <c r="K533" s="49" t="s">
        <v>1289</v>
      </c>
      <c r="L533" s="49" t="s">
        <v>2966</v>
      </c>
      <c r="M533" s="49" t="s">
        <v>2967</v>
      </c>
      <c r="N533" s="72">
        <v>44774</v>
      </c>
      <c r="O533" s="49" t="s">
        <v>882</v>
      </c>
      <c r="P533" s="71">
        <v>7000</v>
      </c>
      <c r="Q533" s="148">
        <v>86.8</v>
      </c>
      <c r="R533" s="118">
        <f t="shared" si="36"/>
        <v>607600</v>
      </c>
      <c r="S533" s="69">
        <v>202303</v>
      </c>
      <c r="T533" s="52" t="s">
        <v>2968</v>
      </c>
      <c r="U533" s="49"/>
      <c r="V533" s="118">
        <v>86.770088196</v>
      </c>
      <c r="W533" s="192"/>
      <c r="X533" s="72">
        <v>44774</v>
      </c>
      <c r="Y533" s="72">
        <v>45138</v>
      </c>
      <c r="Z533" s="49" t="s">
        <v>2969</v>
      </c>
      <c r="AA533" s="170">
        <v>0.3</v>
      </c>
      <c r="AB533" s="166">
        <v>280</v>
      </c>
      <c r="AC533" s="146">
        <f t="shared" si="37"/>
        <v>84</v>
      </c>
    </row>
    <row r="534" s="37" customFormat="1" customHeight="1" spans="1:29">
      <c r="A534" s="204" t="s">
        <v>50</v>
      </c>
      <c r="B534" s="102" t="s">
        <v>1804</v>
      </c>
      <c r="C534" s="102" t="s">
        <v>307</v>
      </c>
      <c r="D534" s="49" t="s">
        <v>1820</v>
      </c>
      <c r="E534" s="105" t="s">
        <v>2970</v>
      </c>
      <c r="F534" s="104" t="s">
        <v>2971</v>
      </c>
      <c r="G534" s="104" t="s">
        <v>35</v>
      </c>
      <c r="H534" s="106" t="s">
        <v>2972</v>
      </c>
      <c r="I534" s="53" t="e">
        <f>VLOOKUP(H534,合同高级查询数据!$A$2:$Y$48,25,FALSE)</f>
        <v>#N/A</v>
      </c>
      <c r="J534" s="124" t="s">
        <v>37</v>
      </c>
      <c r="K534" s="104" t="s">
        <v>2067</v>
      </c>
      <c r="L534" s="131" t="s">
        <v>2973</v>
      </c>
      <c r="M534" s="134" t="s">
        <v>2974</v>
      </c>
      <c r="N534" s="132">
        <v>44835</v>
      </c>
      <c r="O534" s="102" t="s">
        <v>58</v>
      </c>
      <c r="P534" s="128">
        <v>6000</v>
      </c>
      <c r="Q534" s="148">
        <v>31.1</v>
      </c>
      <c r="R534" s="128">
        <f t="shared" si="36"/>
        <v>186600</v>
      </c>
      <c r="S534" s="153">
        <v>202303</v>
      </c>
      <c r="T534" s="158" t="s">
        <v>2975</v>
      </c>
      <c r="U534" s="208"/>
      <c r="V534" s="118">
        <v>31.013017654</v>
      </c>
      <c r="W534" s="156"/>
      <c r="X534" s="132">
        <v>44835</v>
      </c>
      <c r="Y534" s="132">
        <v>45199</v>
      </c>
      <c r="Z534" s="102" t="s">
        <v>2976</v>
      </c>
      <c r="AA534" s="172">
        <v>0.3</v>
      </c>
      <c r="AB534" s="171">
        <v>100</v>
      </c>
      <c r="AC534" s="155">
        <f t="shared" si="37"/>
        <v>30</v>
      </c>
    </row>
    <row r="535" s="37" customFormat="1" customHeight="1" spans="1:29">
      <c r="A535" s="179" t="s">
        <v>153</v>
      </c>
      <c r="B535" s="49" t="s">
        <v>1804</v>
      </c>
      <c r="C535" s="49" t="s">
        <v>307</v>
      </c>
      <c r="D535" s="49" t="s">
        <v>1820</v>
      </c>
      <c r="E535" s="103" t="s">
        <v>2970</v>
      </c>
      <c r="F535" s="51" t="s">
        <v>2971</v>
      </c>
      <c r="G535" s="51" t="s">
        <v>35</v>
      </c>
      <c r="H535" s="59" t="s">
        <v>2977</v>
      </c>
      <c r="I535" s="53" t="e">
        <f>VLOOKUP(H535,合同高级查询数据!$A$2:$Y$48,25,FALSE)</f>
        <v>#N/A</v>
      </c>
      <c r="J535" s="114" t="s">
        <v>37</v>
      </c>
      <c r="K535" s="51" t="s">
        <v>2067</v>
      </c>
      <c r="L535" s="115" t="s">
        <v>2978</v>
      </c>
      <c r="M535" s="49" t="s">
        <v>2979</v>
      </c>
      <c r="N535" s="72">
        <v>44835</v>
      </c>
      <c r="O535" s="49" t="s">
        <v>58</v>
      </c>
      <c r="P535" s="118">
        <v>4445.83</v>
      </c>
      <c r="Q535" s="148">
        <v>37</v>
      </c>
      <c r="R535" s="118">
        <f t="shared" si="36"/>
        <v>164495.71</v>
      </c>
      <c r="S535" s="69">
        <v>202303</v>
      </c>
      <c r="T535" s="98" t="s">
        <v>2945</v>
      </c>
      <c r="U535" s="188"/>
      <c r="V535" s="118">
        <v>37</v>
      </c>
      <c r="W535" s="150"/>
      <c r="X535" s="72">
        <v>44835</v>
      </c>
      <c r="Y535" s="72">
        <v>45199</v>
      </c>
      <c r="Z535" s="49" t="s">
        <v>2980</v>
      </c>
      <c r="AA535" s="168">
        <v>0.3</v>
      </c>
      <c r="AB535" s="166">
        <v>100</v>
      </c>
      <c r="AC535" s="146">
        <f t="shared" si="37"/>
        <v>30</v>
      </c>
    </row>
    <row r="536" s="37" customFormat="1" customHeight="1" spans="1:29">
      <c r="A536" s="179" t="s">
        <v>190</v>
      </c>
      <c r="B536" s="49" t="s">
        <v>1804</v>
      </c>
      <c r="C536" s="49" t="s">
        <v>307</v>
      </c>
      <c r="D536" s="49" t="s">
        <v>1820</v>
      </c>
      <c r="E536" s="103" t="s">
        <v>2970</v>
      </c>
      <c r="F536" s="51" t="s">
        <v>2971</v>
      </c>
      <c r="G536" s="51" t="s">
        <v>35</v>
      </c>
      <c r="H536" s="59" t="s">
        <v>2981</v>
      </c>
      <c r="I536" s="53" t="e">
        <f>VLOOKUP(H536,合同高级查询数据!$A$2:$Y$48,25,FALSE)</f>
        <v>#N/A</v>
      </c>
      <c r="J536" s="114" t="s">
        <v>37</v>
      </c>
      <c r="K536" s="51" t="s">
        <v>2067</v>
      </c>
      <c r="L536" s="115" t="s">
        <v>2982</v>
      </c>
      <c r="M536" s="49" t="s">
        <v>2983</v>
      </c>
      <c r="N536" s="72">
        <v>44835</v>
      </c>
      <c r="O536" s="49" t="s">
        <v>1858</v>
      </c>
      <c r="P536" s="118">
        <v>5254.17</v>
      </c>
      <c r="Q536" s="148">
        <v>24</v>
      </c>
      <c r="R536" s="118">
        <f t="shared" si="36"/>
        <v>126100.08</v>
      </c>
      <c r="S536" s="69">
        <v>202303</v>
      </c>
      <c r="T536" s="98" t="s">
        <v>2984</v>
      </c>
      <c r="U536" s="188"/>
      <c r="V536" s="118">
        <v>24</v>
      </c>
      <c r="W536" s="150"/>
      <c r="X536" s="72">
        <v>44835</v>
      </c>
      <c r="Y536" s="72">
        <v>45199</v>
      </c>
      <c r="Z536" s="49" t="s">
        <v>2985</v>
      </c>
      <c r="AA536" s="168">
        <v>0.3</v>
      </c>
      <c r="AB536" s="166">
        <v>40</v>
      </c>
      <c r="AC536" s="146">
        <f t="shared" si="37"/>
        <v>12</v>
      </c>
    </row>
    <row r="537" s="2" customFormat="1" customHeight="1" spans="1:29">
      <c r="A537" s="5" t="s">
        <v>153</v>
      </c>
      <c r="B537" s="14" t="s">
        <v>1804</v>
      </c>
      <c r="C537" s="14" t="s">
        <v>307</v>
      </c>
      <c r="D537" s="14" t="s">
        <v>1820</v>
      </c>
      <c r="E537" s="7" t="s">
        <v>2986</v>
      </c>
      <c r="F537" s="5" t="s">
        <v>2987</v>
      </c>
      <c r="G537" s="5" t="s">
        <v>35</v>
      </c>
      <c r="H537" s="9" t="s">
        <v>2988</v>
      </c>
      <c r="I537" s="13" t="e">
        <f>VLOOKUP(H537,合同高级查询数据!$A$2:$Y$48,25,FALSE)</f>
        <v>#N/A</v>
      </c>
      <c r="J537" s="8" t="s">
        <v>37</v>
      </c>
      <c r="K537" s="5" t="s">
        <v>1103</v>
      </c>
      <c r="L537" s="120" t="s">
        <v>2989</v>
      </c>
      <c r="M537" s="111" t="s">
        <v>2990</v>
      </c>
      <c r="N537" s="17">
        <v>44835</v>
      </c>
      <c r="O537" s="14" t="s">
        <v>58</v>
      </c>
      <c r="P537" s="18">
        <v>4850</v>
      </c>
      <c r="Q537" s="137">
        <v>50.8</v>
      </c>
      <c r="R537" s="18">
        <f t="shared" ref="R537:R562" si="38">ROUND(P537*Q537,2)</f>
        <v>246380</v>
      </c>
      <c r="S537" s="76">
        <v>202303</v>
      </c>
      <c r="T537" s="141" t="s">
        <v>2991</v>
      </c>
      <c r="U537" s="190"/>
      <c r="V537" s="18">
        <v>50.798591614</v>
      </c>
      <c r="W537" s="144"/>
      <c r="X537" s="17"/>
      <c r="Y537" s="17"/>
      <c r="Z537" s="14" t="s">
        <v>2992</v>
      </c>
      <c r="AA537" s="163">
        <v>0.4</v>
      </c>
      <c r="AB537" s="164">
        <v>100</v>
      </c>
      <c r="AC537" s="120">
        <f t="shared" si="37"/>
        <v>40</v>
      </c>
    </row>
    <row r="538" s="2" customFormat="1" customHeight="1" spans="1:29">
      <c r="A538" s="197" t="s">
        <v>153</v>
      </c>
      <c r="B538" s="14" t="s">
        <v>1804</v>
      </c>
      <c r="C538" s="14" t="s">
        <v>191</v>
      </c>
      <c r="D538" s="14" t="s">
        <v>1820</v>
      </c>
      <c r="E538" s="7" t="s">
        <v>2993</v>
      </c>
      <c r="F538" s="5" t="s">
        <v>2994</v>
      </c>
      <c r="G538" s="5" t="s">
        <v>35</v>
      </c>
      <c r="H538" s="9" t="s">
        <v>2995</v>
      </c>
      <c r="I538" s="13" t="e">
        <f>VLOOKUP(H538,合同高级查询数据!$A$2:$Y$48,25,FALSE)</f>
        <v>#N/A</v>
      </c>
      <c r="J538" s="8" t="s">
        <v>37</v>
      </c>
      <c r="K538" s="5" t="s">
        <v>193</v>
      </c>
      <c r="L538" s="120" t="s">
        <v>2996</v>
      </c>
      <c r="M538" s="111" t="s">
        <v>2997</v>
      </c>
      <c r="N538" s="17">
        <v>44927</v>
      </c>
      <c r="O538" s="14" t="s">
        <v>2998</v>
      </c>
      <c r="P538" s="18">
        <v>8100</v>
      </c>
      <c r="Q538" s="137">
        <v>0.03</v>
      </c>
      <c r="R538" s="18">
        <f t="shared" si="38"/>
        <v>243</v>
      </c>
      <c r="S538" s="76">
        <v>202303</v>
      </c>
      <c r="T538" s="141" t="s">
        <v>2999</v>
      </c>
      <c r="U538" s="190"/>
      <c r="V538" s="18">
        <v>0.001655983</v>
      </c>
      <c r="W538" s="144"/>
      <c r="X538" s="14"/>
      <c r="Y538" s="14"/>
      <c r="Z538" s="14" t="s">
        <v>3000</v>
      </c>
      <c r="AA538" s="163">
        <v>0.1</v>
      </c>
      <c r="AB538" s="164">
        <v>0.3</v>
      </c>
      <c r="AC538" s="120">
        <f t="shared" si="37"/>
        <v>0.03</v>
      </c>
    </row>
    <row r="539" s="2" customFormat="1" customHeight="1" spans="1:29">
      <c r="A539" s="197" t="s">
        <v>50</v>
      </c>
      <c r="B539" s="57" t="s">
        <v>3001</v>
      </c>
      <c r="C539" s="14" t="s">
        <v>77</v>
      </c>
      <c r="D539" s="14" t="s">
        <v>1820</v>
      </c>
      <c r="E539" s="7" t="s">
        <v>783</v>
      </c>
      <c r="F539" s="5" t="s">
        <v>797</v>
      </c>
      <c r="G539" s="5" t="s">
        <v>35</v>
      </c>
      <c r="H539" s="9" t="s">
        <v>3002</v>
      </c>
      <c r="I539" s="13" t="e">
        <f>VLOOKUP(H539,合同高级查询数据!$A$2:$Y$48,25,FALSE)</f>
        <v>#N/A</v>
      </c>
      <c r="J539" s="8" t="s">
        <v>37</v>
      </c>
      <c r="K539" s="5" t="s">
        <v>240</v>
      </c>
      <c r="L539" s="15" t="s">
        <v>3003</v>
      </c>
      <c r="M539" s="111" t="s">
        <v>3004</v>
      </c>
      <c r="N539" s="17">
        <v>44623</v>
      </c>
      <c r="O539" s="14" t="s">
        <v>839</v>
      </c>
      <c r="P539" s="211">
        <v>4166</v>
      </c>
      <c r="Q539" s="214">
        <v>140</v>
      </c>
      <c r="R539" s="211">
        <f t="shared" si="38"/>
        <v>583240</v>
      </c>
      <c r="S539" s="76">
        <v>202303</v>
      </c>
      <c r="T539" s="141" t="s">
        <v>3005</v>
      </c>
      <c r="U539" s="190"/>
      <c r="V539" s="18">
        <v>114.615577698</v>
      </c>
      <c r="W539" s="215"/>
      <c r="X539" s="17"/>
      <c r="Y539" s="17"/>
      <c r="Z539" s="14" t="s">
        <v>3006</v>
      </c>
      <c r="AA539" s="163">
        <v>1</v>
      </c>
      <c r="AB539" s="228">
        <v>140</v>
      </c>
      <c r="AC539" s="228">
        <v>140</v>
      </c>
    </row>
    <row r="540" s="37" customFormat="1" customHeight="1" spans="1:29">
      <c r="A540" s="179" t="s">
        <v>50</v>
      </c>
      <c r="B540" s="54" t="s">
        <v>3001</v>
      </c>
      <c r="C540" s="49" t="s">
        <v>77</v>
      </c>
      <c r="D540" s="49" t="s">
        <v>1820</v>
      </c>
      <c r="E540" s="103" t="s">
        <v>783</v>
      </c>
      <c r="F540" s="51" t="s">
        <v>797</v>
      </c>
      <c r="G540" s="51" t="s">
        <v>35</v>
      </c>
      <c r="H540" s="59" t="s">
        <v>3007</v>
      </c>
      <c r="I540" s="53" t="e">
        <f>VLOOKUP(H540,合同高级查询数据!$A$2:$Y$48,25,FALSE)</f>
        <v>#N/A</v>
      </c>
      <c r="J540" s="114" t="s">
        <v>37</v>
      </c>
      <c r="K540" s="51" t="s">
        <v>240</v>
      </c>
      <c r="L540" s="115" t="s">
        <v>3008</v>
      </c>
      <c r="M540" s="116" t="s">
        <v>3009</v>
      </c>
      <c r="N540" s="72">
        <v>44448</v>
      </c>
      <c r="O540" s="49" t="s">
        <v>1355</v>
      </c>
      <c r="P540" s="212">
        <v>4000</v>
      </c>
      <c r="Q540" s="216">
        <v>80</v>
      </c>
      <c r="R540" s="212">
        <f t="shared" si="38"/>
        <v>320000</v>
      </c>
      <c r="S540" s="69">
        <v>202303</v>
      </c>
      <c r="T540" s="98" t="s">
        <v>3010</v>
      </c>
      <c r="U540" s="188"/>
      <c r="V540" s="118">
        <v>64.042503357</v>
      </c>
      <c r="W540" s="217"/>
      <c r="X540" s="72">
        <v>44805</v>
      </c>
      <c r="Y540" s="72">
        <v>45169</v>
      </c>
      <c r="Z540" s="49" t="s">
        <v>3011</v>
      </c>
      <c r="AA540" s="168">
        <v>1</v>
      </c>
      <c r="AB540" s="229">
        <v>80</v>
      </c>
      <c r="AC540" s="229">
        <v>80</v>
      </c>
    </row>
    <row r="541" s="2" customFormat="1" customHeight="1" spans="1:29">
      <c r="A541" s="14" t="s">
        <v>29</v>
      </c>
      <c r="B541" s="14" t="s">
        <v>3012</v>
      </c>
      <c r="C541" s="14" t="s">
        <v>31</v>
      </c>
      <c r="D541" s="14" t="s">
        <v>94</v>
      </c>
      <c r="E541" s="56" t="s">
        <v>3013</v>
      </c>
      <c r="F541" s="14" t="s">
        <v>3014</v>
      </c>
      <c r="G541" s="14" t="s">
        <v>35</v>
      </c>
      <c r="H541" s="14" t="s">
        <v>3015</v>
      </c>
      <c r="I541" s="13" t="e">
        <f>VLOOKUP(H541,合同高级查询数据!$A$2:$Y$48,25,FALSE)</f>
        <v>#N/A</v>
      </c>
      <c r="J541" s="14" t="s">
        <v>37</v>
      </c>
      <c r="K541" s="14" t="s">
        <v>93</v>
      </c>
      <c r="L541" s="176" t="s">
        <v>3016</v>
      </c>
      <c r="M541" s="14" t="s">
        <v>3017</v>
      </c>
      <c r="N541" s="17" t="s">
        <v>3018</v>
      </c>
      <c r="O541" s="14" t="s">
        <v>3019</v>
      </c>
      <c r="P541" s="191">
        <v>500</v>
      </c>
      <c r="Q541" s="137">
        <v>140</v>
      </c>
      <c r="R541" s="64">
        <f t="shared" si="38"/>
        <v>70000</v>
      </c>
      <c r="S541" s="218">
        <v>202303</v>
      </c>
      <c r="T541" s="219" t="s">
        <v>3020</v>
      </c>
      <c r="U541" s="219"/>
      <c r="V541" s="18">
        <v>45.673692092</v>
      </c>
      <c r="W541" s="78"/>
      <c r="X541" s="17"/>
      <c r="Y541" s="17"/>
      <c r="Z541" s="14" t="s">
        <v>3021</v>
      </c>
      <c r="AA541" s="163">
        <v>1</v>
      </c>
      <c r="AB541" s="164">
        <v>140</v>
      </c>
      <c r="AC541" s="120">
        <f t="shared" ref="AC541:AC548" si="39">AA541*AB541</f>
        <v>140</v>
      </c>
    </row>
    <row r="542" s="2" customFormat="1" customHeight="1" spans="1:29">
      <c r="A542" s="14" t="s">
        <v>29</v>
      </c>
      <c r="B542" s="14" t="s">
        <v>3012</v>
      </c>
      <c r="C542" s="14" t="s">
        <v>31</v>
      </c>
      <c r="D542" s="14" t="s">
        <v>94</v>
      </c>
      <c r="E542" s="56" t="s">
        <v>3013</v>
      </c>
      <c r="F542" s="14" t="s">
        <v>3014</v>
      </c>
      <c r="G542" s="14" t="s">
        <v>35</v>
      </c>
      <c r="H542" s="14" t="s">
        <v>3015</v>
      </c>
      <c r="I542" s="13" t="e">
        <f>VLOOKUP(H542,合同高级查询数据!$A$2:$Y$48,25,FALSE)</f>
        <v>#N/A</v>
      </c>
      <c r="J542" s="14" t="s">
        <v>37</v>
      </c>
      <c r="K542" s="14" t="s">
        <v>1799</v>
      </c>
      <c r="L542" s="176" t="s">
        <v>3022</v>
      </c>
      <c r="M542" s="14" t="s">
        <v>3023</v>
      </c>
      <c r="N542" s="17" t="s">
        <v>3018</v>
      </c>
      <c r="O542" s="14" t="s">
        <v>1496</v>
      </c>
      <c r="P542" s="191">
        <v>500</v>
      </c>
      <c r="Q542" s="137">
        <v>0</v>
      </c>
      <c r="R542" s="64">
        <f t="shared" si="38"/>
        <v>0</v>
      </c>
      <c r="S542" s="218">
        <v>202303</v>
      </c>
      <c r="T542" s="219" t="s">
        <v>3024</v>
      </c>
      <c r="U542" s="219"/>
      <c r="V542" s="18">
        <v>0</v>
      </c>
      <c r="W542" s="78"/>
      <c r="X542" s="17"/>
      <c r="Y542" s="17"/>
      <c r="Z542" s="26">
        <v>0</v>
      </c>
      <c r="AA542" s="26">
        <v>0</v>
      </c>
      <c r="AB542" s="26">
        <v>0</v>
      </c>
      <c r="AC542" s="26">
        <f t="shared" si="39"/>
        <v>0</v>
      </c>
    </row>
    <row r="543" s="2" customFormat="1" customHeight="1" spans="1:29">
      <c r="A543" s="14" t="s">
        <v>29</v>
      </c>
      <c r="B543" s="14" t="s">
        <v>3012</v>
      </c>
      <c r="C543" s="14" t="s">
        <v>31</v>
      </c>
      <c r="D543" s="14" t="s">
        <v>94</v>
      </c>
      <c r="E543" s="56" t="s">
        <v>3013</v>
      </c>
      <c r="F543" s="14" t="s">
        <v>3014</v>
      </c>
      <c r="G543" s="14" t="s">
        <v>35</v>
      </c>
      <c r="H543" s="14" t="s">
        <v>3015</v>
      </c>
      <c r="I543" s="13" t="e">
        <f>VLOOKUP(H543,合同高级查询数据!$A$2:$Y$48,25,FALSE)</f>
        <v>#N/A</v>
      </c>
      <c r="J543" s="14" t="s">
        <v>37</v>
      </c>
      <c r="K543" s="14" t="s">
        <v>915</v>
      </c>
      <c r="L543" s="176" t="s">
        <v>3025</v>
      </c>
      <c r="M543" s="14" t="s">
        <v>3026</v>
      </c>
      <c r="N543" s="17">
        <v>44197</v>
      </c>
      <c r="O543" s="14" t="s">
        <v>1355</v>
      </c>
      <c r="P543" s="191">
        <v>500</v>
      </c>
      <c r="Q543" s="137">
        <v>80</v>
      </c>
      <c r="R543" s="64">
        <f t="shared" si="38"/>
        <v>40000</v>
      </c>
      <c r="S543" s="218">
        <v>202303</v>
      </c>
      <c r="T543" s="219" t="s">
        <v>3027</v>
      </c>
      <c r="U543" s="219"/>
      <c r="V543" s="18">
        <v>17.542089347</v>
      </c>
      <c r="W543" s="78"/>
      <c r="X543" s="17"/>
      <c r="Y543" s="17"/>
      <c r="Z543" s="14" t="s">
        <v>3028</v>
      </c>
      <c r="AA543" s="163">
        <v>1</v>
      </c>
      <c r="AB543" s="164">
        <v>80</v>
      </c>
      <c r="AC543" s="120">
        <f t="shared" si="39"/>
        <v>80</v>
      </c>
    </row>
    <row r="544" s="2" customFormat="1" customHeight="1" spans="1:29">
      <c r="A544" s="14" t="s">
        <v>29</v>
      </c>
      <c r="B544" s="14" t="s">
        <v>3012</v>
      </c>
      <c r="C544" s="14" t="s">
        <v>31</v>
      </c>
      <c r="D544" s="14" t="s">
        <v>94</v>
      </c>
      <c r="E544" s="56" t="s">
        <v>3013</v>
      </c>
      <c r="F544" s="14" t="s">
        <v>3014</v>
      </c>
      <c r="G544" s="14" t="s">
        <v>35</v>
      </c>
      <c r="H544" s="14" t="s">
        <v>3015</v>
      </c>
      <c r="I544" s="13" t="e">
        <f>VLOOKUP(H544,合同高级查询数据!$A$2:$Y$48,25,FALSE)</f>
        <v>#N/A</v>
      </c>
      <c r="J544" s="14" t="s">
        <v>37</v>
      </c>
      <c r="K544" s="14" t="s">
        <v>62</v>
      </c>
      <c r="L544" s="176" t="s">
        <v>3029</v>
      </c>
      <c r="M544" s="14" t="s">
        <v>3030</v>
      </c>
      <c r="N544" s="17">
        <v>44197</v>
      </c>
      <c r="O544" s="14" t="s">
        <v>1858</v>
      </c>
      <c r="P544" s="191">
        <v>500</v>
      </c>
      <c r="Q544" s="137">
        <v>40</v>
      </c>
      <c r="R544" s="64">
        <f t="shared" si="38"/>
        <v>20000</v>
      </c>
      <c r="S544" s="218">
        <v>202303</v>
      </c>
      <c r="T544" s="219" t="s">
        <v>3027</v>
      </c>
      <c r="U544" s="219"/>
      <c r="V544" s="18">
        <v>17.833707237</v>
      </c>
      <c r="W544" s="78"/>
      <c r="X544" s="17"/>
      <c r="Y544" s="17"/>
      <c r="Z544" s="14" t="s">
        <v>3031</v>
      </c>
      <c r="AA544" s="163">
        <v>1</v>
      </c>
      <c r="AB544" s="164">
        <v>40</v>
      </c>
      <c r="AC544" s="120">
        <f t="shared" si="39"/>
        <v>40</v>
      </c>
    </row>
    <row r="545" s="2" customFormat="1" customHeight="1" spans="1:29">
      <c r="A545" s="14" t="s">
        <v>29</v>
      </c>
      <c r="B545" s="14" t="s">
        <v>3012</v>
      </c>
      <c r="C545" s="14" t="s">
        <v>31</v>
      </c>
      <c r="D545" s="14" t="s">
        <v>94</v>
      </c>
      <c r="E545" s="56" t="s">
        <v>3013</v>
      </c>
      <c r="F545" s="14" t="s">
        <v>3014</v>
      </c>
      <c r="G545" s="14" t="s">
        <v>35</v>
      </c>
      <c r="H545" s="14" t="s">
        <v>3015</v>
      </c>
      <c r="I545" s="13" t="e">
        <f>VLOOKUP(H545,合同高级查询数据!$A$2:$Y$48,25,FALSE)</f>
        <v>#N/A</v>
      </c>
      <c r="J545" s="14" t="s">
        <v>37</v>
      </c>
      <c r="K545" s="14" t="s">
        <v>2316</v>
      </c>
      <c r="L545" s="176" t="s">
        <v>3032</v>
      </c>
      <c r="M545" s="14" t="s">
        <v>3033</v>
      </c>
      <c r="N545" s="17" t="s">
        <v>3018</v>
      </c>
      <c r="O545" s="14" t="s">
        <v>3034</v>
      </c>
      <c r="P545" s="191">
        <v>500</v>
      </c>
      <c r="Q545" s="137">
        <v>80</v>
      </c>
      <c r="R545" s="64">
        <f t="shared" si="38"/>
        <v>40000</v>
      </c>
      <c r="S545" s="218">
        <v>202303</v>
      </c>
      <c r="T545" s="219" t="s">
        <v>3035</v>
      </c>
      <c r="U545" s="219"/>
      <c r="V545" s="18">
        <v>24.505401993</v>
      </c>
      <c r="W545" s="78"/>
      <c r="X545" s="17"/>
      <c r="Y545" s="17"/>
      <c r="Z545" s="14" t="s">
        <v>3036</v>
      </c>
      <c r="AA545" s="163">
        <v>1</v>
      </c>
      <c r="AB545" s="164">
        <v>80</v>
      </c>
      <c r="AC545" s="120">
        <f t="shared" si="39"/>
        <v>80</v>
      </c>
    </row>
    <row r="546" s="2" customFormat="1" customHeight="1" spans="1:29">
      <c r="A546" s="14" t="s">
        <v>29</v>
      </c>
      <c r="B546" s="14" t="s">
        <v>3012</v>
      </c>
      <c r="C546" s="14" t="s">
        <v>31</v>
      </c>
      <c r="D546" s="14" t="s">
        <v>94</v>
      </c>
      <c r="E546" s="56" t="s">
        <v>3013</v>
      </c>
      <c r="F546" s="14" t="s">
        <v>3014</v>
      </c>
      <c r="G546" s="14" t="s">
        <v>35</v>
      </c>
      <c r="H546" s="14" t="s">
        <v>3015</v>
      </c>
      <c r="I546" s="13" t="e">
        <f>VLOOKUP(H546,合同高级查询数据!$A$2:$Y$48,25,FALSE)</f>
        <v>#N/A</v>
      </c>
      <c r="J546" s="14" t="s">
        <v>37</v>
      </c>
      <c r="K546" s="14" t="s">
        <v>1442</v>
      </c>
      <c r="L546" s="176" t="s">
        <v>3037</v>
      </c>
      <c r="M546" s="14" t="s">
        <v>3038</v>
      </c>
      <c r="N546" s="17" t="s">
        <v>3018</v>
      </c>
      <c r="O546" s="14" t="s">
        <v>3039</v>
      </c>
      <c r="P546" s="191">
        <v>500</v>
      </c>
      <c r="Q546" s="137">
        <v>140</v>
      </c>
      <c r="R546" s="64">
        <f t="shared" si="38"/>
        <v>70000</v>
      </c>
      <c r="S546" s="218">
        <v>202303</v>
      </c>
      <c r="T546" s="219" t="s">
        <v>3040</v>
      </c>
      <c r="U546" s="219"/>
      <c r="V546" s="18">
        <v>28.315378914</v>
      </c>
      <c r="W546" s="78"/>
      <c r="X546" s="17"/>
      <c r="Y546" s="17"/>
      <c r="Z546" s="14" t="s">
        <v>3041</v>
      </c>
      <c r="AA546" s="163">
        <v>1</v>
      </c>
      <c r="AB546" s="164">
        <v>140</v>
      </c>
      <c r="AC546" s="120">
        <f t="shared" si="39"/>
        <v>140</v>
      </c>
    </row>
    <row r="547" s="2" customFormat="1" customHeight="1" spans="1:29">
      <c r="A547" s="14" t="s">
        <v>29</v>
      </c>
      <c r="B547" s="14" t="s">
        <v>3012</v>
      </c>
      <c r="C547" s="14" t="s">
        <v>31</v>
      </c>
      <c r="D547" s="14" t="s">
        <v>94</v>
      </c>
      <c r="E547" s="56" t="s">
        <v>3013</v>
      </c>
      <c r="F547" s="14" t="s">
        <v>3014</v>
      </c>
      <c r="G547" s="14" t="s">
        <v>35</v>
      </c>
      <c r="H547" s="14" t="s">
        <v>3015</v>
      </c>
      <c r="I547" s="13" t="e">
        <f>VLOOKUP(H547,合同高级查询数据!$A$2:$Y$48,25,FALSE)</f>
        <v>#N/A</v>
      </c>
      <c r="J547" s="14" t="s">
        <v>37</v>
      </c>
      <c r="K547" s="14" t="s">
        <v>1530</v>
      </c>
      <c r="L547" s="176" t="s">
        <v>3042</v>
      </c>
      <c r="M547" s="14" t="s">
        <v>3043</v>
      </c>
      <c r="N547" s="17" t="s">
        <v>3018</v>
      </c>
      <c r="O547" s="14" t="s">
        <v>3044</v>
      </c>
      <c r="P547" s="191">
        <v>500</v>
      </c>
      <c r="Q547" s="137">
        <v>40</v>
      </c>
      <c r="R547" s="64">
        <f t="shared" si="38"/>
        <v>20000</v>
      </c>
      <c r="S547" s="218">
        <v>202303</v>
      </c>
      <c r="T547" s="219" t="s">
        <v>3045</v>
      </c>
      <c r="U547" s="219"/>
      <c r="V547" s="18">
        <v>6.147851457</v>
      </c>
      <c r="W547" s="78"/>
      <c r="X547" s="17"/>
      <c r="Y547" s="17"/>
      <c r="Z547" s="14" t="s">
        <v>3046</v>
      </c>
      <c r="AA547" s="163">
        <v>1</v>
      </c>
      <c r="AB547" s="164">
        <v>40</v>
      </c>
      <c r="AC547" s="120">
        <f t="shared" si="39"/>
        <v>40</v>
      </c>
    </row>
    <row r="548" s="2" customFormat="1" customHeight="1" spans="1:29">
      <c r="A548" s="14" t="s">
        <v>29</v>
      </c>
      <c r="B548" s="14" t="s">
        <v>3012</v>
      </c>
      <c r="C548" s="14" t="s">
        <v>31</v>
      </c>
      <c r="D548" s="14" t="s">
        <v>94</v>
      </c>
      <c r="E548" s="56" t="s">
        <v>3013</v>
      </c>
      <c r="F548" s="14" t="s">
        <v>3014</v>
      </c>
      <c r="G548" s="14" t="s">
        <v>35</v>
      </c>
      <c r="H548" s="14" t="s">
        <v>3015</v>
      </c>
      <c r="I548" s="13" t="e">
        <f>VLOOKUP(H548,合同高级查询数据!$A$2:$Y$48,25,FALSE)</f>
        <v>#N/A</v>
      </c>
      <c r="J548" s="14" t="s">
        <v>37</v>
      </c>
      <c r="K548" s="14" t="s">
        <v>1352</v>
      </c>
      <c r="L548" s="176" t="s">
        <v>3047</v>
      </c>
      <c r="M548" s="14" t="s">
        <v>3048</v>
      </c>
      <c r="N548" s="17" t="s">
        <v>3018</v>
      </c>
      <c r="O548" s="14" t="s">
        <v>1049</v>
      </c>
      <c r="P548" s="191">
        <v>500</v>
      </c>
      <c r="Q548" s="137">
        <v>20</v>
      </c>
      <c r="R548" s="64">
        <f t="shared" si="38"/>
        <v>10000</v>
      </c>
      <c r="S548" s="218">
        <v>202303</v>
      </c>
      <c r="T548" s="219" t="s">
        <v>3049</v>
      </c>
      <c r="U548" s="219"/>
      <c r="V548" s="18">
        <v>4.743508567</v>
      </c>
      <c r="W548" s="78"/>
      <c r="X548" s="17"/>
      <c r="Y548" s="17"/>
      <c r="Z548" s="14" t="s">
        <v>3050</v>
      </c>
      <c r="AA548" s="163">
        <v>1</v>
      </c>
      <c r="AB548" s="164">
        <v>20</v>
      </c>
      <c r="AC548" s="120">
        <f t="shared" si="39"/>
        <v>20</v>
      </c>
    </row>
    <row r="549" s="2" customFormat="1" customHeight="1" spans="1:29">
      <c r="A549" s="14" t="s">
        <v>29</v>
      </c>
      <c r="B549" s="14" t="s">
        <v>3012</v>
      </c>
      <c r="C549" s="14" t="s">
        <v>93</v>
      </c>
      <c r="D549" s="14" t="s">
        <v>94</v>
      </c>
      <c r="E549" s="56" t="s">
        <v>3051</v>
      </c>
      <c r="F549" s="14" t="s">
        <v>3052</v>
      </c>
      <c r="G549" s="14" t="s">
        <v>35</v>
      </c>
      <c r="H549" s="14" t="s">
        <v>3053</v>
      </c>
      <c r="I549" s="13" t="e">
        <f>VLOOKUP(H549,合同高级查询数据!$A$2:$Y$48,25,FALSE)</f>
        <v>#N/A</v>
      </c>
      <c r="J549" s="14" t="s">
        <v>98</v>
      </c>
      <c r="K549" s="14" t="s">
        <v>3054</v>
      </c>
      <c r="L549" s="176" t="s">
        <v>3055</v>
      </c>
      <c r="M549" s="14" t="s">
        <v>3056</v>
      </c>
      <c r="N549" s="17" t="s">
        <v>3057</v>
      </c>
      <c r="O549" s="14" t="s">
        <v>3058</v>
      </c>
      <c r="P549" s="191">
        <v>1000</v>
      </c>
      <c r="Q549" s="137">
        <v>59.6</v>
      </c>
      <c r="R549" s="64">
        <f t="shared" si="38"/>
        <v>59600</v>
      </c>
      <c r="S549" s="218">
        <v>202303</v>
      </c>
      <c r="T549" s="219" t="s">
        <v>3059</v>
      </c>
      <c r="U549" s="219"/>
      <c r="V549" s="18">
        <v>59.601021542</v>
      </c>
      <c r="W549" s="78"/>
      <c r="X549" s="17"/>
      <c r="Y549" s="17"/>
      <c r="Z549" s="14" t="s">
        <v>3060</v>
      </c>
      <c r="AA549" s="163">
        <v>0</v>
      </c>
      <c r="AB549" s="164">
        <v>200</v>
      </c>
      <c r="AC549" s="164">
        <v>0</v>
      </c>
    </row>
    <row r="550" s="2" customFormat="1" customHeight="1" spans="1:29">
      <c r="A550" s="14" t="s">
        <v>29</v>
      </c>
      <c r="B550" s="14" t="s">
        <v>3012</v>
      </c>
      <c r="C550" s="14" t="s">
        <v>1799</v>
      </c>
      <c r="D550" s="14" t="s">
        <v>94</v>
      </c>
      <c r="E550" s="56" t="s">
        <v>3051</v>
      </c>
      <c r="F550" s="14" t="s">
        <v>3052</v>
      </c>
      <c r="G550" s="14" t="s">
        <v>35</v>
      </c>
      <c r="H550" s="14" t="s">
        <v>3053</v>
      </c>
      <c r="I550" s="13" t="e">
        <f>VLOOKUP(H550,合同高级查询数据!$A$2:$Y$48,25,FALSE)</f>
        <v>#N/A</v>
      </c>
      <c r="J550" s="14" t="s">
        <v>98</v>
      </c>
      <c r="K550" s="14" t="s">
        <v>3061</v>
      </c>
      <c r="L550" s="176" t="s">
        <v>3062</v>
      </c>
      <c r="M550" s="14" t="s">
        <v>3063</v>
      </c>
      <c r="N550" s="17" t="s">
        <v>3064</v>
      </c>
      <c r="O550" s="14" t="s">
        <v>3065</v>
      </c>
      <c r="P550" s="191">
        <v>1000</v>
      </c>
      <c r="Q550" s="137">
        <v>17.6</v>
      </c>
      <c r="R550" s="64">
        <f t="shared" si="38"/>
        <v>17600</v>
      </c>
      <c r="S550" s="218">
        <v>202303</v>
      </c>
      <c r="T550" s="219" t="s">
        <v>3066</v>
      </c>
      <c r="U550" s="219"/>
      <c r="V550" s="18">
        <v>17.506414808</v>
      </c>
      <c r="W550" s="78"/>
      <c r="X550" s="17"/>
      <c r="Y550" s="17"/>
      <c r="Z550" s="14" t="s">
        <v>3067</v>
      </c>
      <c r="AA550" s="163">
        <v>0</v>
      </c>
      <c r="AB550" s="164">
        <v>80</v>
      </c>
      <c r="AC550" s="164">
        <v>0</v>
      </c>
    </row>
    <row r="551" s="2" customFormat="1" customHeight="1" spans="1:29">
      <c r="A551" s="14" t="s">
        <v>190</v>
      </c>
      <c r="B551" s="14" t="s">
        <v>3068</v>
      </c>
      <c r="C551" s="14" t="s">
        <v>1488</v>
      </c>
      <c r="D551" s="14" t="s">
        <v>94</v>
      </c>
      <c r="E551" s="56" t="s">
        <v>3069</v>
      </c>
      <c r="F551" s="14" t="s">
        <v>3070</v>
      </c>
      <c r="G551" s="14" t="s">
        <v>35</v>
      </c>
      <c r="H551" s="14" t="s">
        <v>3071</v>
      </c>
      <c r="I551" s="13" t="e">
        <f>VLOOKUP(H551,合同高级查询数据!$A$2:$Y$48,25,FALSE)</f>
        <v>#N/A</v>
      </c>
      <c r="J551" s="14" t="s">
        <v>37</v>
      </c>
      <c r="K551" s="176" t="s">
        <v>3072</v>
      </c>
      <c r="L551" s="176" t="s">
        <v>3072</v>
      </c>
      <c r="M551" s="14" t="s">
        <v>3073</v>
      </c>
      <c r="N551" s="17">
        <v>44652</v>
      </c>
      <c r="O551" s="14" t="s">
        <v>2257</v>
      </c>
      <c r="P551" s="191">
        <v>7084</v>
      </c>
      <c r="Q551" s="137">
        <v>28.43</v>
      </c>
      <c r="R551" s="64">
        <f t="shared" si="38"/>
        <v>201398.12</v>
      </c>
      <c r="S551" s="218">
        <v>202303</v>
      </c>
      <c r="T551" s="219" t="s">
        <v>3074</v>
      </c>
      <c r="U551" s="219"/>
      <c r="V551" s="18">
        <v>28.434343338</v>
      </c>
      <c r="W551" s="78"/>
      <c r="X551" s="17"/>
      <c r="Y551" s="17"/>
      <c r="Z551" s="14" t="s">
        <v>3075</v>
      </c>
      <c r="AA551" s="163">
        <v>0.3</v>
      </c>
      <c r="AB551" s="164">
        <v>60</v>
      </c>
      <c r="AC551" s="120">
        <f>AA551*AB551</f>
        <v>18</v>
      </c>
    </row>
    <row r="552" s="37" customFormat="1" customHeight="1" spans="1:29">
      <c r="A552" s="49" t="s">
        <v>29</v>
      </c>
      <c r="B552" s="49" t="s">
        <v>3012</v>
      </c>
      <c r="C552" s="49" t="s">
        <v>31</v>
      </c>
      <c r="D552" s="49" t="s">
        <v>94</v>
      </c>
      <c r="E552" s="52" t="s">
        <v>3076</v>
      </c>
      <c r="F552" s="49" t="s">
        <v>3077</v>
      </c>
      <c r="G552" s="49" t="s">
        <v>35</v>
      </c>
      <c r="H552" s="49" t="s">
        <v>3078</v>
      </c>
      <c r="I552" s="53" t="e">
        <f>VLOOKUP(H552,合同高级查询数据!$A$2:$Y$48,25,FALSE)</f>
        <v>#N/A</v>
      </c>
      <c r="J552" s="49" t="s">
        <v>98</v>
      </c>
      <c r="K552" s="49" t="s">
        <v>3079</v>
      </c>
      <c r="L552" s="193" t="s">
        <v>3080</v>
      </c>
      <c r="M552" s="49" t="s">
        <v>3081</v>
      </c>
      <c r="N552" s="72">
        <v>39630</v>
      </c>
      <c r="O552" s="49" t="s">
        <v>1858</v>
      </c>
      <c r="P552" s="189">
        <v>50000</v>
      </c>
      <c r="Q552" s="148">
        <v>8.5</v>
      </c>
      <c r="R552" s="61">
        <f t="shared" si="38"/>
        <v>425000</v>
      </c>
      <c r="S552" s="220">
        <v>202303</v>
      </c>
      <c r="T552" s="221" t="s">
        <v>3082</v>
      </c>
      <c r="U552" s="221"/>
      <c r="V552" s="118">
        <v>16.856791223</v>
      </c>
      <c r="W552" s="71"/>
      <c r="X552" s="72">
        <v>44317</v>
      </c>
      <c r="Y552" s="72">
        <v>45046</v>
      </c>
      <c r="Z552" s="49" t="s">
        <v>3083</v>
      </c>
      <c r="AA552" s="168">
        <v>0.2125</v>
      </c>
      <c r="AB552" s="166">
        <v>40</v>
      </c>
      <c r="AC552" s="166">
        <v>8.5</v>
      </c>
    </row>
    <row r="553" s="2" customFormat="1" customHeight="1" spans="1:29">
      <c r="A553" s="14" t="s">
        <v>29</v>
      </c>
      <c r="B553" s="14" t="s">
        <v>3012</v>
      </c>
      <c r="C553" s="14" t="s">
        <v>31</v>
      </c>
      <c r="D553" s="14" t="s">
        <v>94</v>
      </c>
      <c r="E553" s="56" t="s">
        <v>3076</v>
      </c>
      <c r="F553" s="14" t="s">
        <v>3077</v>
      </c>
      <c r="G553" s="14" t="s">
        <v>35</v>
      </c>
      <c r="H553" s="14" t="s">
        <v>3084</v>
      </c>
      <c r="I553" s="13" t="e">
        <f>VLOOKUP(H553,合同高级查询数据!$A$2:$Y$48,25,FALSE)</f>
        <v>#N/A</v>
      </c>
      <c r="J553" s="14" t="s">
        <v>98</v>
      </c>
      <c r="K553" s="14" t="s">
        <v>3085</v>
      </c>
      <c r="L553" s="176" t="s">
        <v>3086</v>
      </c>
      <c r="M553" s="14" t="s">
        <v>1461</v>
      </c>
      <c r="N553" s="17">
        <v>42347</v>
      </c>
      <c r="O553" s="14" t="s">
        <v>533</v>
      </c>
      <c r="P553" s="191">
        <v>50000</v>
      </c>
      <c r="Q553" s="137">
        <v>0</v>
      </c>
      <c r="R553" s="64">
        <f t="shared" si="38"/>
        <v>0</v>
      </c>
      <c r="S553" s="218">
        <v>202303</v>
      </c>
      <c r="T553" s="219" t="s">
        <v>3087</v>
      </c>
      <c r="U553" s="219"/>
      <c r="V553" s="18">
        <v>1.987107277</v>
      </c>
      <c r="W553" s="78"/>
      <c r="X553" s="17"/>
      <c r="Y553" s="14"/>
      <c r="Z553" s="14" t="s">
        <v>3088</v>
      </c>
      <c r="AA553" s="163">
        <v>0</v>
      </c>
      <c r="AB553" s="164">
        <v>20</v>
      </c>
      <c r="AC553" s="164">
        <v>0</v>
      </c>
    </row>
    <row r="554" s="37" customFormat="1" customHeight="1" spans="1:29">
      <c r="A554" s="49" t="s">
        <v>29</v>
      </c>
      <c r="B554" s="49" t="s">
        <v>3012</v>
      </c>
      <c r="C554" s="49" t="s">
        <v>31</v>
      </c>
      <c r="D554" s="49" t="s">
        <v>94</v>
      </c>
      <c r="E554" s="52" t="s">
        <v>3076</v>
      </c>
      <c r="F554" s="49" t="s">
        <v>3077</v>
      </c>
      <c r="G554" s="49" t="s">
        <v>35</v>
      </c>
      <c r="H554" s="49" t="s">
        <v>3078</v>
      </c>
      <c r="I554" s="53" t="e">
        <f>VLOOKUP(H554,合同高级查询数据!$A$2:$Y$48,25,FALSE)</f>
        <v>#N/A</v>
      </c>
      <c r="J554" s="49" t="s">
        <v>37</v>
      </c>
      <c r="K554" s="49" t="s">
        <v>3089</v>
      </c>
      <c r="L554" s="193" t="s">
        <v>3090</v>
      </c>
      <c r="M554" s="49" t="s">
        <v>3091</v>
      </c>
      <c r="N554" s="72" t="s">
        <v>3092</v>
      </c>
      <c r="O554" s="49" t="s">
        <v>58</v>
      </c>
      <c r="P554" s="189">
        <v>8500</v>
      </c>
      <c r="Q554" s="148">
        <v>24</v>
      </c>
      <c r="R554" s="61">
        <f t="shared" si="38"/>
        <v>204000</v>
      </c>
      <c r="S554" s="220">
        <v>202303</v>
      </c>
      <c r="T554" s="221" t="s">
        <v>3093</v>
      </c>
      <c r="U554" s="221"/>
      <c r="V554" s="118">
        <v>23.877879219</v>
      </c>
      <c r="W554" s="150"/>
      <c r="X554" s="72">
        <v>44317</v>
      </c>
      <c r="Y554" s="72">
        <v>45046</v>
      </c>
      <c r="Z554" s="49" t="s">
        <v>3094</v>
      </c>
      <c r="AA554" s="168">
        <v>0.24</v>
      </c>
      <c r="AB554" s="166">
        <v>100</v>
      </c>
      <c r="AC554" s="146">
        <f t="shared" ref="AC554:AC559" si="40">AA554*AB554</f>
        <v>24</v>
      </c>
    </row>
    <row r="555" s="2" customFormat="1" customHeight="1" spans="1:29">
      <c r="A555" s="14" t="s">
        <v>29</v>
      </c>
      <c r="B555" s="14" t="s">
        <v>3012</v>
      </c>
      <c r="C555" s="14" t="s">
        <v>93</v>
      </c>
      <c r="D555" s="14" t="s">
        <v>94</v>
      </c>
      <c r="E555" s="56" t="s">
        <v>3076</v>
      </c>
      <c r="F555" s="14" t="s">
        <v>3077</v>
      </c>
      <c r="G555" s="14" t="s">
        <v>35</v>
      </c>
      <c r="H555" s="14" t="s">
        <v>3095</v>
      </c>
      <c r="I555" s="13" t="e">
        <f>VLOOKUP(H555,合同高级查询数据!$A$2:$Y$48,25,FALSE)</f>
        <v>#N/A</v>
      </c>
      <c r="J555" s="14" t="s">
        <v>37</v>
      </c>
      <c r="K555" s="14"/>
      <c r="L555" s="176" t="s">
        <v>3096</v>
      </c>
      <c r="M555" s="14" t="s">
        <v>3097</v>
      </c>
      <c r="N555" s="17" t="s">
        <v>3098</v>
      </c>
      <c r="O555" s="14" t="s">
        <v>228</v>
      </c>
      <c r="P555" s="191">
        <v>0</v>
      </c>
      <c r="Q555" s="137">
        <v>0</v>
      </c>
      <c r="R555" s="64">
        <f t="shared" si="38"/>
        <v>0</v>
      </c>
      <c r="S555" s="218">
        <v>202303</v>
      </c>
      <c r="T555" s="219" t="s">
        <v>3099</v>
      </c>
      <c r="U555" s="219"/>
      <c r="V555" s="18">
        <v>0</v>
      </c>
      <c r="W555" s="78"/>
      <c r="X555" s="17"/>
      <c r="Y555" s="14"/>
      <c r="Z555" s="14" t="s">
        <v>3100</v>
      </c>
      <c r="AA555" s="163">
        <v>0</v>
      </c>
      <c r="AB555" s="164">
        <v>10</v>
      </c>
      <c r="AC555" s="120">
        <f t="shared" si="40"/>
        <v>0</v>
      </c>
    </row>
    <row r="556" s="37" customFormat="1" customHeight="1" spans="1:29">
      <c r="A556" s="49" t="s">
        <v>29</v>
      </c>
      <c r="B556" s="49" t="s">
        <v>3101</v>
      </c>
      <c r="C556" s="49" t="s">
        <v>77</v>
      </c>
      <c r="D556" s="49" t="s">
        <v>94</v>
      </c>
      <c r="E556" s="52" t="s">
        <v>3102</v>
      </c>
      <c r="F556" s="49" t="s">
        <v>3103</v>
      </c>
      <c r="G556" s="49" t="s">
        <v>35</v>
      </c>
      <c r="H556" s="49" t="s">
        <v>3104</v>
      </c>
      <c r="I556" s="53" t="e">
        <f>VLOOKUP(H556,合同高级查询数据!$A$2:$Y$48,25,FALSE)</f>
        <v>#N/A</v>
      </c>
      <c r="J556" s="49" t="s">
        <v>37</v>
      </c>
      <c r="K556" s="49" t="s">
        <v>3105</v>
      </c>
      <c r="L556" s="193" t="s">
        <v>3106</v>
      </c>
      <c r="M556" s="49" t="s">
        <v>3107</v>
      </c>
      <c r="N556" s="72">
        <v>44819</v>
      </c>
      <c r="O556" s="49" t="s">
        <v>533</v>
      </c>
      <c r="P556" s="189">
        <v>0</v>
      </c>
      <c r="Q556" s="148">
        <v>0</v>
      </c>
      <c r="R556" s="61">
        <f t="shared" si="38"/>
        <v>0</v>
      </c>
      <c r="S556" s="220">
        <v>202303</v>
      </c>
      <c r="T556" s="221" t="s">
        <v>3108</v>
      </c>
      <c r="U556" s="188"/>
      <c r="V556" s="118">
        <v>0</v>
      </c>
      <c r="W556" s="150"/>
      <c r="X556" s="72">
        <v>44774</v>
      </c>
      <c r="Y556" s="72">
        <v>45138</v>
      </c>
      <c r="Z556" s="49" t="s">
        <v>3109</v>
      </c>
      <c r="AA556" s="230">
        <v>0</v>
      </c>
      <c r="AB556" s="166">
        <v>20</v>
      </c>
      <c r="AC556" s="146">
        <f t="shared" si="40"/>
        <v>0</v>
      </c>
    </row>
    <row r="557" s="37" customFormat="1" customHeight="1" spans="1:29">
      <c r="A557" s="49" t="s">
        <v>50</v>
      </c>
      <c r="B557" s="49" t="s">
        <v>3101</v>
      </c>
      <c r="C557" s="49" t="s">
        <v>77</v>
      </c>
      <c r="D557" s="49" t="s">
        <v>526</v>
      </c>
      <c r="E557" s="52" t="s">
        <v>2622</v>
      </c>
      <c r="F557" s="49" t="s">
        <v>3110</v>
      </c>
      <c r="G557" s="49" t="s">
        <v>35</v>
      </c>
      <c r="H557" s="49" t="s">
        <v>3111</v>
      </c>
      <c r="I557" s="53" t="e">
        <f>VLOOKUP(H557,合同高级查询数据!$A$2:$Y$48,25,FALSE)</f>
        <v>#N/A</v>
      </c>
      <c r="J557" s="49" t="s">
        <v>37</v>
      </c>
      <c r="K557" s="49" t="s">
        <v>3112</v>
      </c>
      <c r="L557" s="193" t="s">
        <v>3113</v>
      </c>
      <c r="M557" s="49" t="s">
        <v>3114</v>
      </c>
      <c r="N557" s="72" t="s">
        <v>2828</v>
      </c>
      <c r="O557" s="49" t="s">
        <v>3115</v>
      </c>
      <c r="P557" s="189">
        <v>7333.33</v>
      </c>
      <c r="Q557" s="148">
        <v>113.8</v>
      </c>
      <c r="R557" s="61">
        <f t="shared" si="38"/>
        <v>834532.95</v>
      </c>
      <c r="S557" s="220">
        <v>202303</v>
      </c>
      <c r="T557" s="221" t="s">
        <v>3116</v>
      </c>
      <c r="U557" s="221"/>
      <c r="V557" s="118">
        <v>113.742973328</v>
      </c>
      <c r="W557" s="67"/>
      <c r="X557" s="72">
        <v>44713</v>
      </c>
      <c r="Y557" s="72">
        <v>45077</v>
      </c>
      <c r="Z557" s="193" t="s">
        <v>3117</v>
      </c>
      <c r="AA557" s="168">
        <v>0.3</v>
      </c>
      <c r="AB557" s="166">
        <v>280</v>
      </c>
      <c r="AC557" s="146">
        <f t="shared" si="40"/>
        <v>84</v>
      </c>
    </row>
    <row r="558" s="37" customFormat="1" customHeight="1" spans="1:29">
      <c r="A558" s="49" t="s">
        <v>190</v>
      </c>
      <c r="B558" s="49" t="s">
        <v>3101</v>
      </c>
      <c r="C558" s="49" t="s">
        <v>77</v>
      </c>
      <c r="D558" s="49" t="s">
        <v>526</v>
      </c>
      <c r="E558" s="52" t="s">
        <v>2622</v>
      </c>
      <c r="F558" s="49" t="s">
        <v>3118</v>
      </c>
      <c r="G558" s="49" t="s">
        <v>35</v>
      </c>
      <c r="H558" s="49" t="s">
        <v>3119</v>
      </c>
      <c r="I558" s="53" t="e">
        <f>VLOOKUP(H558,合同高级查询数据!$A$2:$Y$48,25,FALSE)</f>
        <v>#N/A</v>
      </c>
      <c r="J558" s="49" t="s">
        <v>37</v>
      </c>
      <c r="K558" s="49" t="s">
        <v>3112</v>
      </c>
      <c r="L558" s="193" t="s">
        <v>3120</v>
      </c>
      <c r="M558" s="49" t="s">
        <v>3114</v>
      </c>
      <c r="N558" s="72" t="s">
        <v>2828</v>
      </c>
      <c r="O558" s="49" t="s">
        <v>3121</v>
      </c>
      <c r="P558" s="189">
        <v>8500</v>
      </c>
      <c r="Q558" s="148">
        <v>78.2</v>
      </c>
      <c r="R558" s="61">
        <f t="shared" si="38"/>
        <v>664700</v>
      </c>
      <c r="S558" s="220">
        <v>202303</v>
      </c>
      <c r="T558" s="221" t="s">
        <v>3122</v>
      </c>
      <c r="U558" s="221"/>
      <c r="V558" s="118">
        <v>78.188201904</v>
      </c>
      <c r="W558" s="67"/>
      <c r="X558" s="72">
        <v>44713</v>
      </c>
      <c r="Y558" s="72">
        <v>45077</v>
      </c>
      <c r="Z558" s="193" t="s">
        <v>3123</v>
      </c>
      <c r="AA558" s="168">
        <v>0.3</v>
      </c>
      <c r="AB558" s="166">
        <v>180</v>
      </c>
      <c r="AC558" s="146">
        <f t="shared" si="40"/>
        <v>54</v>
      </c>
    </row>
    <row r="559" s="37" customFormat="1" customHeight="1" spans="1:29">
      <c r="A559" s="49" t="s">
        <v>153</v>
      </c>
      <c r="B559" s="49" t="s">
        <v>3101</v>
      </c>
      <c r="C559" s="49" t="s">
        <v>77</v>
      </c>
      <c r="D559" s="49" t="s">
        <v>526</v>
      </c>
      <c r="E559" s="52" t="s">
        <v>2622</v>
      </c>
      <c r="F559" s="49" t="s">
        <v>3124</v>
      </c>
      <c r="G559" s="49" t="s">
        <v>35</v>
      </c>
      <c r="H559" s="49" t="s">
        <v>3125</v>
      </c>
      <c r="I559" s="53" t="e">
        <f>VLOOKUP(H559,合同高级查询数据!$A$2:$Y$48,25,FALSE)</f>
        <v>#N/A</v>
      </c>
      <c r="J559" s="49" t="s">
        <v>37</v>
      </c>
      <c r="K559" s="49" t="s">
        <v>3112</v>
      </c>
      <c r="L559" s="193" t="s">
        <v>3126</v>
      </c>
      <c r="M559" s="49" t="s">
        <v>3114</v>
      </c>
      <c r="N559" s="72" t="s">
        <v>2828</v>
      </c>
      <c r="O559" s="49" t="s">
        <v>3127</v>
      </c>
      <c r="P559" s="189">
        <v>5600</v>
      </c>
      <c r="Q559" s="148">
        <v>131.1</v>
      </c>
      <c r="R559" s="61">
        <f t="shared" si="38"/>
        <v>734160</v>
      </c>
      <c r="S559" s="220">
        <v>202303</v>
      </c>
      <c r="T559" s="221" t="s">
        <v>3128</v>
      </c>
      <c r="U559" s="221"/>
      <c r="V559" s="118">
        <v>131.077514648</v>
      </c>
      <c r="W559" s="67"/>
      <c r="X559" s="72">
        <v>44713</v>
      </c>
      <c r="Y559" s="72">
        <v>45077</v>
      </c>
      <c r="Z559" s="193" t="s">
        <v>3129</v>
      </c>
      <c r="AA559" s="168">
        <v>0.4</v>
      </c>
      <c r="AB559" s="166">
        <v>260</v>
      </c>
      <c r="AC559" s="146">
        <f t="shared" si="40"/>
        <v>104</v>
      </c>
    </row>
    <row r="560" s="37" customFormat="1" customHeight="1" spans="1:29">
      <c r="A560" s="49" t="s">
        <v>50</v>
      </c>
      <c r="B560" s="49" t="s">
        <v>3101</v>
      </c>
      <c r="C560" s="49" t="s">
        <v>77</v>
      </c>
      <c r="D560" s="49" t="s">
        <v>526</v>
      </c>
      <c r="E560" s="52" t="s">
        <v>2622</v>
      </c>
      <c r="F560" s="49" t="s">
        <v>3110</v>
      </c>
      <c r="G560" s="49" t="s">
        <v>35</v>
      </c>
      <c r="H560" s="49" t="s">
        <v>3111</v>
      </c>
      <c r="I560" s="53" t="e">
        <f>VLOOKUP(H560,合同高级查询数据!$A$2:$Y$48,25,FALSE)</f>
        <v>#N/A</v>
      </c>
      <c r="J560" s="49" t="s">
        <v>37</v>
      </c>
      <c r="K560" s="49" t="s">
        <v>3112</v>
      </c>
      <c r="L560" s="193" t="s">
        <v>3113</v>
      </c>
      <c r="M560" s="49" t="s">
        <v>3114</v>
      </c>
      <c r="N560" s="72" t="s">
        <v>2828</v>
      </c>
      <c r="O560" s="49" t="s">
        <v>3115</v>
      </c>
      <c r="P560" s="150">
        <v>7333.33</v>
      </c>
      <c r="Q560" s="160">
        <v>0.75</v>
      </c>
      <c r="R560" s="118">
        <f t="shared" si="38"/>
        <v>5500</v>
      </c>
      <c r="S560" s="220">
        <v>202302</v>
      </c>
      <c r="T560" s="221" t="s">
        <v>3130</v>
      </c>
      <c r="U560" s="221"/>
      <c r="V560" s="148"/>
      <c r="W560" s="67"/>
      <c r="X560" s="72"/>
      <c r="Y560" s="72"/>
      <c r="Z560" s="193"/>
      <c r="AA560" s="168"/>
      <c r="AB560" s="166"/>
      <c r="AC560" s="146"/>
    </row>
    <row r="561" s="37" customFormat="1" customHeight="1" spans="1:29">
      <c r="A561" s="49" t="s">
        <v>190</v>
      </c>
      <c r="B561" s="49" t="s">
        <v>3101</v>
      </c>
      <c r="C561" s="49" t="s">
        <v>77</v>
      </c>
      <c r="D561" s="49" t="s">
        <v>526</v>
      </c>
      <c r="E561" s="52" t="s">
        <v>2622</v>
      </c>
      <c r="F561" s="49" t="s">
        <v>3118</v>
      </c>
      <c r="G561" s="49" t="s">
        <v>35</v>
      </c>
      <c r="H561" s="49" t="s">
        <v>3119</v>
      </c>
      <c r="I561" s="53" t="e">
        <f>VLOOKUP(H561,合同高级查询数据!$A$2:$Y$48,25,FALSE)</f>
        <v>#N/A</v>
      </c>
      <c r="J561" s="49" t="s">
        <v>37</v>
      </c>
      <c r="K561" s="49" t="s">
        <v>3112</v>
      </c>
      <c r="L561" s="193" t="s">
        <v>3120</v>
      </c>
      <c r="M561" s="49" t="s">
        <v>3114</v>
      </c>
      <c r="N561" s="72" t="s">
        <v>2828</v>
      </c>
      <c r="O561" s="49" t="s">
        <v>3121</v>
      </c>
      <c r="P561" s="150">
        <v>8500</v>
      </c>
      <c r="Q561" s="160">
        <v>0.38</v>
      </c>
      <c r="R561" s="118">
        <f t="shared" si="38"/>
        <v>3230</v>
      </c>
      <c r="S561" s="220">
        <v>202302</v>
      </c>
      <c r="T561" s="221" t="s">
        <v>3131</v>
      </c>
      <c r="U561" s="221"/>
      <c r="V561" s="148"/>
      <c r="W561" s="67"/>
      <c r="X561" s="72"/>
      <c r="Y561" s="72"/>
      <c r="Z561" s="193"/>
      <c r="AA561" s="168"/>
      <c r="AB561" s="166"/>
      <c r="AC561" s="146"/>
    </row>
    <row r="562" s="37" customFormat="1" customHeight="1" spans="1:29">
      <c r="A562" s="49" t="s">
        <v>153</v>
      </c>
      <c r="B562" s="49" t="s">
        <v>3101</v>
      </c>
      <c r="C562" s="49" t="s">
        <v>77</v>
      </c>
      <c r="D562" s="49" t="s">
        <v>526</v>
      </c>
      <c r="E562" s="52" t="s">
        <v>2622</v>
      </c>
      <c r="F562" s="49" t="s">
        <v>3124</v>
      </c>
      <c r="G562" s="49" t="s">
        <v>35</v>
      </c>
      <c r="H562" s="49" t="s">
        <v>3125</v>
      </c>
      <c r="I562" s="53" t="e">
        <f>VLOOKUP(H562,合同高级查询数据!$A$2:$Y$48,25,FALSE)</f>
        <v>#N/A</v>
      </c>
      <c r="J562" s="49" t="s">
        <v>37</v>
      </c>
      <c r="K562" s="49" t="s">
        <v>3112</v>
      </c>
      <c r="L562" s="193" t="s">
        <v>3126</v>
      </c>
      <c r="M562" s="49" t="s">
        <v>3114</v>
      </c>
      <c r="N562" s="72" t="s">
        <v>2828</v>
      </c>
      <c r="O562" s="49" t="s">
        <v>3127</v>
      </c>
      <c r="P562" s="150">
        <v>5600</v>
      </c>
      <c r="Q562" s="160">
        <v>0.83</v>
      </c>
      <c r="R562" s="118">
        <f t="shared" si="38"/>
        <v>4648</v>
      </c>
      <c r="S562" s="220">
        <v>202302</v>
      </c>
      <c r="T562" s="221" t="s">
        <v>3132</v>
      </c>
      <c r="U562" s="221"/>
      <c r="V562" s="148"/>
      <c r="W562" s="67"/>
      <c r="X562" s="72"/>
      <c r="Y562" s="72"/>
      <c r="Z562" s="193"/>
      <c r="AA562" s="168"/>
      <c r="AB562" s="166"/>
      <c r="AC562" s="146"/>
    </row>
    <row r="563" s="37" customFormat="1" customHeight="1" spans="1:29">
      <c r="A563" s="49" t="s">
        <v>571</v>
      </c>
      <c r="B563" s="49" t="s">
        <v>3101</v>
      </c>
      <c r="C563" s="49" t="s">
        <v>77</v>
      </c>
      <c r="D563" s="49" t="s">
        <v>526</v>
      </c>
      <c r="E563" s="52" t="s">
        <v>3133</v>
      </c>
      <c r="F563" s="49" t="s">
        <v>3134</v>
      </c>
      <c r="G563" s="49" t="s">
        <v>35</v>
      </c>
      <c r="H563" s="49" t="s">
        <v>3135</v>
      </c>
      <c r="I563" s="53" t="e">
        <f>VLOOKUP(H563,合同高级查询数据!$A$2:$Y$48,25,FALSE)</f>
        <v>#N/A</v>
      </c>
      <c r="J563" s="49" t="s">
        <v>544</v>
      </c>
      <c r="K563" s="49" t="s">
        <v>3136</v>
      </c>
      <c r="L563" s="193" t="s">
        <v>3134</v>
      </c>
      <c r="M563" s="49"/>
      <c r="N563" s="72" t="s">
        <v>3137</v>
      </c>
      <c r="O563" s="49" t="s">
        <v>1520</v>
      </c>
      <c r="P563" s="189" t="s">
        <v>3138</v>
      </c>
      <c r="Q563" s="148">
        <v>0</v>
      </c>
      <c r="R563" s="61">
        <v>0</v>
      </c>
      <c r="S563" s="220">
        <v>202303</v>
      </c>
      <c r="T563" s="221" t="s">
        <v>3139</v>
      </c>
      <c r="U563" s="221"/>
      <c r="V563" s="118">
        <v>0</v>
      </c>
      <c r="W563" s="192"/>
      <c r="X563" s="72">
        <v>43466</v>
      </c>
      <c r="Y563" s="72">
        <v>43830</v>
      </c>
      <c r="Z563" s="155">
        <v>0</v>
      </c>
      <c r="AA563" s="155">
        <v>0</v>
      </c>
      <c r="AB563" s="155">
        <v>0</v>
      </c>
      <c r="AC563" s="155">
        <f t="shared" ref="AC563:AC567" si="41">AA563*AB563</f>
        <v>0</v>
      </c>
    </row>
    <row r="564" s="37" customFormat="1" customHeight="1" spans="1:29">
      <c r="A564" s="49" t="s">
        <v>571</v>
      </c>
      <c r="B564" s="49" t="s">
        <v>3101</v>
      </c>
      <c r="C564" s="49" t="s">
        <v>2025</v>
      </c>
      <c r="D564" s="49" t="s">
        <v>806</v>
      </c>
      <c r="E564" s="52" t="s">
        <v>3140</v>
      </c>
      <c r="F564" s="49" t="s">
        <v>3141</v>
      </c>
      <c r="G564" s="49" t="s">
        <v>35</v>
      </c>
      <c r="H564" s="49" t="s">
        <v>3142</v>
      </c>
      <c r="I564" s="53" t="e">
        <f>VLOOKUP(H564,合同高级查询数据!$A$2:$Y$48,25,FALSE)</f>
        <v>#N/A</v>
      </c>
      <c r="J564" s="49" t="s">
        <v>37</v>
      </c>
      <c r="K564" s="193" t="s">
        <v>3143</v>
      </c>
      <c r="L564" s="193" t="s">
        <v>3143</v>
      </c>
      <c r="M564" s="49" t="s">
        <v>3144</v>
      </c>
      <c r="N564" s="72" t="s">
        <v>3145</v>
      </c>
      <c r="O564" s="49" t="s">
        <v>3146</v>
      </c>
      <c r="P564" s="189">
        <v>9500</v>
      </c>
      <c r="Q564" s="148">
        <v>0</v>
      </c>
      <c r="R564" s="61">
        <f t="shared" ref="R564:R571" si="42">ROUND(P564*Q564,2)</f>
        <v>0</v>
      </c>
      <c r="S564" s="220">
        <v>202303</v>
      </c>
      <c r="T564" s="221" t="s">
        <v>3147</v>
      </c>
      <c r="U564" s="221"/>
      <c r="V564" s="118">
        <v>0</v>
      </c>
      <c r="W564" s="71"/>
      <c r="X564" s="72">
        <v>44652</v>
      </c>
      <c r="Y564" s="72">
        <v>45016</v>
      </c>
      <c r="Z564" s="155">
        <v>0</v>
      </c>
      <c r="AA564" s="155">
        <v>0</v>
      </c>
      <c r="AB564" s="155">
        <v>0</v>
      </c>
      <c r="AC564" s="155">
        <f t="shared" si="41"/>
        <v>0</v>
      </c>
    </row>
    <row r="565" s="37" customFormat="1" customHeight="1" spans="1:29">
      <c r="A565" s="49" t="s">
        <v>571</v>
      </c>
      <c r="B565" s="49" t="s">
        <v>3101</v>
      </c>
      <c r="C565" s="49" t="s">
        <v>2025</v>
      </c>
      <c r="D565" s="49" t="s">
        <v>806</v>
      </c>
      <c r="E565" s="52" t="s">
        <v>3140</v>
      </c>
      <c r="F565" s="49" t="s">
        <v>3141</v>
      </c>
      <c r="G565" s="49" t="s">
        <v>35</v>
      </c>
      <c r="H565" s="49" t="s">
        <v>3142</v>
      </c>
      <c r="I565" s="53" t="e">
        <f>VLOOKUP(H565,合同高级查询数据!$A$2:$Y$48,25,FALSE)</f>
        <v>#N/A</v>
      </c>
      <c r="J565" s="49" t="s">
        <v>37</v>
      </c>
      <c r="K565" s="49" t="s">
        <v>3148</v>
      </c>
      <c r="L565" s="193" t="s">
        <v>3149</v>
      </c>
      <c r="M565" s="49" t="s">
        <v>3144</v>
      </c>
      <c r="N565" s="72" t="s">
        <v>3150</v>
      </c>
      <c r="O565" s="49" t="s">
        <v>3151</v>
      </c>
      <c r="P565" s="189">
        <v>9500</v>
      </c>
      <c r="Q565" s="148">
        <v>69.2</v>
      </c>
      <c r="R565" s="61">
        <f t="shared" si="42"/>
        <v>657400</v>
      </c>
      <c r="S565" s="220">
        <v>202303</v>
      </c>
      <c r="T565" s="221" t="s">
        <v>3152</v>
      </c>
      <c r="U565" s="221"/>
      <c r="V565" s="118">
        <v>69.1537323</v>
      </c>
      <c r="W565" s="71"/>
      <c r="X565" s="72">
        <v>44652</v>
      </c>
      <c r="Y565" s="72">
        <v>45016</v>
      </c>
      <c r="Z565" s="49" t="s">
        <v>3153</v>
      </c>
      <c r="AA565" s="168">
        <v>0.3</v>
      </c>
      <c r="AB565" s="166">
        <v>220</v>
      </c>
      <c r="AC565" s="146">
        <f t="shared" si="41"/>
        <v>66</v>
      </c>
    </row>
    <row r="566" s="37" customFormat="1" customHeight="1" spans="1:29">
      <c r="A566" s="49" t="s">
        <v>571</v>
      </c>
      <c r="B566" s="49" t="s">
        <v>3101</v>
      </c>
      <c r="C566" s="49" t="s">
        <v>2025</v>
      </c>
      <c r="D566" s="49" t="s">
        <v>806</v>
      </c>
      <c r="E566" s="52" t="s">
        <v>3140</v>
      </c>
      <c r="F566" s="49" t="s">
        <v>3141</v>
      </c>
      <c r="G566" s="49" t="s">
        <v>35</v>
      </c>
      <c r="H566" s="49" t="s">
        <v>3142</v>
      </c>
      <c r="I566" s="53" t="e">
        <f>VLOOKUP(H566,合同高级查询数据!$A$2:$Y$48,25,FALSE)</f>
        <v>#N/A</v>
      </c>
      <c r="J566" s="49" t="s">
        <v>37</v>
      </c>
      <c r="K566" s="49" t="s">
        <v>3154</v>
      </c>
      <c r="L566" s="193" t="s">
        <v>3155</v>
      </c>
      <c r="M566" s="49" t="s">
        <v>3144</v>
      </c>
      <c r="N566" s="72" t="s">
        <v>3156</v>
      </c>
      <c r="O566" s="49" t="s">
        <v>3157</v>
      </c>
      <c r="P566" s="189">
        <v>9500</v>
      </c>
      <c r="Q566" s="148">
        <v>0</v>
      </c>
      <c r="R566" s="61">
        <f t="shared" si="42"/>
        <v>0</v>
      </c>
      <c r="S566" s="220">
        <v>202303</v>
      </c>
      <c r="T566" s="221" t="s">
        <v>3158</v>
      </c>
      <c r="U566" s="221"/>
      <c r="V566" s="118">
        <v>0</v>
      </c>
      <c r="W566" s="71"/>
      <c r="X566" s="72">
        <v>44652</v>
      </c>
      <c r="Y566" s="72">
        <v>45016</v>
      </c>
      <c r="Z566" s="155">
        <v>0</v>
      </c>
      <c r="AA566" s="155">
        <v>0</v>
      </c>
      <c r="AB566" s="155">
        <v>0</v>
      </c>
      <c r="AC566" s="155">
        <f t="shared" si="41"/>
        <v>0</v>
      </c>
    </row>
    <row r="567" s="2" customFormat="1" customHeight="1" spans="1:29">
      <c r="A567" s="14" t="s">
        <v>571</v>
      </c>
      <c r="B567" s="14" t="s">
        <v>3101</v>
      </c>
      <c r="C567" s="14" t="s">
        <v>2025</v>
      </c>
      <c r="D567" s="14" t="s">
        <v>806</v>
      </c>
      <c r="E567" s="56" t="s">
        <v>3140</v>
      </c>
      <c r="F567" s="14" t="s">
        <v>3141</v>
      </c>
      <c r="G567" s="14" t="s">
        <v>35</v>
      </c>
      <c r="H567" s="14" t="s">
        <v>3159</v>
      </c>
      <c r="I567" s="13" t="e">
        <f>VLOOKUP(H567,合同高级查询数据!$A$2:$Y$48,25,FALSE)</f>
        <v>#N/A</v>
      </c>
      <c r="J567" s="14" t="s">
        <v>37</v>
      </c>
      <c r="K567" s="14" t="s">
        <v>2695</v>
      </c>
      <c r="L567" s="176" t="s">
        <v>3160</v>
      </c>
      <c r="M567" s="14" t="s">
        <v>3161</v>
      </c>
      <c r="N567" s="17" t="s">
        <v>1926</v>
      </c>
      <c r="O567" s="14" t="s">
        <v>3162</v>
      </c>
      <c r="P567" s="64">
        <v>9500</v>
      </c>
      <c r="Q567" s="137">
        <v>0</v>
      </c>
      <c r="R567" s="64">
        <f t="shared" si="42"/>
        <v>0</v>
      </c>
      <c r="S567" s="218">
        <v>202303</v>
      </c>
      <c r="T567" s="222" t="s">
        <v>3163</v>
      </c>
      <c r="U567" s="223"/>
      <c r="V567" s="18">
        <v>0</v>
      </c>
      <c r="W567" s="78"/>
      <c r="X567" s="17"/>
      <c r="Y567" s="17"/>
      <c r="Z567" s="26">
        <v>0</v>
      </c>
      <c r="AA567" s="26">
        <v>0</v>
      </c>
      <c r="AB567" s="26">
        <v>0</v>
      </c>
      <c r="AC567" s="26">
        <f t="shared" si="41"/>
        <v>0</v>
      </c>
    </row>
    <row r="568" s="37" customFormat="1" customHeight="1" spans="1:29">
      <c r="A568" s="49" t="s">
        <v>571</v>
      </c>
      <c r="B568" s="49" t="s">
        <v>3101</v>
      </c>
      <c r="C568" s="49" t="s">
        <v>77</v>
      </c>
      <c r="D568" s="49" t="s">
        <v>526</v>
      </c>
      <c r="E568" s="52" t="s">
        <v>3164</v>
      </c>
      <c r="F568" s="49" t="s">
        <v>3165</v>
      </c>
      <c r="G568" s="49" t="s">
        <v>35</v>
      </c>
      <c r="H568" s="49" t="s">
        <v>3166</v>
      </c>
      <c r="I568" s="53" t="e">
        <f>VLOOKUP(H568,合同高级查询数据!$A$2:$Y$48,25,FALSE)</f>
        <v>#N/A</v>
      </c>
      <c r="J568" s="49" t="s">
        <v>37</v>
      </c>
      <c r="K568" s="49" t="s">
        <v>3167</v>
      </c>
      <c r="L568" s="193" t="s">
        <v>3168</v>
      </c>
      <c r="M568" s="49"/>
      <c r="N568" s="72" t="s">
        <v>3169</v>
      </c>
      <c r="O568" s="49" t="s">
        <v>3170</v>
      </c>
      <c r="P568" s="189">
        <v>7500</v>
      </c>
      <c r="Q568" s="148">
        <v>138</v>
      </c>
      <c r="R568" s="61">
        <f t="shared" si="42"/>
        <v>1035000</v>
      </c>
      <c r="S568" s="220">
        <v>202303</v>
      </c>
      <c r="T568" s="221" t="s">
        <v>3171</v>
      </c>
      <c r="U568" s="188"/>
      <c r="V568" s="118">
        <v>138.001922607</v>
      </c>
      <c r="W568" s="150"/>
      <c r="X568" s="72">
        <v>44652</v>
      </c>
      <c r="Y568" s="72">
        <v>45016</v>
      </c>
      <c r="Z568" s="49" t="s">
        <v>3172</v>
      </c>
      <c r="AA568" s="168">
        <v>0.3</v>
      </c>
      <c r="AB568" s="166">
        <v>440</v>
      </c>
      <c r="AC568" s="146">
        <f t="shared" ref="AC568:AC569" si="43">AA568*AB568</f>
        <v>132</v>
      </c>
    </row>
    <row r="569" s="37" customFormat="1" customHeight="1" spans="1:29">
      <c r="A569" s="49" t="s">
        <v>571</v>
      </c>
      <c r="B569" s="49" t="s">
        <v>3101</v>
      </c>
      <c r="C569" s="49" t="s">
        <v>77</v>
      </c>
      <c r="D569" s="49" t="s">
        <v>526</v>
      </c>
      <c r="E569" s="52" t="s">
        <v>3164</v>
      </c>
      <c r="F569" s="49" t="s">
        <v>3165</v>
      </c>
      <c r="G569" s="49" t="s">
        <v>35</v>
      </c>
      <c r="H569" s="49" t="s">
        <v>3166</v>
      </c>
      <c r="I569" s="53" t="e">
        <f>VLOOKUP(H569,合同高级查询数据!$A$2:$Y$48,25,FALSE)</f>
        <v>#N/A</v>
      </c>
      <c r="J569" s="49" t="s">
        <v>37</v>
      </c>
      <c r="K569" s="49" t="s">
        <v>3173</v>
      </c>
      <c r="L569" s="193" t="s">
        <v>3174</v>
      </c>
      <c r="M569" s="49"/>
      <c r="N569" s="72" t="s">
        <v>3175</v>
      </c>
      <c r="O569" s="49" t="s">
        <v>3176</v>
      </c>
      <c r="P569" s="189">
        <v>7500</v>
      </c>
      <c r="Q569" s="148">
        <v>0</v>
      </c>
      <c r="R569" s="61">
        <f t="shared" si="42"/>
        <v>0</v>
      </c>
      <c r="S569" s="220">
        <v>202303</v>
      </c>
      <c r="T569" s="221" t="s">
        <v>3177</v>
      </c>
      <c r="U569" s="221"/>
      <c r="V569" s="118">
        <v>0</v>
      </c>
      <c r="W569" s="71"/>
      <c r="X569" s="72">
        <v>44652</v>
      </c>
      <c r="Y569" s="72">
        <v>45016</v>
      </c>
      <c r="Z569" s="155">
        <v>0</v>
      </c>
      <c r="AA569" s="155">
        <v>0</v>
      </c>
      <c r="AB569" s="155">
        <v>0</v>
      </c>
      <c r="AC569" s="155">
        <f t="shared" si="43"/>
        <v>0</v>
      </c>
    </row>
    <row r="570" s="37" customFormat="1" customHeight="1" spans="1:29">
      <c r="A570" s="49" t="s">
        <v>571</v>
      </c>
      <c r="B570" s="49" t="s">
        <v>3101</v>
      </c>
      <c r="C570" s="49" t="s">
        <v>77</v>
      </c>
      <c r="D570" s="49" t="s">
        <v>526</v>
      </c>
      <c r="E570" s="52" t="s">
        <v>3164</v>
      </c>
      <c r="F570" s="49" t="s">
        <v>3165</v>
      </c>
      <c r="G570" s="49" t="s">
        <v>35</v>
      </c>
      <c r="H570" s="49" t="s">
        <v>3166</v>
      </c>
      <c r="I570" s="53" t="e">
        <f>VLOOKUP(H570,合同高级查询数据!$A$2:$Y$48,25,FALSE)</f>
        <v>#N/A</v>
      </c>
      <c r="J570" s="49" t="s">
        <v>821</v>
      </c>
      <c r="K570" s="193" t="s">
        <v>3178</v>
      </c>
      <c r="L570" s="193" t="s">
        <v>3178</v>
      </c>
      <c r="M570" s="49" t="s">
        <v>3179</v>
      </c>
      <c r="N570" s="72"/>
      <c r="O570" s="49" t="s">
        <v>101</v>
      </c>
      <c r="P570" s="189">
        <v>7500</v>
      </c>
      <c r="Q570" s="148">
        <v>3.4</v>
      </c>
      <c r="R570" s="61">
        <f t="shared" si="42"/>
        <v>25500</v>
      </c>
      <c r="S570" s="220">
        <v>202303</v>
      </c>
      <c r="T570" s="221" t="s">
        <v>3180</v>
      </c>
      <c r="U570" s="221"/>
      <c r="V570" s="118">
        <v>3.34</v>
      </c>
      <c r="W570" s="71"/>
      <c r="X570" s="72">
        <v>44652</v>
      </c>
      <c r="Y570" s="72">
        <v>45016</v>
      </c>
      <c r="Z570" s="49" t="s">
        <v>3181</v>
      </c>
      <c r="AA570" s="230">
        <v>10</v>
      </c>
      <c r="AB570" s="166">
        <v>30</v>
      </c>
      <c r="AC570" s="166">
        <v>3</v>
      </c>
    </row>
    <row r="571" s="37" customFormat="1" customHeight="1" spans="1:29">
      <c r="A571" s="49" t="s">
        <v>571</v>
      </c>
      <c r="B571" s="49" t="s">
        <v>3101</v>
      </c>
      <c r="C571" s="49" t="s">
        <v>77</v>
      </c>
      <c r="D571" s="49" t="s">
        <v>526</v>
      </c>
      <c r="E571" s="52" t="s">
        <v>3164</v>
      </c>
      <c r="F571" s="49" t="s">
        <v>3165</v>
      </c>
      <c r="G571" s="49" t="s">
        <v>35</v>
      </c>
      <c r="H571" s="49" t="s">
        <v>3166</v>
      </c>
      <c r="I571" s="53" t="e">
        <f>VLOOKUP(H571,合同高级查询数据!$A$2:$Y$48,25,FALSE)</f>
        <v>#N/A</v>
      </c>
      <c r="J571" s="49" t="s">
        <v>821</v>
      </c>
      <c r="K571" s="193" t="s">
        <v>3178</v>
      </c>
      <c r="L571" s="193" t="s">
        <v>3178</v>
      </c>
      <c r="M571" s="49" t="s">
        <v>3179</v>
      </c>
      <c r="N571" s="72"/>
      <c r="O571" s="49" t="s">
        <v>101</v>
      </c>
      <c r="P571" s="150">
        <v>7500</v>
      </c>
      <c r="Q571" s="224">
        <v>0.1</v>
      </c>
      <c r="R571" s="118">
        <f t="shared" si="42"/>
        <v>750</v>
      </c>
      <c r="S571" s="220">
        <v>202302</v>
      </c>
      <c r="T571" s="225" t="s">
        <v>3182</v>
      </c>
      <c r="U571" s="226"/>
      <c r="V571" s="227"/>
      <c r="W571" s="192"/>
      <c r="X571" s="72"/>
      <c r="Y571" s="72"/>
      <c r="Z571" s="189"/>
      <c r="AA571" s="192"/>
      <c r="AB571" s="166"/>
      <c r="AC571" s="166"/>
    </row>
    <row r="572" s="2" customFormat="1" customHeight="1" spans="1:29">
      <c r="A572" s="14" t="s">
        <v>571</v>
      </c>
      <c r="B572" s="14" t="s">
        <v>3101</v>
      </c>
      <c r="C572" s="14" t="s">
        <v>77</v>
      </c>
      <c r="D572" s="14" t="s">
        <v>526</v>
      </c>
      <c r="E572" s="56" t="s">
        <v>3183</v>
      </c>
      <c r="F572" s="14" t="s">
        <v>3184</v>
      </c>
      <c r="G572" s="14" t="s">
        <v>35</v>
      </c>
      <c r="H572" s="14" t="s">
        <v>3185</v>
      </c>
      <c r="I572" s="13" t="e">
        <f>VLOOKUP(H572,合同高级查询数据!$A$2:$Y$48,25,FALSE)</f>
        <v>#N/A</v>
      </c>
      <c r="J572" s="14" t="s">
        <v>37</v>
      </c>
      <c r="K572" s="176" t="s">
        <v>3186</v>
      </c>
      <c r="L572" s="176" t="s">
        <v>3186</v>
      </c>
      <c r="M572" s="14" t="s">
        <v>3187</v>
      </c>
      <c r="N572" s="17" t="s">
        <v>3188</v>
      </c>
      <c r="O572" s="14" t="s">
        <v>3189</v>
      </c>
      <c r="P572" s="191">
        <v>9500</v>
      </c>
      <c r="Q572" s="137">
        <v>6.1</v>
      </c>
      <c r="R572" s="64">
        <f t="shared" ref="R572:R577" si="44">ROUND(P572*Q572,2)</f>
        <v>57950</v>
      </c>
      <c r="S572" s="218">
        <v>202303</v>
      </c>
      <c r="T572" s="219" t="s">
        <v>3190</v>
      </c>
      <c r="U572" s="219"/>
      <c r="V572" s="18">
        <v>6.075372219</v>
      </c>
      <c r="W572" s="78"/>
      <c r="X572" s="17"/>
      <c r="Y572" s="17"/>
      <c r="Z572" s="231" t="s">
        <v>3191</v>
      </c>
      <c r="AA572" s="163">
        <v>0.3</v>
      </c>
      <c r="AB572" s="164">
        <v>20</v>
      </c>
      <c r="AC572" s="120">
        <f t="shared" ref="AC572:AC576" si="45">AA572*AB572</f>
        <v>6</v>
      </c>
    </row>
    <row r="573" s="2" customFormat="1" customHeight="1" spans="1:29">
      <c r="A573" s="14" t="s">
        <v>571</v>
      </c>
      <c r="B573" s="14" t="s">
        <v>3101</v>
      </c>
      <c r="C573" s="14" t="s">
        <v>77</v>
      </c>
      <c r="D573" s="14" t="s">
        <v>526</v>
      </c>
      <c r="E573" s="56" t="s">
        <v>3183</v>
      </c>
      <c r="F573" s="14" t="s">
        <v>3184</v>
      </c>
      <c r="G573" s="14" t="s">
        <v>35</v>
      </c>
      <c r="H573" s="14" t="s">
        <v>3192</v>
      </c>
      <c r="I573" s="13" t="e">
        <f>VLOOKUP(H573,合同高级查询数据!$A$2:$Y$48,25,FALSE)</f>
        <v>#N/A</v>
      </c>
      <c r="J573" s="14" t="s">
        <v>37</v>
      </c>
      <c r="K573" s="176" t="s">
        <v>3193</v>
      </c>
      <c r="L573" s="176" t="s">
        <v>3193</v>
      </c>
      <c r="M573" s="14" t="s">
        <v>3187</v>
      </c>
      <c r="N573" s="17" t="s">
        <v>3194</v>
      </c>
      <c r="O573" s="14" t="s">
        <v>1117</v>
      </c>
      <c r="P573" s="191">
        <v>9833.33</v>
      </c>
      <c r="Q573" s="137">
        <v>0</v>
      </c>
      <c r="R573" s="64">
        <f t="shared" si="44"/>
        <v>0</v>
      </c>
      <c r="S573" s="218">
        <v>202303</v>
      </c>
      <c r="T573" s="219" t="s">
        <v>3195</v>
      </c>
      <c r="U573" s="219"/>
      <c r="V573" s="18">
        <v>0</v>
      </c>
      <c r="W573" s="78"/>
      <c r="X573" s="17"/>
      <c r="Y573" s="14"/>
      <c r="Z573" s="26">
        <v>0</v>
      </c>
      <c r="AA573" s="26">
        <v>0</v>
      </c>
      <c r="AB573" s="26">
        <v>0</v>
      </c>
      <c r="AC573" s="26">
        <f t="shared" si="45"/>
        <v>0</v>
      </c>
    </row>
    <row r="574" s="2" customFormat="1" customHeight="1" spans="1:29">
      <c r="A574" s="14" t="s">
        <v>571</v>
      </c>
      <c r="B574" s="14" t="s">
        <v>3101</v>
      </c>
      <c r="C574" s="14" t="s">
        <v>77</v>
      </c>
      <c r="D574" s="14" t="s">
        <v>526</v>
      </c>
      <c r="E574" s="56" t="s">
        <v>3183</v>
      </c>
      <c r="F574" s="14" t="s">
        <v>3184</v>
      </c>
      <c r="G574" s="14" t="s">
        <v>35</v>
      </c>
      <c r="H574" s="14" t="s">
        <v>3192</v>
      </c>
      <c r="I574" s="13" t="e">
        <f>VLOOKUP(H574,合同高级查询数据!$A$2:$Y$48,25,FALSE)</f>
        <v>#N/A</v>
      </c>
      <c r="J574" s="14" t="s">
        <v>37</v>
      </c>
      <c r="K574" s="14" t="s">
        <v>2632</v>
      </c>
      <c r="L574" s="176" t="s">
        <v>3196</v>
      </c>
      <c r="M574" s="14" t="s">
        <v>3187</v>
      </c>
      <c r="N574" s="17" t="s">
        <v>3197</v>
      </c>
      <c r="O574" s="14" t="s">
        <v>1520</v>
      </c>
      <c r="P574" s="191">
        <v>9833.33</v>
      </c>
      <c r="Q574" s="137">
        <v>0</v>
      </c>
      <c r="R574" s="64">
        <f t="shared" si="44"/>
        <v>0</v>
      </c>
      <c r="S574" s="218">
        <v>202303</v>
      </c>
      <c r="T574" s="219" t="s">
        <v>3198</v>
      </c>
      <c r="U574" s="219"/>
      <c r="V574" s="18">
        <v>0</v>
      </c>
      <c r="W574" s="78"/>
      <c r="X574" s="17"/>
      <c r="Y574" s="14"/>
      <c r="Z574" s="26">
        <v>0</v>
      </c>
      <c r="AA574" s="26">
        <v>0</v>
      </c>
      <c r="AB574" s="26">
        <v>0</v>
      </c>
      <c r="AC574" s="26">
        <f t="shared" si="45"/>
        <v>0</v>
      </c>
    </row>
    <row r="575" s="2" customFormat="1" customHeight="1" spans="1:29">
      <c r="A575" s="14" t="s">
        <v>571</v>
      </c>
      <c r="B575" s="14" t="s">
        <v>3101</v>
      </c>
      <c r="C575" s="14" t="s">
        <v>77</v>
      </c>
      <c r="D575" s="14" t="s">
        <v>526</v>
      </c>
      <c r="E575" s="56" t="s">
        <v>3183</v>
      </c>
      <c r="F575" s="14" t="s">
        <v>3184</v>
      </c>
      <c r="G575" s="14" t="s">
        <v>35</v>
      </c>
      <c r="H575" s="14" t="s">
        <v>3199</v>
      </c>
      <c r="I575" s="13" t="e">
        <f>VLOOKUP(H575,合同高级查询数据!$A$2:$Y$48,25,FALSE)</f>
        <v>#N/A</v>
      </c>
      <c r="J575" s="14" t="s">
        <v>37</v>
      </c>
      <c r="K575" s="14" t="s">
        <v>3200</v>
      </c>
      <c r="L575" s="176" t="s">
        <v>3200</v>
      </c>
      <c r="M575" s="14" t="s">
        <v>3201</v>
      </c>
      <c r="N575" s="17" t="s">
        <v>3202</v>
      </c>
      <c r="O575" s="14" t="s">
        <v>1520</v>
      </c>
      <c r="P575" s="191">
        <v>0</v>
      </c>
      <c r="Q575" s="137">
        <v>0</v>
      </c>
      <c r="R575" s="64">
        <f t="shared" si="44"/>
        <v>0</v>
      </c>
      <c r="S575" s="218">
        <v>202303</v>
      </c>
      <c r="T575" s="219" t="s">
        <v>3203</v>
      </c>
      <c r="U575" s="219"/>
      <c r="V575" s="18">
        <v>0</v>
      </c>
      <c r="W575" s="78"/>
      <c r="X575" s="17"/>
      <c r="Y575" s="14"/>
      <c r="Z575" s="26">
        <v>0</v>
      </c>
      <c r="AA575" s="26">
        <v>0</v>
      </c>
      <c r="AB575" s="26">
        <v>0</v>
      </c>
      <c r="AC575" s="26">
        <f t="shared" si="45"/>
        <v>0</v>
      </c>
    </row>
    <row r="576" s="37" customFormat="1" customHeight="1" spans="1:29">
      <c r="A576" s="49" t="s">
        <v>571</v>
      </c>
      <c r="B576" s="49" t="s">
        <v>3101</v>
      </c>
      <c r="C576" s="49" t="s">
        <v>77</v>
      </c>
      <c r="D576" s="49" t="s">
        <v>526</v>
      </c>
      <c r="E576" s="52" t="s">
        <v>3204</v>
      </c>
      <c r="F576" s="49" t="s">
        <v>2208</v>
      </c>
      <c r="G576" s="49" t="s">
        <v>35</v>
      </c>
      <c r="H576" s="49" t="s">
        <v>3205</v>
      </c>
      <c r="I576" s="53" t="e">
        <f>VLOOKUP(H576,合同高级查询数据!$A$2:$Y$48,25,FALSE)</f>
        <v>#N/A</v>
      </c>
      <c r="J576" s="49" t="s">
        <v>37</v>
      </c>
      <c r="K576" s="49" t="s">
        <v>2207</v>
      </c>
      <c r="L576" s="49" t="s">
        <v>3206</v>
      </c>
      <c r="M576" s="49" t="s">
        <v>3207</v>
      </c>
      <c r="N576" s="72">
        <v>44934</v>
      </c>
      <c r="O576" s="49" t="s">
        <v>952</v>
      </c>
      <c r="P576" s="61">
        <v>9500</v>
      </c>
      <c r="Q576" s="148">
        <v>90</v>
      </c>
      <c r="R576" s="61">
        <f t="shared" si="44"/>
        <v>855000</v>
      </c>
      <c r="S576" s="220">
        <v>202303</v>
      </c>
      <c r="T576" s="221" t="s">
        <v>3208</v>
      </c>
      <c r="U576" s="226"/>
      <c r="V576" s="118">
        <v>88.198952829</v>
      </c>
      <c r="W576" s="71"/>
      <c r="X576" s="72">
        <v>44927</v>
      </c>
      <c r="Y576" s="72">
        <v>45291</v>
      </c>
      <c r="Z576" s="49" t="s">
        <v>3209</v>
      </c>
      <c r="AA576" s="168">
        <v>0.3</v>
      </c>
      <c r="AB576" s="166">
        <v>300</v>
      </c>
      <c r="AC576" s="146">
        <f t="shared" si="45"/>
        <v>90</v>
      </c>
    </row>
    <row r="577" s="37" customFormat="1" customHeight="1" spans="1:29">
      <c r="A577" s="49" t="s">
        <v>571</v>
      </c>
      <c r="B577" s="49" t="s">
        <v>3101</v>
      </c>
      <c r="C577" s="49" t="s">
        <v>77</v>
      </c>
      <c r="D577" s="49" t="s">
        <v>526</v>
      </c>
      <c r="E577" s="52" t="s">
        <v>3204</v>
      </c>
      <c r="F577" s="49" t="s">
        <v>2208</v>
      </c>
      <c r="G577" s="49" t="s">
        <v>35</v>
      </c>
      <c r="H577" s="49" t="s">
        <v>3205</v>
      </c>
      <c r="I577" s="53" t="e">
        <f>VLOOKUP(H577,合同高级查询数据!$A$2:$Y$48,25,FALSE)</f>
        <v>#N/A</v>
      </c>
      <c r="J577" s="49" t="s">
        <v>37</v>
      </c>
      <c r="K577" s="49" t="s">
        <v>2207</v>
      </c>
      <c r="L577" s="49" t="s">
        <v>3206</v>
      </c>
      <c r="M577" s="49" t="s">
        <v>3207</v>
      </c>
      <c r="N577" s="72">
        <v>44934</v>
      </c>
      <c r="O577" s="49" t="s">
        <v>952</v>
      </c>
      <c r="P577" s="67">
        <v>9500</v>
      </c>
      <c r="Q577" s="224">
        <v>0.005</v>
      </c>
      <c r="R577" s="118">
        <f t="shared" si="44"/>
        <v>47.5</v>
      </c>
      <c r="S577" s="220">
        <v>202302</v>
      </c>
      <c r="T577" s="221" t="s">
        <v>3210</v>
      </c>
      <c r="U577" s="226"/>
      <c r="V577" s="227"/>
      <c r="W577" s="192"/>
      <c r="X577" s="72"/>
      <c r="Y577" s="72"/>
      <c r="Z577" s="188"/>
      <c r="AA577" s="49"/>
      <c r="AB577" s="166"/>
      <c r="AC577" s="166"/>
    </row>
    <row r="578" s="37" customFormat="1" customHeight="1" spans="1:29">
      <c r="A578" s="49" t="s">
        <v>524</v>
      </c>
      <c r="B578" s="49" t="s">
        <v>3101</v>
      </c>
      <c r="C578" s="49" t="s">
        <v>77</v>
      </c>
      <c r="D578" s="49" t="s">
        <v>526</v>
      </c>
      <c r="E578" s="52" t="s">
        <v>3211</v>
      </c>
      <c r="F578" s="49" t="s">
        <v>3212</v>
      </c>
      <c r="G578" s="49" t="s">
        <v>35</v>
      </c>
      <c r="H578" s="49" t="s">
        <v>3213</v>
      </c>
      <c r="I578" s="53" t="e">
        <f>VLOOKUP(H578,合同高级查询数据!$A$2:$Y$48,25,FALSE)</f>
        <v>#N/A</v>
      </c>
      <c r="J578" s="49" t="s">
        <v>37</v>
      </c>
      <c r="K578" s="49" t="s">
        <v>3212</v>
      </c>
      <c r="L578" s="193" t="s">
        <v>3214</v>
      </c>
      <c r="M578" s="49" t="s">
        <v>3215</v>
      </c>
      <c r="N578" s="72">
        <v>44696</v>
      </c>
      <c r="O578" s="49" t="s">
        <v>1269</v>
      </c>
      <c r="P578" s="189">
        <v>9000</v>
      </c>
      <c r="Q578" s="148">
        <v>24</v>
      </c>
      <c r="R578" s="61">
        <f t="shared" ref="R578:R608" si="46">ROUND(P578*Q578,2)</f>
        <v>216000</v>
      </c>
      <c r="S578" s="220">
        <v>202303</v>
      </c>
      <c r="T578" s="221" t="s">
        <v>3216</v>
      </c>
      <c r="U578" s="221"/>
      <c r="V578" s="118">
        <v>22.548777986</v>
      </c>
      <c r="W578" s="71"/>
      <c r="X578" s="72">
        <v>44652</v>
      </c>
      <c r="Y578" s="72">
        <v>45016</v>
      </c>
      <c r="Z578" s="49" t="s">
        <v>3217</v>
      </c>
      <c r="AA578" s="168">
        <v>0.2</v>
      </c>
      <c r="AB578" s="166">
        <v>120</v>
      </c>
      <c r="AC578" s="146">
        <f>AA578*AB578</f>
        <v>24</v>
      </c>
    </row>
    <row r="579" s="37" customFormat="1" customHeight="1" spans="1:29">
      <c r="A579" s="49" t="s">
        <v>524</v>
      </c>
      <c r="B579" s="49" t="s">
        <v>3101</v>
      </c>
      <c r="C579" s="49" t="s">
        <v>77</v>
      </c>
      <c r="D579" s="49" t="s">
        <v>526</v>
      </c>
      <c r="E579" s="52" t="s">
        <v>3218</v>
      </c>
      <c r="F579" s="49" t="s">
        <v>3219</v>
      </c>
      <c r="G579" s="49" t="s">
        <v>35</v>
      </c>
      <c r="H579" s="49" t="s">
        <v>3220</v>
      </c>
      <c r="I579" s="53" t="e">
        <f>VLOOKUP(H579,合同高级查询数据!$A$2:$Y$48,25,FALSE)</f>
        <v>#N/A</v>
      </c>
      <c r="J579" s="49" t="s">
        <v>37</v>
      </c>
      <c r="K579" s="49" t="s">
        <v>3221</v>
      </c>
      <c r="L579" s="193" t="s">
        <v>3222</v>
      </c>
      <c r="M579" s="49" t="s">
        <v>3223</v>
      </c>
      <c r="N579" s="72" t="s">
        <v>3224</v>
      </c>
      <c r="O579" s="49" t="s">
        <v>3225</v>
      </c>
      <c r="P579" s="189">
        <v>9000</v>
      </c>
      <c r="Q579" s="148">
        <v>0</v>
      </c>
      <c r="R579" s="61">
        <f t="shared" si="46"/>
        <v>0</v>
      </c>
      <c r="S579" s="220">
        <v>202303</v>
      </c>
      <c r="T579" s="221" t="s">
        <v>3226</v>
      </c>
      <c r="U579" s="221"/>
      <c r="V579" s="118">
        <v>0</v>
      </c>
      <c r="W579" s="71"/>
      <c r="X579" s="72">
        <v>44317</v>
      </c>
      <c r="Y579" s="72">
        <v>45046</v>
      </c>
      <c r="Z579" s="155">
        <v>0</v>
      </c>
      <c r="AA579" s="155">
        <v>0</v>
      </c>
      <c r="AB579" s="155">
        <v>0</v>
      </c>
      <c r="AC579" s="155">
        <f>AA579*AB579</f>
        <v>0</v>
      </c>
    </row>
    <row r="580" s="37" customFormat="1" customHeight="1" spans="1:29">
      <c r="A580" s="49" t="s">
        <v>524</v>
      </c>
      <c r="B580" s="49" t="s">
        <v>3101</v>
      </c>
      <c r="C580" s="49" t="s">
        <v>77</v>
      </c>
      <c r="D580" s="49" t="s">
        <v>526</v>
      </c>
      <c r="E580" s="52" t="s">
        <v>3218</v>
      </c>
      <c r="F580" s="49" t="s">
        <v>3219</v>
      </c>
      <c r="G580" s="49" t="s">
        <v>35</v>
      </c>
      <c r="H580" s="49" t="s">
        <v>3220</v>
      </c>
      <c r="I580" s="53" t="e">
        <f>VLOOKUP(H580,合同高级查询数据!$A$2:$Y$48,25,FALSE)</f>
        <v>#N/A</v>
      </c>
      <c r="J580" s="49" t="s">
        <v>821</v>
      </c>
      <c r="K580" s="49" t="s">
        <v>3227</v>
      </c>
      <c r="L580" s="193" t="s">
        <v>3227</v>
      </c>
      <c r="M580" s="49" t="s">
        <v>3228</v>
      </c>
      <c r="N580" s="72">
        <v>43973</v>
      </c>
      <c r="O580" s="49" t="s">
        <v>228</v>
      </c>
      <c r="P580" s="189">
        <v>9000</v>
      </c>
      <c r="Q580" s="148">
        <v>2.8</v>
      </c>
      <c r="R580" s="61">
        <f t="shared" si="46"/>
        <v>25200</v>
      </c>
      <c r="S580" s="220">
        <v>202303</v>
      </c>
      <c r="T580" s="221" t="s">
        <v>3229</v>
      </c>
      <c r="U580" s="221"/>
      <c r="V580" s="118">
        <v>1.1</v>
      </c>
      <c r="W580" s="67"/>
      <c r="X580" s="72">
        <v>44317</v>
      </c>
      <c r="Y580" s="72">
        <v>45046</v>
      </c>
      <c r="Z580" s="49" t="s">
        <v>3228</v>
      </c>
      <c r="AA580" s="168">
        <v>0.28</v>
      </c>
      <c r="AB580" s="166">
        <v>10</v>
      </c>
      <c r="AC580" s="166">
        <f>AB580*AA580</f>
        <v>2.8</v>
      </c>
    </row>
    <row r="581" s="37" customFormat="1" customHeight="1" spans="1:29">
      <c r="A581" s="49" t="s">
        <v>524</v>
      </c>
      <c r="B581" s="49" t="s">
        <v>3101</v>
      </c>
      <c r="C581" s="49" t="s">
        <v>77</v>
      </c>
      <c r="D581" s="49" t="s">
        <v>526</v>
      </c>
      <c r="E581" s="52" t="s">
        <v>3230</v>
      </c>
      <c r="F581" s="49" t="s">
        <v>3231</v>
      </c>
      <c r="G581" s="49" t="s">
        <v>35</v>
      </c>
      <c r="H581" s="49" t="s">
        <v>3232</v>
      </c>
      <c r="I581" s="53" t="e">
        <f>VLOOKUP(H581,合同高级查询数据!$A$2:$Y$48,25,FALSE)</f>
        <v>#N/A</v>
      </c>
      <c r="J581" s="49" t="s">
        <v>37</v>
      </c>
      <c r="K581" s="49" t="s">
        <v>3231</v>
      </c>
      <c r="L581" s="193" t="s">
        <v>3231</v>
      </c>
      <c r="M581" s="49" t="s">
        <v>3233</v>
      </c>
      <c r="N581" s="72" t="s">
        <v>3234</v>
      </c>
      <c r="O581" s="49" t="s">
        <v>1463</v>
      </c>
      <c r="P581" s="189">
        <v>9000</v>
      </c>
      <c r="Q581" s="148">
        <v>51.4</v>
      </c>
      <c r="R581" s="61">
        <f t="shared" si="46"/>
        <v>462600</v>
      </c>
      <c r="S581" s="220">
        <v>202303</v>
      </c>
      <c r="T581" s="221" t="s">
        <v>3235</v>
      </c>
      <c r="U581" s="188"/>
      <c r="V581" s="118">
        <v>51.364934304</v>
      </c>
      <c r="W581" s="150"/>
      <c r="X581" s="72">
        <v>44713</v>
      </c>
      <c r="Y581" s="72">
        <v>45077</v>
      </c>
      <c r="Z581" s="193" t="s">
        <v>3236</v>
      </c>
      <c r="AA581" s="168">
        <v>0.2</v>
      </c>
      <c r="AB581" s="166">
        <v>200</v>
      </c>
      <c r="AC581" s="146">
        <f t="shared" ref="AC581:AC587" si="47">AA581*AB581</f>
        <v>40</v>
      </c>
    </row>
    <row r="582" s="2" customFormat="1" customHeight="1" spans="1:29">
      <c r="A582" s="6" t="s">
        <v>524</v>
      </c>
      <c r="B582" s="6" t="s">
        <v>3101</v>
      </c>
      <c r="C582" s="6" t="s">
        <v>77</v>
      </c>
      <c r="D582" s="14" t="s">
        <v>526</v>
      </c>
      <c r="E582" s="232" t="s">
        <v>3237</v>
      </c>
      <c r="F582" s="6" t="s">
        <v>3238</v>
      </c>
      <c r="G582" s="6" t="s">
        <v>35</v>
      </c>
      <c r="H582" s="6" t="s">
        <v>3239</v>
      </c>
      <c r="I582" s="13" t="e">
        <f>VLOOKUP(H582,合同高级查询数据!$A$2:$Y$48,25,FALSE)</f>
        <v>#N/A</v>
      </c>
      <c r="J582" s="6" t="s">
        <v>37</v>
      </c>
      <c r="K582" s="242" t="s">
        <v>3238</v>
      </c>
      <c r="L582" s="242" t="s">
        <v>3238</v>
      </c>
      <c r="M582" s="6" t="s">
        <v>3240</v>
      </c>
      <c r="N582" s="28" t="s">
        <v>3241</v>
      </c>
      <c r="O582" s="6" t="s">
        <v>3242</v>
      </c>
      <c r="P582" s="243">
        <v>9000</v>
      </c>
      <c r="Q582" s="137">
        <v>90</v>
      </c>
      <c r="R582" s="255">
        <f t="shared" si="46"/>
        <v>810000</v>
      </c>
      <c r="S582" s="256">
        <v>202303</v>
      </c>
      <c r="T582" s="257" t="s">
        <v>3243</v>
      </c>
      <c r="U582" s="258"/>
      <c r="V582" s="18">
        <v>90</v>
      </c>
      <c r="W582" s="259"/>
      <c r="X582" s="28"/>
      <c r="Y582" s="28"/>
      <c r="Z582" s="6" t="s">
        <v>3244</v>
      </c>
      <c r="AA582" s="290">
        <v>0.2</v>
      </c>
      <c r="AB582" s="32">
        <v>300</v>
      </c>
      <c r="AC582" s="26">
        <f t="shared" si="47"/>
        <v>60</v>
      </c>
    </row>
    <row r="583" s="37" customFormat="1" customHeight="1" spans="1:29">
      <c r="A583" s="49" t="s">
        <v>524</v>
      </c>
      <c r="B583" s="49" t="s">
        <v>3101</v>
      </c>
      <c r="C583" s="49" t="s">
        <v>2025</v>
      </c>
      <c r="D583" s="49" t="s">
        <v>806</v>
      </c>
      <c r="E583" s="52" t="s">
        <v>3245</v>
      </c>
      <c r="F583" s="49" t="s">
        <v>3246</v>
      </c>
      <c r="G583" s="49" t="s">
        <v>35</v>
      </c>
      <c r="H583" s="49" t="s">
        <v>3247</v>
      </c>
      <c r="I583" s="53" t="e">
        <f>VLOOKUP(H583,合同高级查询数据!$A$2:$Y$48,25,FALSE)</f>
        <v>#N/A</v>
      </c>
      <c r="J583" s="49" t="s">
        <v>37</v>
      </c>
      <c r="K583" s="49" t="s">
        <v>3248</v>
      </c>
      <c r="L583" s="193" t="s">
        <v>3249</v>
      </c>
      <c r="M583" s="49" t="s">
        <v>3250</v>
      </c>
      <c r="N583" s="72" t="s">
        <v>3251</v>
      </c>
      <c r="O583" s="49" t="s">
        <v>3252</v>
      </c>
      <c r="P583" s="189">
        <v>8333.33</v>
      </c>
      <c r="Q583" s="148">
        <v>8.5</v>
      </c>
      <c r="R583" s="61">
        <f t="shared" si="46"/>
        <v>70833.31</v>
      </c>
      <c r="S583" s="220">
        <v>202303</v>
      </c>
      <c r="T583" s="260" t="s">
        <v>3253</v>
      </c>
      <c r="U583" s="221"/>
      <c r="V583" s="118">
        <v>8.309537849</v>
      </c>
      <c r="W583" s="71">
        <v>8.6</v>
      </c>
      <c r="X583" s="72">
        <v>44713</v>
      </c>
      <c r="Y583" s="72">
        <v>45077</v>
      </c>
      <c r="Z583" s="49" t="s">
        <v>3254</v>
      </c>
      <c r="AA583" s="168">
        <v>0.25</v>
      </c>
      <c r="AB583" s="166">
        <v>20</v>
      </c>
      <c r="AC583" s="146">
        <f t="shared" si="47"/>
        <v>5</v>
      </c>
    </row>
    <row r="584" s="37" customFormat="1" customHeight="1" spans="1:29">
      <c r="A584" s="49" t="s">
        <v>524</v>
      </c>
      <c r="B584" s="49" t="s">
        <v>3101</v>
      </c>
      <c r="C584" s="49" t="s">
        <v>77</v>
      </c>
      <c r="D584" s="49" t="s">
        <v>526</v>
      </c>
      <c r="E584" s="52" t="s">
        <v>3255</v>
      </c>
      <c r="F584" s="49" t="s">
        <v>3256</v>
      </c>
      <c r="G584" s="49" t="s">
        <v>35</v>
      </c>
      <c r="H584" s="49" t="s">
        <v>3257</v>
      </c>
      <c r="I584" s="53" t="e">
        <f>VLOOKUP(H584,合同高级查询数据!$A$2:$Y$48,25,FALSE)</f>
        <v>#N/A</v>
      </c>
      <c r="J584" s="49" t="s">
        <v>37</v>
      </c>
      <c r="K584" s="193" t="s">
        <v>3258</v>
      </c>
      <c r="L584" s="193" t="s">
        <v>3258</v>
      </c>
      <c r="M584" s="49" t="s">
        <v>3259</v>
      </c>
      <c r="N584" s="72" t="s">
        <v>3260</v>
      </c>
      <c r="O584" s="49" t="s">
        <v>3261</v>
      </c>
      <c r="P584" s="189">
        <v>9000</v>
      </c>
      <c r="Q584" s="148">
        <v>12.8</v>
      </c>
      <c r="R584" s="61">
        <f t="shared" si="46"/>
        <v>115200</v>
      </c>
      <c r="S584" s="220">
        <v>202303</v>
      </c>
      <c r="T584" s="221" t="s">
        <v>3262</v>
      </c>
      <c r="U584" s="221"/>
      <c r="V584" s="118">
        <v>12.710870361</v>
      </c>
      <c r="W584" s="150"/>
      <c r="X584" s="72">
        <v>44317</v>
      </c>
      <c r="Y584" s="72">
        <v>45046</v>
      </c>
      <c r="Z584" s="49" t="s">
        <v>3263</v>
      </c>
      <c r="AA584" s="168">
        <v>0.3</v>
      </c>
      <c r="AB584" s="166">
        <v>40</v>
      </c>
      <c r="AC584" s="146">
        <f t="shared" si="47"/>
        <v>12</v>
      </c>
    </row>
    <row r="585" s="2" customFormat="1" customHeight="1" spans="1:29">
      <c r="A585" s="14" t="s">
        <v>524</v>
      </c>
      <c r="B585" s="14" t="s">
        <v>3101</v>
      </c>
      <c r="C585" s="14" t="s">
        <v>77</v>
      </c>
      <c r="D585" s="14" t="s">
        <v>526</v>
      </c>
      <c r="E585" s="56" t="s">
        <v>3255</v>
      </c>
      <c r="F585" s="14" t="s">
        <v>3256</v>
      </c>
      <c r="G585" s="14" t="s">
        <v>35</v>
      </c>
      <c r="H585" s="14" t="s">
        <v>3264</v>
      </c>
      <c r="I585" s="13" t="e">
        <f>VLOOKUP(H585,合同高级查询数据!$A$2:$Y$48,25,FALSE)</f>
        <v>#N/A</v>
      </c>
      <c r="J585" s="14" t="s">
        <v>37</v>
      </c>
      <c r="K585" s="176" t="s">
        <v>3265</v>
      </c>
      <c r="L585" s="176" t="s">
        <v>3265</v>
      </c>
      <c r="M585" s="14" t="s">
        <v>3259</v>
      </c>
      <c r="N585" s="17">
        <v>45001</v>
      </c>
      <c r="O585" s="14" t="s">
        <v>58</v>
      </c>
      <c r="P585" s="64">
        <v>9000</v>
      </c>
      <c r="Q585" s="261">
        <v>16.8</v>
      </c>
      <c r="R585" s="64">
        <f t="shared" si="46"/>
        <v>151200</v>
      </c>
      <c r="S585" s="218">
        <v>202303</v>
      </c>
      <c r="T585" s="222" t="s">
        <v>3266</v>
      </c>
      <c r="U585" s="223"/>
      <c r="V585" s="18">
        <v>16.785681101</v>
      </c>
      <c r="W585" s="231"/>
      <c r="X585" s="17"/>
      <c r="Y585" s="17"/>
      <c r="Z585" s="190" t="s">
        <v>3267</v>
      </c>
      <c r="AA585" s="165">
        <v>0.3</v>
      </c>
      <c r="AB585" s="164">
        <v>100</v>
      </c>
      <c r="AC585" s="164">
        <f t="shared" si="47"/>
        <v>30</v>
      </c>
    </row>
    <row r="586" s="37" customFormat="1" customHeight="1" spans="1:29">
      <c r="A586" s="49" t="s">
        <v>524</v>
      </c>
      <c r="B586" s="49" t="s">
        <v>3101</v>
      </c>
      <c r="C586" s="49" t="s">
        <v>77</v>
      </c>
      <c r="D586" s="49" t="s">
        <v>526</v>
      </c>
      <c r="E586" s="52" t="s">
        <v>3268</v>
      </c>
      <c r="F586" s="49" t="s">
        <v>3269</v>
      </c>
      <c r="G586" s="49" t="s">
        <v>35</v>
      </c>
      <c r="H586" s="49" t="s">
        <v>3270</v>
      </c>
      <c r="I586" s="53" t="e">
        <f>VLOOKUP(H586,合同高级查询数据!$A$2:$Y$48,25,FALSE)</f>
        <v>#N/A</v>
      </c>
      <c r="J586" s="49" t="s">
        <v>37</v>
      </c>
      <c r="K586" s="49" t="s">
        <v>3269</v>
      </c>
      <c r="L586" s="49" t="s">
        <v>3269</v>
      </c>
      <c r="M586" s="49" t="s">
        <v>3271</v>
      </c>
      <c r="N586" s="72" t="s">
        <v>3272</v>
      </c>
      <c r="O586" s="49" t="s">
        <v>3273</v>
      </c>
      <c r="P586" s="189">
        <v>9000</v>
      </c>
      <c r="Q586" s="148">
        <v>47.6</v>
      </c>
      <c r="R586" s="61">
        <f t="shared" si="46"/>
        <v>428400</v>
      </c>
      <c r="S586" s="220">
        <v>202303</v>
      </c>
      <c r="T586" s="225" t="s">
        <v>3274</v>
      </c>
      <c r="U586" s="226"/>
      <c r="V586" s="118">
        <v>47.596929377</v>
      </c>
      <c r="W586" s="71"/>
      <c r="X586" s="152">
        <v>44774</v>
      </c>
      <c r="Y586" s="72">
        <v>45138</v>
      </c>
      <c r="Z586" s="49" t="s">
        <v>3275</v>
      </c>
      <c r="AA586" s="168">
        <v>0.2</v>
      </c>
      <c r="AB586" s="166">
        <v>200</v>
      </c>
      <c r="AC586" s="146">
        <f t="shared" si="47"/>
        <v>40</v>
      </c>
    </row>
    <row r="587" s="37" customFormat="1" customHeight="1" spans="1:29">
      <c r="A587" s="102" t="s">
        <v>524</v>
      </c>
      <c r="B587" s="102" t="s">
        <v>3101</v>
      </c>
      <c r="C587" s="102" t="s">
        <v>77</v>
      </c>
      <c r="D587" s="49" t="s">
        <v>526</v>
      </c>
      <c r="E587" s="233" t="s">
        <v>3276</v>
      </c>
      <c r="F587" s="102" t="s">
        <v>3277</v>
      </c>
      <c r="G587" s="102" t="s">
        <v>35</v>
      </c>
      <c r="H587" s="49" t="s">
        <v>3278</v>
      </c>
      <c r="I587" s="53" t="e">
        <f>VLOOKUP(H587,合同高级查询数据!$A$2:$Y$48,25,FALSE)</f>
        <v>#N/A</v>
      </c>
      <c r="J587" s="102" t="s">
        <v>37</v>
      </c>
      <c r="K587" s="102" t="s">
        <v>3277</v>
      </c>
      <c r="L587" s="194" t="s">
        <v>3277</v>
      </c>
      <c r="M587" s="102" t="s">
        <v>3279</v>
      </c>
      <c r="N587" s="132" t="s">
        <v>3280</v>
      </c>
      <c r="O587" s="102" t="s">
        <v>3281</v>
      </c>
      <c r="P587" s="244">
        <v>9000</v>
      </c>
      <c r="Q587" s="148">
        <v>262.3</v>
      </c>
      <c r="R587" s="262">
        <f t="shared" si="46"/>
        <v>2360700</v>
      </c>
      <c r="S587" s="263">
        <v>202303</v>
      </c>
      <c r="T587" s="264" t="s">
        <v>3282</v>
      </c>
      <c r="U587" s="264"/>
      <c r="V587" s="118">
        <v>262.29</v>
      </c>
      <c r="W587" s="156"/>
      <c r="X587" s="72">
        <v>44652</v>
      </c>
      <c r="Y587" s="72">
        <v>45016</v>
      </c>
      <c r="Z587" s="102" t="s">
        <v>3283</v>
      </c>
      <c r="AA587" s="172">
        <v>0.2</v>
      </c>
      <c r="AB587" s="171">
        <v>500</v>
      </c>
      <c r="AC587" s="155">
        <f t="shared" si="47"/>
        <v>100</v>
      </c>
    </row>
    <row r="588" s="37" customFormat="1" customHeight="1" spans="1:29">
      <c r="A588" s="102" t="s">
        <v>524</v>
      </c>
      <c r="B588" s="102" t="s">
        <v>3101</v>
      </c>
      <c r="C588" s="102" t="s">
        <v>77</v>
      </c>
      <c r="D588" s="49" t="s">
        <v>526</v>
      </c>
      <c r="E588" s="233" t="s">
        <v>3276</v>
      </c>
      <c r="F588" s="102" t="s">
        <v>3277</v>
      </c>
      <c r="G588" s="102" t="s">
        <v>35</v>
      </c>
      <c r="H588" s="49" t="s">
        <v>3278</v>
      </c>
      <c r="I588" s="53" t="e">
        <f>VLOOKUP(H588,合同高级查询数据!$A$2:$Y$48,25,FALSE)</f>
        <v>#N/A</v>
      </c>
      <c r="J588" s="102" t="s">
        <v>37</v>
      </c>
      <c r="K588" s="102" t="s">
        <v>3277</v>
      </c>
      <c r="L588" s="194" t="s">
        <v>3277</v>
      </c>
      <c r="M588" s="102" t="s">
        <v>3279</v>
      </c>
      <c r="N588" s="132" t="s">
        <v>3280</v>
      </c>
      <c r="O588" s="102" t="s">
        <v>3281</v>
      </c>
      <c r="P588" s="156">
        <v>9000</v>
      </c>
      <c r="Q588" s="224">
        <v>9</v>
      </c>
      <c r="R588" s="67">
        <f t="shared" si="46"/>
        <v>81000</v>
      </c>
      <c r="S588" s="220">
        <v>202302</v>
      </c>
      <c r="T588" s="221" t="s">
        <v>3284</v>
      </c>
      <c r="U588" s="221"/>
      <c r="V588" s="227"/>
      <c r="W588" s="192"/>
      <c r="X588" s="72"/>
      <c r="Y588" s="72"/>
      <c r="Z588" s="188"/>
      <c r="AA588" s="49"/>
      <c r="AB588" s="166"/>
      <c r="AC588" s="166"/>
    </row>
    <row r="589" s="37" customFormat="1" customHeight="1" spans="1:29">
      <c r="A589" s="49" t="s">
        <v>524</v>
      </c>
      <c r="B589" s="49" t="s">
        <v>3101</v>
      </c>
      <c r="C589" s="49" t="s">
        <v>77</v>
      </c>
      <c r="D589" s="49" t="s">
        <v>526</v>
      </c>
      <c r="E589" s="52" t="s">
        <v>3285</v>
      </c>
      <c r="F589" s="49" t="s">
        <v>3286</v>
      </c>
      <c r="G589" s="49" t="s">
        <v>35</v>
      </c>
      <c r="H589" s="49" t="s">
        <v>3287</v>
      </c>
      <c r="I589" s="53" t="e">
        <f>VLOOKUP(H589,合同高级查询数据!$A$2:$Y$48,25,FALSE)</f>
        <v>#N/A</v>
      </c>
      <c r="J589" s="49" t="s">
        <v>37</v>
      </c>
      <c r="K589" s="49" t="s">
        <v>3286</v>
      </c>
      <c r="L589" s="193" t="s">
        <v>3286</v>
      </c>
      <c r="M589" s="49" t="s">
        <v>3288</v>
      </c>
      <c r="N589" s="72">
        <v>44789</v>
      </c>
      <c r="O589" s="49" t="s">
        <v>58</v>
      </c>
      <c r="P589" s="189">
        <v>9000</v>
      </c>
      <c r="Q589" s="148">
        <v>20</v>
      </c>
      <c r="R589" s="61">
        <f t="shared" si="46"/>
        <v>180000</v>
      </c>
      <c r="S589" s="220">
        <v>202303</v>
      </c>
      <c r="T589" s="221" t="s">
        <v>3289</v>
      </c>
      <c r="U589" s="221"/>
      <c r="V589" s="118">
        <v>19.990076012</v>
      </c>
      <c r="W589" s="150"/>
      <c r="X589" s="152">
        <v>44774</v>
      </c>
      <c r="Y589" s="72">
        <v>45138</v>
      </c>
      <c r="Z589" s="49" t="s">
        <v>3290</v>
      </c>
      <c r="AA589" s="168">
        <v>0.2</v>
      </c>
      <c r="AB589" s="166">
        <v>100</v>
      </c>
      <c r="AC589" s="146">
        <f>AA589*AB589</f>
        <v>20</v>
      </c>
    </row>
    <row r="590" s="37" customFormat="1" customHeight="1" spans="1:29">
      <c r="A590" s="102" t="s">
        <v>578</v>
      </c>
      <c r="B590" s="102" t="s">
        <v>3101</v>
      </c>
      <c r="C590" s="102" t="s">
        <v>2025</v>
      </c>
      <c r="D590" s="49" t="s">
        <v>806</v>
      </c>
      <c r="E590" s="233" t="s">
        <v>3291</v>
      </c>
      <c r="F590" s="102" t="s">
        <v>3292</v>
      </c>
      <c r="G590" s="102" t="s">
        <v>35</v>
      </c>
      <c r="H590" s="102" t="s">
        <v>3293</v>
      </c>
      <c r="I590" s="53" t="str">
        <f>VLOOKUP(H590,合同高级查询数据!$A$2:$Y$48,25,FALSE)</f>
        <v>2023-03-17</v>
      </c>
      <c r="J590" s="102" t="s">
        <v>37</v>
      </c>
      <c r="K590" s="102" t="s">
        <v>3294</v>
      </c>
      <c r="L590" s="194" t="s">
        <v>3295</v>
      </c>
      <c r="M590" s="49" t="s">
        <v>3296</v>
      </c>
      <c r="N590" s="132" t="s">
        <v>3297</v>
      </c>
      <c r="O590" s="102" t="s">
        <v>3298</v>
      </c>
      <c r="P590" s="244">
        <v>6740</v>
      </c>
      <c r="Q590" s="148">
        <v>11.56</v>
      </c>
      <c r="R590" s="262">
        <f t="shared" si="46"/>
        <v>77914.4</v>
      </c>
      <c r="S590" s="263">
        <v>202303</v>
      </c>
      <c r="T590" s="264" t="s">
        <v>3299</v>
      </c>
      <c r="U590" s="264"/>
      <c r="V590" s="118">
        <v>11.557349205</v>
      </c>
      <c r="W590" s="160"/>
      <c r="X590" s="72">
        <v>44927</v>
      </c>
      <c r="Y590" s="72">
        <v>45107</v>
      </c>
      <c r="Z590" s="102" t="s">
        <v>3300</v>
      </c>
      <c r="AA590" s="172">
        <v>0.4</v>
      </c>
      <c r="AB590" s="171">
        <v>20</v>
      </c>
      <c r="AC590" s="155">
        <f>AA590*AB590</f>
        <v>8</v>
      </c>
    </row>
    <row r="591" s="37" customFormat="1" customHeight="1" spans="1:29">
      <c r="A591" s="102" t="s">
        <v>578</v>
      </c>
      <c r="B591" s="102" t="s">
        <v>3101</v>
      </c>
      <c r="C591" s="102" t="s">
        <v>2025</v>
      </c>
      <c r="D591" s="49" t="s">
        <v>806</v>
      </c>
      <c r="E591" s="233" t="s">
        <v>3291</v>
      </c>
      <c r="F591" s="102" t="s">
        <v>3292</v>
      </c>
      <c r="G591" s="102" t="s">
        <v>35</v>
      </c>
      <c r="H591" s="102" t="s">
        <v>3293</v>
      </c>
      <c r="I591" s="53" t="str">
        <f>VLOOKUP(H591,合同高级查询数据!$A$2:$Y$48,25,FALSE)</f>
        <v>2023-03-17</v>
      </c>
      <c r="J591" s="102" t="s">
        <v>37</v>
      </c>
      <c r="K591" s="102" t="s">
        <v>3294</v>
      </c>
      <c r="L591" s="194" t="s">
        <v>3295</v>
      </c>
      <c r="M591" s="49" t="s">
        <v>3296</v>
      </c>
      <c r="N591" s="132" t="s">
        <v>3297</v>
      </c>
      <c r="O591" s="102" t="s">
        <v>3298</v>
      </c>
      <c r="P591" s="244">
        <v>6740</v>
      </c>
      <c r="Q591" s="224">
        <v>0.005</v>
      </c>
      <c r="R591" s="61">
        <f t="shared" si="46"/>
        <v>33.7</v>
      </c>
      <c r="S591" s="263">
        <v>202302</v>
      </c>
      <c r="T591" s="265" t="s">
        <v>3301</v>
      </c>
      <c r="U591" s="266"/>
      <c r="V591" s="227"/>
      <c r="W591" s="227"/>
      <c r="X591" s="132"/>
      <c r="Y591" s="132"/>
      <c r="Z591" s="244"/>
      <c r="AA591" s="227"/>
      <c r="AB591" s="171"/>
      <c r="AC591" s="171"/>
    </row>
    <row r="592" s="37" customFormat="1" customHeight="1" spans="1:29">
      <c r="A592" s="102" t="s">
        <v>578</v>
      </c>
      <c r="B592" s="102" t="s">
        <v>3101</v>
      </c>
      <c r="C592" s="102" t="s">
        <v>2025</v>
      </c>
      <c r="D592" s="49" t="s">
        <v>806</v>
      </c>
      <c r="E592" s="233" t="s">
        <v>3302</v>
      </c>
      <c r="F592" s="102" t="s">
        <v>3303</v>
      </c>
      <c r="G592" s="102" t="s">
        <v>35</v>
      </c>
      <c r="H592" s="102" t="s">
        <v>3304</v>
      </c>
      <c r="I592" s="53" t="e">
        <f>VLOOKUP(H592,合同高级查询数据!$A$2:$Y$48,25,FALSE)</f>
        <v>#N/A</v>
      </c>
      <c r="J592" s="102" t="s">
        <v>37</v>
      </c>
      <c r="K592" s="194" t="s">
        <v>3305</v>
      </c>
      <c r="L592" s="194" t="s">
        <v>3305</v>
      </c>
      <c r="M592" s="102" t="s">
        <v>3306</v>
      </c>
      <c r="N592" s="132" t="s">
        <v>3307</v>
      </c>
      <c r="O592" s="102" t="s">
        <v>3308</v>
      </c>
      <c r="P592" s="244">
        <v>6740</v>
      </c>
      <c r="Q592" s="148">
        <v>0</v>
      </c>
      <c r="R592" s="262">
        <f t="shared" si="46"/>
        <v>0</v>
      </c>
      <c r="S592" s="263">
        <v>202303</v>
      </c>
      <c r="T592" s="264" t="s">
        <v>3309</v>
      </c>
      <c r="U592" s="264"/>
      <c r="V592" s="118">
        <v>0</v>
      </c>
      <c r="W592" s="160"/>
      <c r="X592" s="132">
        <v>44197</v>
      </c>
      <c r="Y592" s="132">
        <v>44926</v>
      </c>
      <c r="Z592" s="155">
        <v>0</v>
      </c>
      <c r="AA592" s="155">
        <v>0</v>
      </c>
      <c r="AB592" s="155">
        <v>0</v>
      </c>
      <c r="AC592" s="155">
        <f>AA592*AB592</f>
        <v>0</v>
      </c>
    </row>
    <row r="593" s="2" customFormat="1" customHeight="1" spans="1:29">
      <c r="A593" s="14" t="s">
        <v>578</v>
      </c>
      <c r="B593" s="14" t="s">
        <v>3101</v>
      </c>
      <c r="C593" s="14" t="s">
        <v>77</v>
      </c>
      <c r="D593" s="14" t="s">
        <v>526</v>
      </c>
      <c r="E593" s="56" t="s">
        <v>3310</v>
      </c>
      <c r="F593" s="14" t="s">
        <v>3311</v>
      </c>
      <c r="G593" s="14" t="s">
        <v>35</v>
      </c>
      <c r="H593" s="14" t="s">
        <v>3312</v>
      </c>
      <c r="I593" s="13" t="e">
        <f>VLOOKUP(H593,合同高级查询数据!$A$2:$Y$48,25,FALSE)</f>
        <v>#N/A</v>
      </c>
      <c r="J593" s="14" t="s">
        <v>37</v>
      </c>
      <c r="K593" s="14" t="s">
        <v>2625</v>
      </c>
      <c r="L593" s="176" t="s">
        <v>3311</v>
      </c>
      <c r="M593" s="14" t="s">
        <v>3313</v>
      </c>
      <c r="N593" s="17" t="s">
        <v>3314</v>
      </c>
      <c r="O593" s="14" t="s">
        <v>3315</v>
      </c>
      <c r="P593" s="191">
        <v>6740</v>
      </c>
      <c r="Q593" s="137">
        <v>45.38</v>
      </c>
      <c r="R593" s="64">
        <f t="shared" si="46"/>
        <v>305861.2</v>
      </c>
      <c r="S593" s="218">
        <v>202303</v>
      </c>
      <c r="T593" s="219" t="s">
        <v>3316</v>
      </c>
      <c r="U593" s="219"/>
      <c r="V593" s="18">
        <v>45.384998322</v>
      </c>
      <c r="W593" s="78"/>
      <c r="X593" s="17"/>
      <c r="Y593" s="17"/>
      <c r="Z593" s="14" t="s">
        <v>3317</v>
      </c>
      <c r="AA593" s="163">
        <v>0.4</v>
      </c>
      <c r="AB593" s="164">
        <v>110</v>
      </c>
      <c r="AC593" s="120">
        <f>AA593*AB593</f>
        <v>44</v>
      </c>
    </row>
    <row r="594" s="2" customFormat="1" customHeight="1" spans="1:29">
      <c r="A594" s="55" t="s">
        <v>578</v>
      </c>
      <c r="B594" s="5" t="s">
        <v>3101</v>
      </c>
      <c r="C594" s="55" t="s">
        <v>77</v>
      </c>
      <c r="D594" s="14" t="s">
        <v>526</v>
      </c>
      <c r="E594" s="234" t="s">
        <v>3310</v>
      </c>
      <c r="F594" s="55" t="s">
        <v>3311</v>
      </c>
      <c r="G594" s="235" t="s">
        <v>35</v>
      </c>
      <c r="H594" s="62" t="s">
        <v>3318</v>
      </c>
      <c r="I594" s="13" t="e">
        <f>VLOOKUP(H594,合同高级查询数据!$A$2:$Y$48,25,FALSE)</f>
        <v>#N/A</v>
      </c>
      <c r="J594" s="210" t="s">
        <v>37</v>
      </c>
      <c r="K594" s="181" t="s">
        <v>2625</v>
      </c>
      <c r="L594" s="245" t="s">
        <v>3319</v>
      </c>
      <c r="M594" s="111" t="s">
        <v>3320</v>
      </c>
      <c r="N594" s="113">
        <v>44868</v>
      </c>
      <c r="O594" s="181" t="s">
        <v>74</v>
      </c>
      <c r="P594" s="215">
        <v>6740</v>
      </c>
      <c r="Q594" s="137">
        <v>82.61</v>
      </c>
      <c r="R594" s="64">
        <f t="shared" si="46"/>
        <v>556791.4</v>
      </c>
      <c r="S594" s="76">
        <v>202303</v>
      </c>
      <c r="T594" s="77" t="s">
        <v>3321</v>
      </c>
      <c r="U594" s="267"/>
      <c r="V594" s="18">
        <v>82.606900164</v>
      </c>
      <c r="W594" s="18"/>
      <c r="X594" s="17"/>
      <c r="Y594" s="17"/>
      <c r="Z594" s="14" t="s">
        <v>3322</v>
      </c>
      <c r="AA594" s="163">
        <v>0.4</v>
      </c>
      <c r="AB594" s="164">
        <v>200</v>
      </c>
      <c r="AC594" s="120">
        <f>AA594*AB594</f>
        <v>80</v>
      </c>
    </row>
    <row r="595" s="37" customFormat="1" customHeight="1" spans="1:29">
      <c r="A595" s="49" t="s">
        <v>578</v>
      </c>
      <c r="B595" s="49" t="s">
        <v>3101</v>
      </c>
      <c r="C595" s="49" t="s">
        <v>77</v>
      </c>
      <c r="D595" s="49" t="s">
        <v>526</v>
      </c>
      <c r="E595" s="52" t="s">
        <v>3323</v>
      </c>
      <c r="F595" s="49" t="s">
        <v>3324</v>
      </c>
      <c r="G595" s="49" t="s">
        <v>35</v>
      </c>
      <c r="H595" s="49" t="s">
        <v>3325</v>
      </c>
      <c r="I595" s="53" t="e">
        <f>VLOOKUP(H595,合同高级查询数据!$A$2:$Y$48,25,FALSE)</f>
        <v>#N/A</v>
      </c>
      <c r="J595" s="49" t="s">
        <v>37</v>
      </c>
      <c r="K595" s="49" t="s">
        <v>3326</v>
      </c>
      <c r="L595" s="193" t="s">
        <v>3324</v>
      </c>
      <c r="M595" s="49" t="s">
        <v>3327</v>
      </c>
      <c r="N595" s="72" t="s">
        <v>3328</v>
      </c>
      <c r="O595" s="49" t="s">
        <v>3329</v>
      </c>
      <c r="P595" s="189">
        <v>6740</v>
      </c>
      <c r="Q595" s="148">
        <v>0</v>
      </c>
      <c r="R595" s="61">
        <f t="shared" si="46"/>
        <v>0</v>
      </c>
      <c r="S595" s="220">
        <v>202303</v>
      </c>
      <c r="T595" s="221" t="s">
        <v>3330</v>
      </c>
      <c r="U595" s="221"/>
      <c r="V595" s="118">
        <v>0</v>
      </c>
      <c r="W595" s="71"/>
      <c r="X595" s="72">
        <v>44197</v>
      </c>
      <c r="Y595" s="72">
        <v>44926</v>
      </c>
      <c r="Z595" s="155">
        <v>0</v>
      </c>
      <c r="AA595" s="155">
        <v>0</v>
      </c>
      <c r="AB595" s="155">
        <v>0</v>
      </c>
      <c r="AC595" s="155">
        <f>AA595*AB595</f>
        <v>0</v>
      </c>
    </row>
    <row r="596" s="37" customFormat="1" customHeight="1" spans="1:29">
      <c r="A596" s="49" t="s">
        <v>578</v>
      </c>
      <c r="B596" s="49" t="s">
        <v>3101</v>
      </c>
      <c r="C596" s="49" t="s">
        <v>77</v>
      </c>
      <c r="D596" s="49" t="s">
        <v>526</v>
      </c>
      <c r="E596" s="52" t="s">
        <v>3331</v>
      </c>
      <c r="F596" s="49" t="s">
        <v>3332</v>
      </c>
      <c r="G596" s="49" t="s">
        <v>35</v>
      </c>
      <c r="H596" s="49" t="s">
        <v>3333</v>
      </c>
      <c r="I596" s="53" t="str">
        <f>VLOOKUP(H596,合同高级查询数据!$A$2:$Y$48,25,FALSE)</f>
        <v>2023-03-22</v>
      </c>
      <c r="J596" s="49" t="s">
        <v>37</v>
      </c>
      <c r="K596" s="193" t="s">
        <v>3332</v>
      </c>
      <c r="L596" s="193" t="s">
        <v>3332</v>
      </c>
      <c r="M596" s="49" t="s">
        <v>3334</v>
      </c>
      <c r="N596" s="72" t="s">
        <v>3335</v>
      </c>
      <c r="O596" s="49" t="s">
        <v>3336</v>
      </c>
      <c r="P596" s="189">
        <v>6740</v>
      </c>
      <c r="Q596" s="148">
        <v>0</v>
      </c>
      <c r="R596" s="61">
        <f t="shared" si="46"/>
        <v>0</v>
      </c>
      <c r="S596" s="220">
        <v>202303</v>
      </c>
      <c r="T596" s="221" t="s">
        <v>3337</v>
      </c>
      <c r="U596" s="221"/>
      <c r="V596" s="118">
        <v>0</v>
      </c>
      <c r="W596" s="71"/>
      <c r="X596" s="72">
        <v>44927</v>
      </c>
      <c r="Y596" s="72">
        <v>45107</v>
      </c>
      <c r="Z596" s="155">
        <v>0</v>
      </c>
      <c r="AA596" s="155">
        <v>0</v>
      </c>
      <c r="AB596" s="155">
        <v>0</v>
      </c>
      <c r="AC596" s="155">
        <f>AA596*AB596</f>
        <v>0</v>
      </c>
    </row>
    <row r="597" s="37" customFormat="1" customHeight="1" spans="1:29">
      <c r="A597" s="49" t="s">
        <v>578</v>
      </c>
      <c r="B597" s="49" t="s">
        <v>3101</v>
      </c>
      <c r="C597" s="49" t="s">
        <v>77</v>
      </c>
      <c r="D597" s="49" t="s">
        <v>526</v>
      </c>
      <c r="E597" s="52" t="s">
        <v>3331</v>
      </c>
      <c r="F597" s="49" t="s">
        <v>3332</v>
      </c>
      <c r="G597" s="49" t="s">
        <v>35</v>
      </c>
      <c r="H597" s="49" t="s">
        <v>3333</v>
      </c>
      <c r="I597" s="53" t="str">
        <f>VLOOKUP(H597,合同高级查询数据!$A$2:$Y$48,25,FALSE)</f>
        <v>2023-03-22</v>
      </c>
      <c r="J597" s="49" t="s">
        <v>37</v>
      </c>
      <c r="K597" s="193" t="s">
        <v>3338</v>
      </c>
      <c r="L597" s="193" t="s">
        <v>3338</v>
      </c>
      <c r="M597" s="49" t="s">
        <v>3339</v>
      </c>
      <c r="N597" s="72" t="s">
        <v>3340</v>
      </c>
      <c r="O597" s="49" t="s">
        <v>3341</v>
      </c>
      <c r="P597" s="189">
        <v>6740</v>
      </c>
      <c r="Q597" s="148">
        <v>32.87</v>
      </c>
      <c r="R597" s="61">
        <f t="shared" si="46"/>
        <v>221543.8</v>
      </c>
      <c r="S597" s="220">
        <v>202303</v>
      </c>
      <c r="T597" s="221" t="s">
        <v>3342</v>
      </c>
      <c r="U597" s="221"/>
      <c r="V597" s="118">
        <v>32.873550415</v>
      </c>
      <c r="W597" s="71"/>
      <c r="X597" s="72">
        <v>44927</v>
      </c>
      <c r="Y597" s="72">
        <v>45107</v>
      </c>
      <c r="Z597" s="49" t="s">
        <v>3343</v>
      </c>
      <c r="AA597" s="168">
        <v>0.4</v>
      </c>
      <c r="AB597" s="166">
        <v>80</v>
      </c>
      <c r="AC597" s="146">
        <f t="shared" ref="AC597:AC599" si="48">AA597*AB597</f>
        <v>32</v>
      </c>
    </row>
    <row r="598" s="37" customFormat="1" customHeight="1" spans="1:29">
      <c r="A598" s="49" t="s">
        <v>578</v>
      </c>
      <c r="B598" s="49" t="s">
        <v>3101</v>
      </c>
      <c r="C598" s="49" t="s">
        <v>77</v>
      </c>
      <c r="D598" s="49" t="s">
        <v>526</v>
      </c>
      <c r="E598" s="52" t="s">
        <v>3331</v>
      </c>
      <c r="F598" s="49" t="s">
        <v>3332</v>
      </c>
      <c r="G598" s="49" t="s">
        <v>35</v>
      </c>
      <c r="H598" s="49" t="s">
        <v>3333</v>
      </c>
      <c r="I598" s="53" t="str">
        <f>VLOOKUP(H598,合同高级查询数据!$A$2:$Y$48,25,FALSE)</f>
        <v>2023-03-22</v>
      </c>
      <c r="J598" s="49" t="s">
        <v>821</v>
      </c>
      <c r="K598" s="193" t="s">
        <v>3344</v>
      </c>
      <c r="L598" s="193" t="s">
        <v>3344</v>
      </c>
      <c r="M598" s="49" t="s">
        <v>3345</v>
      </c>
      <c r="N598" s="72" t="s">
        <v>3346</v>
      </c>
      <c r="O598" s="49" t="s">
        <v>220</v>
      </c>
      <c r="P598" s="189">
        <v>6740</v>
      </c>
      <c r="Q598" s="148">
        <v>0</v>
      </c>
      <c r="R598" s="61">
        <f t="shared" si="46"/>
        <v>0</v>
      </c>
      <c r="S598" s="220">
        <v>202303</v>
      </c>
      <c r="T598" s="221" t="s">
        <v>3347</v>
      </c>
      <c r="U598" s="221"/>
      <c r="V598" s="118">
        <v>0</v>
      </c>
      <c r="W598" s="71"/>
      <c r="X598" s="72">
        <v>44927</v>
      </c>
      <c r="Y598" s="72">
        <v>45107</v>
      </c>
      <c r="Z598" s="155">
        <v>0</v>
      </c>
      <c r="AA598" s="155">
        <v>0</v>
      </c>
      <c r="AB598" s="155">
        <v>0</v>
      </c>
      <c r="AC598" s="155">
        <f t="shared" si="48"/>
        <v>0</v>
      </c>
    </row>
    <row r="599" s="37" customFormat="1" customHeight="1" spans="1:29">
      <c r="A599" s="49" t="s">
        <v>578</v>
      </c>
      <c r="B599" s="49" t="s">
        <v>3101</v>
      </c>
      <c r="C599" s="49" t="s">
        <v>77</v>
      </c>
      <c r="D599" s="49" t="s">
        <v>526</v>
      </c>
      <c r="E599" s="52" t="s">
        <v>3348</v>
      </c>
      <c r="F599" s="49" t="s">
        <v>3349</v>
      </c>
      <c r="G599" s="49" t="s">
        <v>35</v>
      </c>
      <c r="H599" s="49" t="s">
        <v>3350</v>
      </c>
      <c r="I599" s="53" t="e">
        <f>VLOOKUP(H599,合同高级查询数据!$A$2:$Y$48,25,FALSE)</f>
        <v>#N/A</v>
      </c>
      <c r="J599" s="49" t="s">
        <v>37</v>
      </c>
      <c r="K599" s="193" t="s">
        <v>3351</v>
      </c>
      <c r="L599" s="193" t="s">
        <v>3351</v>
      </c>
      <c r="M599" s="49" t="s">
        <v>3352</v>
      </c>
      <c r="N599" s="72" t="s">
        <v>3353</v>
      </c>
      <c r="O599" s="49" t="s">
        <v>3354</v>
      </c>
      <c r="P599" s="189">
        <v>6740</v>
      </c>
      <c r="Q599" s="148">
        <v>0</v>
      </c>
      <c r="R599" s="61">
        <f t="shared" si="46"/>
        <v>0</v>
      </c>
      <c r="S599" s="220">
        <v>202303</v>
      </c>
      <c r="T599" s="221" t="s">
        <v>3355</v>
      </c>
      <c r="U599" s="221"/>
      <c r="V599" s="118">
        <v>0</v>
      </c>
      <c r="W599" s="71"/>
      <c r="X599" s="72">
        <v>44197</v>
      </c>
      <c r="Y599" s="72">
        <v>44926</v>
      </c>
      <c r="Z599" s="155">
        <v>0</v>
      </c>
      <c r="AA599" s="155">
        <v>0</v>
      </c>
      <c r="AB599" s="155">
        <v>0</v>
      </c>
      <c r="AC599" s="155">
        <f t="shared" si="48"/>
        <v>0</v>
      </c>
    </row>
    <row r="600" s="37" customFormat="1" customHeight="1" spans="1:29">
      <c r="A600" s="49" t="s">
        <v>578</v>
      </c>
      <c r="B600" s="49" t="s">
        <v>3101</v>
      </c>
      <c r="C600" s="49" t="s">
        <v>77</v>
      </c>
      <c r="D600" s="49" t="s">
        <v>526</v>
      </c>
      <c r="E600" s="52" t="s">
        <v>3356</v>
      </c>
      <c r="F600" s="49" t="s">
        <v>3357</v>
      </c>
      <c r="G600" s="49" t="s">
        <v>35</v>
      </c>
      <c r="H600" s="49" t="s">
        <v>3358</v>
      </c>
      <c r="I600" s="53" t="e">
        <f>VLOOKUP(H600,合同高级查询数据!$A$2:$Y$48,25,FALSE)</f>
        <v>#N/A</v>
      </c>
      <c r="J600" s="49" t="s">
        <v>37</v>
      </c>
      <c r="K600" s="49" t="s">
        <v>3359</v>
      </c>
      <c r="L600" s="193" t="s">
        <v>3357</v>
      </c>
      <c r="M600" s="49" t="s">
        <v>3360</v>
      </c>
      <c r="N600" s="72" t="s">
        <v>3361</v>
      </c>
      <c r="O600" s="49" t="s">
        <v>3362</v>
      </c>
      <c r="P600" s="189">
        <v>6740</v>
      </c>
      <c r="Q600" s="148">
        <v>0</v>
      </c>
      <c r="R600" s="61">
        <f t="shared" si="46"/>
        <v>0</v>
      </c>
      <c r="S600" s="220">
        <v>202303</v>
      </c>
      <c r="T600" s="221" t="s">
        <v>3363</v>
      </c>
      <c r="U600" s="221"/>
      <c r="V600" s="118">
        <v>0</v>
      </c>
      <c r="W600" s="71"/>
      <c r="X600" s="72">
        <v>44197</v>
      </c>
      <c r="Y600" s="72">
        <v>44926</v>
      </c>
      <c r="Z600" s="155">
        <v>0</v>
      </c>
      <c r="AA600" s="155">
        <v>0</v>
      </c>
      <c r="AB600" s="155">
        <v>0</v>
      </c>
      <c r="AC600" s="155">
        <f t="shared" ref="AC600:AC602" si="49">AA600*AB600</f>
        <v>0</v>
      </c>
    </row>
    <row r="601" s="37" customFormat="1" customHeight="1" spans="1:29">
      <c r="A601" s="49" t="s">
        <v>578</v>
      </c>
      <c r="B601" s="49" t="s">
        <v>3101</v>
      </c>
      <c r="C601" s="49" t="s">
        <v>77</v>
      </c>
      <c r="D601" s="49" t="s">
        <v>526</v>
      </c>
      <c r="E601" s="52" t="s">
        <v>3356</v>
      </c>
      <c r="F601" s="49" t="s">
        <v>3357</v>
      </c>
      <c r="G601" s="49" t="s">
        <v>35</v>
      </c>
      <c r="H601" s="49" t="s">
        <v>3358</v>
      </c>
      <c r="I601" s="53" t="e">
        <f>VLOOKUP(H601,合同高级查询数据!$A$2:$Y$48,25,FALSE)</f>
        <v>#N/A</v>
      </c>
      <c r="J601" s="49" t="s">
        <v>37</v>
      </c>
      <c r="K601" s="49" t="s">
        <v>3364</v>
      </c>
      <c r="L601" s="193" t="s">
        <v>3365</v>
      </c>
      <c r="M601" s="49" t="s">
        <v>3366</v>
      </c>
      <c r="N601" s="72" t="s">
        <v>3367</v>
      </c>
      <c r="O601" s="49" t="s">
        <v>1117</v>
      </c>
      <c r="P601" s="189">
        <v>6740</v>
      </c>
      <c r="Q601" s="148">
        <v>0</v>
      </c>
      <c r="R601" s="61">
        <f t="shared" si="46"/>
        <v>0</v>
      </c>
      <c r="S601" s="220">
        <v>202303</v>
      </c>
      <c r="T601" s="221" t="s">
        <v>3368</v>
      </c>
      <c r="U601" s="221"/>
      <c r="V601" s="118">
        <v>0</v>
      </c>
      <c r="W601" s="71"/>
      <c r="X601" s="72">
        <v>44197</v>
      </c>
      <c r="Y601" s="72">
        <v>44926</v>
      </c>
      <c r="Z601" s="155">
        <v>0</v>
      </c>
      <c r="AA601" s="155">
        <v>0</v>
      </c>
      <c r="AB601" s="155">
        <v>0</v>
      </c>
      <c r="AC601" s="155">
        <f t="shared" si="49"/>
        <v>0</v>
      </c>
    </row>
    <row r="602" s="37" customFormat="1" customHeight="1" spans="1:29">
      <c r="A602" s="49" t="s">
        <v>578</v>
      </c>
      <c r="B602" s="49" t="s">
        <v>3101</v>
      </c>
      <c r="C602" s="49" t="s">
        <v>77</v>
      </c>
      <c r="D602" s="49" t="s">
        <v>526</v>
      </c>
      <c r="E602" s="52" t="s">
        <v>3369</v>
      </c>
      <c r="F602" s="49" t="s">
        <v>3370</v>
      </c>
      <c r="G602" s="49" t="s">
        <v>35</v>
      </c>
      <c r="H602" s="49" t="s">
        <v>3371</v>
      </c>
      <c r="I602" s="53" t="e">
        <f>VLOOKUP(H602,合同高级查询数据!$A$2:$Y$48,25,FALSE)</f>
        <v>#N/A</v>
      </c>
      <c r="J602" s="49" t="s">
        <v>37</v>
      </c>
      <c r="K602" s="49" t="s">
        <v>2046</v>
      </c>
      <c r="L602" s="193" t="s">
        <v>3372</v>
      </c>
      <c r="M602" s="49" t="s">
        <v>3373</v>
      </c>
      <c r="N602" s="72">
        <v>44816</v>
      </c>
      <c r="O602" s="49" t="s">
        <v>74</v>
      </c>
      <c r="P602" s="189">
        <v>6740</v>
      </c>
      <c r="Q602" s="148">
        <v>83.45</v>
      </c>
      <c r="R602" s="61">
        <f t="shared" si="46"/>
        <v>562453</v>
      </c>
      <c r="S602" s="220">
        <v>202303</v>
      </c>
      <c r="T602" s="221" t="s">
        <v>3374</v>
      </c>
      <c r="U602" s="188"/>
      <c r="V602" s="118">
        <v>83.451965332</v>
      </c>
      <c r="W602" s="150"/>
      <c r="X602" s="152">
        <v>44805</v>
      </c>
      <c r="Y602" s="72">
        <v>45170</v>
      </c>
      <c r="Z602" s="49" t="s">
        <v>3375</v>
      </c>
      <c r="AA602" s="168">
        <v>0.4</v>
      </c>
      <c r="AB602" s="166">
        <v>200</v>
      </c>
      <c r="AC602" s="146">
        <f t="shared" si="49"/>
        <v>80</v>
      </c>
    </row>
    <row r="603" s="37" customFormat="1" customHeight="1" spans="1:29">
      <c r="A603" s="49" t="s">
        <v>578</v>
      </c>
      <c r="B603" s="49" t="s">
        <v>3101</v>
      </c>
      <c r="C603" s="49" t="s">
        <v>77</v>
      </c>
      <c r="D603" s="49" t="s">
        <v>526</v>
      </c>
      <c r="E603" s="52" t="s">
        <v>3369</v>
      </c>
      <c r="F603" s="49" t="s">
        <v>3370</v>
      </c>
      <c r="G603" s="49" t="s">
        <v>35</v>
      </c>
      <c r="H603" s="49" t="s">
        <v>3371</v>
      </c>
      <c r="I603" s="53" t="e">
        <f>VLOOKUP(H603,合同高级查询数据!$A$2:$Y$48,25,FALSE)</f>
        <v>#N/A</v>
      </c>
      <c r="J603" s="49" t="s">
        <v>37</v>
      </c>
      <c r="K603" s="49" t="s">
        <v>2046</v>
      </c>
      <c r="L603" s="193" t="s">
        <v>3372</v>
      </c>
      <c r="M603" s="49" t="s">
        <v>3373</v>
      </c>
      <c r="N603" s="72">
        <v>44816</v>
      </c>
      <c r="O603" s="49" t="s">
        <v>74</v>
      </c>
      <c r="P603" s="189">
        <v>6740</v>
      </c>
      <c r="Q603" s="224">
        <v>0.58</v>
      </c>
      <c r="R603" s="61">
        <f t="shared" si="46"/>
        <v>3909.2</v>
      </c>
      <c r="S603" s="263">
        <v>202302</v>
      </c>
      <c r="T603" s="264" t="s">
        <v>3376</v>
      </c>
      <c r="U603" s="208"/>
      <c r="V603" s="244"/>
      <c r="W603" s="244"/>
      <c r="X603" s="157"/>
      <c r="Y603" s="132"/>
      <c r="Z603" s="208"/>
      <c r="AA603" s="102"/>
      <c r="AB603" s="171"/>
      <c r="AC603" s="171"/>
    </row>
    <row r="604" s="2" customFormat="1" customHeight="1" spans="1:29">
      <c r="A604" s="6" t="s">
        <v>578</v>
      </c>
      <c r="B604" s="6" t="s">
        <v>3101</v>
      </c>
      <c r="C604" s="6" t="s">
        <v>77</v>
      </c>
      <c r="D604" s="14" t="s">
        <v>526</v>
      </c>
      <c r="E604" s="232" t="s">
        <v>3377</v>
      </c>
      <c r="F604" s="6" t="s">
        <v>2213</v>
      </c>
      <c r="G604" s="6" t="s">
        <v>35</v>
      </c>
      <c r="H604" s="6" t="s">
        <v>3378</v>
      </c>
      <c r="I604" s="13" t="e">
        <f>VLOOKUP(H604,合同高级查询数据!$A$2:$Y$48,25,FALSE)</f>
        <v>#N/A</v>
      </c>
      <c r="J604" s="6" t="s">
        <v>37</v>
      </c>
      <c r="K604" s="242" t="s">
        <v>3379</v>
      </c>
      <c r="L604" s="242" t="s">
        <v>3379</v>
      </c>
      <c r="M604" s="6" t="s">
        <v>3380</v>
      </c>
      <c r="N604" s="28" t="s">
        <v>3381</v>
      </c>
      <c r="O604" s="6" t="s">
        <v>3382</v>
      </c>
      <c r="P604" s="243">
        <v>6740</v>
      </c>
      <c r="Q604" s="137">
        <v>48.11</v>
      </c>
      <c r="R604" s="255">
        <f t="shared" si="46"/>
        <v>324261.4</v>
      </c>
      <c r="S604" s="256">
        <v>202303</v>
      </c>
      <c r="T604" s="257" t="s">
        <v>3383</v>
      </c>
      <c r="U604" s="257"/>
      <c r="V604" s="18">
        <v>48.106201172</v>
      </c>
      <c r="W604" s="23"/>
      <c r="X604" s="28"/>
      <c r="Y604" s="28"/>
      <c r="Z604" s="6" t="s">
        <v>3384</v>
      </c>
      <c r="AA604" s="290">
        <v>0.4</v>
      </c>
      <c r="AB604" s="32">
        <v>120</v>
      </c>
      <c r="AC604" s="26">
        <f>AA604*AB604</f>
        <v>48</v>
      </c>
    </row>
    <row r="605" s="2" customFormat="1" customHeight="1" spans="1:29">
      <c r="A605" s="14" t="s">
        <v>578</v>
      </c>
      <c r="B605" s="14" t="s">
        <v>3101</v>
      </c>
      <c r="C605" s="14" t="s">
        <v>77</v>
      </c>
      <c r="D605" s="14" t="s">
        <v>526</v>
      </c>
      <c r="E605" s="56" t="s">
        <v>3377</v>
      </c>
      <c r="F605" s="14" t="s">
        <v>2213</v>
      </c>
      <c r="G605" s="14" t="s">
        <v>35</v>
      </c>
      <c r="H605" s="14" t="s">
        <v>3378</v>
      </c>
      <c r="I605" s="13" t="e">
        <f>VLOOKUP(H605,合同高级查询数据!$A$2:$Y$48,25,FALSE)</f>
        <v>#N/A</v>
      </c>
      <c r="J605" s="14" t="s">
        <v>37</v>
      </c>
      <c r="K605" s="14" t="s">
        <v>78</v>
      </c>
      <c r="L605" s="176" t="s">
        <v>3385</v>
      </c>
      <c r="M605" s="14" t="s">
        <v>3380</v>
      </c>
      <c r="N605" s="17">
        <v>44812</v>
      </c>
      <c r="O605" s="14" t="s">
        <v>1063</v>
      </c>
      <c r="P605" s="191">
        <v>6740</v>
      </c>
      <c r="Q605" s="137">
        <v>104</v>
      </c>
      <c r="R605" s="64">
        <f t="shared" si="46"/>
        <v>700960</v>
      </c>
      <c r="S605" s="218">
        <v>202303</v>
      </c>
      <c r="T605" s="219" t="s">
        <v>3386</v>
      </c>
      <c r="U605" s="219"/>
      <c r="V605" s="18">
        <v>101.819583708</v>
      </c>
      <c r="W605" s="78"/>
      <c r="X605" s="17"/>
      <c r="Y605" s="17"/>
      <c r="Z605" s="14" t="s">
        <v>3387</v>
      </c>
      <c r="AA605" s="163">
        <v>0.4</v>
      </c>
      <c r="AB605" s="164">
        <v>260</v>
      </c>
      <c r="AC605" s="120">
        <f>AA605*AB605</f>
        <v>104</v>
      </c>
    </row>
    <row r="606" s="2" customFormat="1" customHeight="1" spans="1:29">
      <c r="A606" s="14" t="s">
        <v>578</v>
      </c>
      <c r="B606" s="14" t="s">
        <v>3101</v>
      </c>
      <c r="C606" s="14" t="s">
        <v>77</v>
      </c>
      <c r="D606" s="14" t="s">
        <v>526</v>
      </c>
      <c r="E606" s="56" t="s">
        <v>3388</v>
      </c>
      <c r="F606" s="14" t="s">
        <v>2633</v>
      </c>
      <c r="G606" s="14" t="s">
        <v>35</v>
      </c>
      <c r="H606" s="14" t="s">
        <v>3389</v>
      </c>
      <c r="I606" s="13" t="e">
        <f>VLOOKUP(H606,合同高级查询数据!$A$2:$Y$48,25,FALSE)</f>
        <v>#N/A</v>
      </c>
      <c r="J606" s="14" t="s">
        <v>37</v>
      </c>
      <c r="K606" s="176" t="s">
        <v>3390</v>
      </c>
      <c r="L606" s="176" t="s">
        <v>3390</v>
      </c>
      <c r="M606" s="14" t="s">
        <v>3391</v>
      </c>
      <c r="N606" s="17" t="s">
        <v>3392</v>
      </c>
      <c r="O606" s="14" t="s">
        <v>3393</v>
      </c>
      <c r="P606" s="191">
        <v>6740</v>
      </c>
      <c r="Q606" s="137">
        <v>32.96</v>
      </c>
      <c r="R606" s="64">
        <f t="shared" si="46"/>
        <v>222150.4</v>
      </c>
      <c r="S606" s="218">
        <v>202303</v>
      </c>
      <c r="T606" s="219" t="s">
        <v>3394</v>
      </c>
      <c r="U606" s="219"/>
      <c r="V606" s="18">
        <v>32.962814331</v>
      </c>
      <c r="W606" s="78"/>
      <c r="X606" s="17"/>
      <c r="Y606" s="17"/>
      <c r="Z606" s="14" t="s">
        <v>3395</v>
      </c>
      <c r="AA606" s="163">
        <v>0.4</v>
      </c>
      <c r="AB606" s="164">
        <v>80</v>
      </c>
      <c r="AC606" s="120">
        <f>AA606*AB606</f>
        <v>32</v>
      </c>
    </row>
    <row r="607" s="37" customFormat="1" customHeight="1" spans="1:29">
      <c r="A607" s="49" t="s">
        <v>578</v>
      </c>
      <c r="B607" s="49" t="s">
        <v>3101</v>
      </c>
      <c r="C607" s="49" t="s">
        <v>77</v>
      </c>
      <c r="D607" s="49" t="s">
        <v>526</v>
      </c>
      <c r="E607" s="52" t="s">
        <v>3396</v>
      </c>
      <c r="F607" s="49" t="s">
        <v>3397</v>
      </c>
      <c r="G607" s="49" t="s">
        <v>35</v>
      </c>
      <c r="H607" s="49" t="s">
        <v>3398</v>
      </c>
      <c r="I607" s="53" t="e">
        <f>VLOOKUP(H607,合同高级查询数据!$A$2:$Y$48,25,FALSE)</f>
        <v>#N/A</v>
      </c>
      <c r="J607" s="49" t="s">
        <v>37</v>
      </c>
      <c r="K607" s="49" t="s">
        <v>2242</v>
      </c>
      <c r="L607" s="49" t="s">
        <v>3397</v>
      </c>
      <c r="M607" s="49" t="s">
        <v>3399</v>
      </c>
      <c r="N607" s="72" t="s">
        <v>3400</v>
      </c>
      <c r="O607" s="49" t="s">
        <v>3401</v>
      </c>
      <c r="P607" s="189">
        <v>6740</v>
      </c>
      <c r="Q607" s="148">
        <v>144.07</v>
      </c>
      <c r="R607" s="61">
        <f t="shared" si="46"/>
        <v>971031.8</v>
      </c>
      <c r="S607" s="220">
        <v>202303</v>
      </c>
      <c r="T607" s="225" t="s">
        <v>3402</v>
      </c>
      <c r="U607" s="226"/>
      <c r="V607" s="118">
        <v>144.065536499</v>
      </c>
      <c r="W607" s="150"/>
      <c r="X607" s="72">
        <v>44728</v>
      </c>
      <c r="Y607" s="72">
        <v>45092</v>
      </c>
      <c r="Z607" s="49" t="s">
        <v>3403</v>
      </c>
      <c r="AA607" s="168">
        <v>0.4</v>
      </c>
      <c r="AB607" s="166">
        <v>300</v>
      </c>
      <c r="AC607" s="146">
        <f>AA607*AB607</f>
        <v>120</v>
      </c>
    </row>
    <row r="608" s="37" customFormat="1" customHeight="1" spans="1:29">
      <c r="A608" s="49" t="s">
        <v>578</v>
      </c>
      <c r="B608" s="49" t="s">
        <v>3101</v>
      </c>
      <c r="C608" s="49" t="s">
        <v>77</v>
      </c>
      <c r="D608" s="49" t="s">
        <v>526</v>
      </c>
      <c r="E608" s="52" t="s">
        <v>3396</v>
      </c>
      <c r="F608" s="49" t="s">
        <v>3397</v>
      </c>
      <c r="G608" s="49" t="s">
        <v>35</v>
      </c>
      <c r="H608" s="49" t="s">
        <v>3398</v>
      </c>
      <c r="I608" s="53" t="e">
        <f>VLOOKUP(H608,合同高级查询数据!$A$2:$Y$48,25,FALSE)</f>
        <v>#N/A</v>
      </c>
      <c r="J608" s="49" t="s">
        <v>37</v>
      </c>
      <c r="K608" s="49" t="s">
        <v>2242</v>
      </c>
      <c r="L608" s="49" t="s">
        <v>3397</v>
      </c>
      <c r="M608" s="49" t="s">
        <v>3399</v>
      </c>
      <c r="N608" s="72" t="s">
        <v>3400</v>
      </c>
      <c r="O608" s="49" t="s">
        <v>3401</v>
      </c>
      <c r="P608" s="189">
        <v>6740</v>
      </c>
      <c r="Q608" s="145">
        <v>2.73</v>
      </c>
      <c r="R608" s="61">
        <f t="shared" si="46"/>
        <v>18400.2</v>
      </c>
      <c r="S608" s="69">
        <v>202302</v>
      </c>
      <c r="T608" s="98" t="s">
        <v>3404</v>
      </c>
      <c r="U608" s="188"/>
      <c r="V608" s="150"/>
      <c r="W608" s="150"/>
      <c r="X608" s="49"/>
      <c r="Y608" s="49"/>
      <c r="Z608" s="49"/>
      <c r="AA608" s="168"/>
      <c r="AB608" s="166"/>
      <c r="AC608" s="166"/>
    </row>
    <row r="609" s="37" customFormat="1" customHeight="1" spans="1:29">
      <c r="A609" s="51" t="s">
        <v>524</v>
      </c>
      <c r="B609" s="236" t="s">
        <v>3405</v>
      </c>
      <c r="C609" s="49" t="s">
        <v>93</v>
      </c>
      <c r="D609" s="236" t="s">
        <v>3406</v>
      </c>
      <c r="E609" s="103" t="s">
        <v>3407</v>
      </c>
      <c r="F609" s="51" t="s">
        <v>3408</v>
      </c>
      <c r="G609" s="51" t="s">
        <v>35</v>
      </c>
      <c r="H609" s="59" t="s">
        <v>3409</v>
      </c>
      <c r="I609" s="53" t="e">
        <f>VLOOKUP(H609,合同高级查询数据!$A$2:$Y$48,25,FALSE)</f>
        <v>#N/A</v>
      </c>
      <c r="J609" s="114" t="s">
        <v>37</v>
      </c>
      <c r="K609" s="51" t="s">
        <v>3410</v>
      </c>
      <c r="L609" s="115" t="s">
        <v>3411</v>
      </c>
      <c r="M609" s="116"/>
      <c r="N609" s="129" t="s">
        <v>3412</v>
      </c>
      <c r="O609" s="129" t="s">
        <v>3413</v>
      </c>
      <c r="P609" s="246">
        <v>10000</v>
      </c>
      <c r="Q609" s="268">
        <v>0</v>
      </c>
      <c r="R609" s="269">
        <f t="shared" ref="R609:R616" si="50">ROUND(P609*Q609,2)</f>
        <v>0</v>
      </c>
      <c r="S609" s="69">
        <v>202303</v>
      </c>
      <c r="T609" s="70" t="s">
        <v>3414</v>
      </c>
      <c r="U609" s="270"/>
      <c r="V609" s="271">
        <v>0</v>
      </c>
      <c r="W609" s="272"/>
      <c r="X609" s="273">
        <v>44593</v>
      </c>
      <c r="Y609" s="291">
        <v>44834</v>
      </c>
      <c r="Z609" s="292" t="s">
        <v>3415</v>
      </c>
      <c r="AA609" s="293">
        <v>0</v>
      </c>
      <c r="AB609" s="294">
        <v>0</v>
      </c>
      <c r="AC609" s="294">
        <f t="shared" ref="AC609:AC614" si="51">AA609*AB609</f>
        <v>0</v>
      </c>
    </row>
    <row r="610" s="37" customFormat="1" customHeight="1" spans="1:29">
      <c r="A610" s="51" t="s">
        <v>524</v>
      </c>
      <c r="B610" s="236" t="s">
        <v>3405</v>
      </c>
      <c r="C610" s="49" t="s">
        <v>93</v>
      </c>
      <c r="D610" s="236" t="s">
        <v>3406</v>
      </c>
      <c r="E610" s="103" t="s">
        <v>3407</v>
      </c>
      <c r="F610" s="51" t="s">
        <v>3408</v>
      </c>
      <c r="G610" s="51" t="s">
        <v>35</v>
      </c>
      <c r="H610" s="59" t="s">
        <v>3416</v>
      </c>
      <c r="I610" s="53" t="e">
        <f>VLOOKUP(H610,合同高级查询数据!$A$2:$Y$48,25,FALSE)</f>
        <v>#N/A</v>
      </c>
      <c r="J610" s="114" t="s">
        <v>98</v>
      </c>
      <c r="K610" s="51" t="s">
        <v>3410</v>
      </c>
      <c r="L610" s="115" t="s">
        <v>3417</v>
      </c>
      <c r="M610" s="116"/>
      <c r="N610" s="129"/>
      <c r="O610" s="129" t="s">
        <v>2257</v>
      </c>
      <c r="P610" s="247">
        <v>189000</v>
      </c>
      <c r="Q610" s="268">
        <v>0</v>
      </c>
      <c r="R610" s="274">
        <f t="shared" si="50"/>
        <v>0</v>
      </c>
      <c r="S610" s="69">
        <v>202303</v>
      </c>
      <c r="T610" s="70" t="s">
        <v>3418</v>
      </c>
      <c r="U610" s="270"/>
      <c r="V610" s="271"/>
      <c r="W610" s="271"/>
      <c r="X610" s="273">
        <v>44197</v>
      </c>
      <c r="Y610" s="291">
        <v>44561</v>
      </c>
      <c r="Z610" s="292" t="s">
        <v>3419</v>
      </c>
      <c r="AA610" s="293"/>
      <c r="AB610" s="294">
        <v>0</v>
      </c>
      <c r="AC610" s="294">
        <f t="shared" si="51"/>
        <v>0</v>
      </c>
    </row>
    <row r="611" s="37" customFormat="1" customHeight="1" spans="1:29">
      <c r="A611" s="51" t="s">
        <v>524</v>
      </c>
      <c r="B611" s="236" t="s">
        <v>3405</v>
      </c>
      <c r="C611" s="49" t="s">
        <v>93</v>
      </c>
      <c r="D611" s="236" t="s">
        <v>3406</v>
      </c>
      <c r="E611" s="103" t="s">
        <v>3407</v>
      </c>
      <c r="F611" s="51" t="s">
        <v>3408</v>
      </c>
      <c r="G611" s="51" t="s">
        <v>35</v>
      </c>
      <c r="H611" s="59" t="s">
        <v>3416</v>
      </c>
      <c r="I611" s="53" t="e">
        <f>VLOOKUP(H611,合同高级查询数据!$A$2:$Y$48,25,FALSE)</f>
        <v>#N/A</v>
      </c>
      <c r="J611" s="114" t="s">
        <v>98</v>
      </c>
      <c r="K611" s="51" t="s">
        <v>3410</v>
      </c>
      <c r="L611" s="115" t="s">
        <v>3417</v>
      </c>
      <c r="M611" s="116"/>
      <c r="N611" s="129">
        <v>44232</v>
      </c>
      <c r="O611" s="248">
        <v>-60</v>
      </c>
      <c r="P611" s="247">
        <v>189000</v>
      </c>
      <c r="Q611" s="268">
        <v>0</v>
      </c>
      <c r="R611" s="274">
        <f t="shared" si="50"/>
        <v>0</v>
      </c>
      <c r="S611" s="69">
        <v>202303</v>
      </c>
      <c r="T611" s="70" t="s">
        <v>3420</v>
      </c>
      <c r="U611" s="270"/>
      <c r="V611" s="271">
        <v>5.05</v>
      </c>
      <c r="W611" s="271">
        <v>5.3</v>
      </c>
      <c r="X611" s="273">
        <v>44197</v>
      </c>
      <c r="Y611" s="291">
        <v>44561</v>
      </c>
      <c r="Z611" s="292" t="s">
        <v>3419</v>
      </c>
      <c r="AA611" s="293"/>
      <c r="AB611" s="294">
        <v>0</v>
      </c>
      <c r="AC611" s="294">
        <f t="shared" si="51"/>
        <v>0</v>
      </c>
    </row>
    <row r="612" s="2" customFormat="1" customHeight="1" spans="1:29">
      <c r="A612" s="5" t="s">
        <v>524</v>
      </c>
      <c r="B612" s="237" t="s">
        <v>3405</v>
      </c>
      <c r="C612" s="14" t="s">
        <v>93</v>
      </c>
      <c r="D612" s="237" t="s">
        <v>3406</v>
      </c>
      <c r="E612" s="7" t="s">
        <v>3407</v>
      </c>
      <c r="F612" s="5" t="s">
        <v>3408</v>
      </c>
      <c r="G612" s="5" t="s">
        <v>35</v>
      </c>
      <c r="H612" s="9" t="s">
        <v>3421</v>
      </c>
      <c r="I612" s="13" t="e">
        <f>VLOOKUP(H612,合同高级查询数据!$A$2:$Y$48,25,FALSE)</f>
        <v>#N/A</v>
      </c>
      <c r="J612" s="8" t="s">
        <v>98</v>
      </c>
      <c r="K612" s="5" t="s">
        <v>3422</v>
      </c>
      <c r="L612" s="15" t="s">
        <v>3417</v>
      </c>
      <c r="M612" s="111"/>
      <c r="N612" s="113">
        <v>44232</v>
      </c>
      <c r="O612" s="113" t="s">
        <v>1858</v>
      </c>
      <c r="P612" s="249">
        <v>189000</v>
      </c>
      <c r="Q612" s="275">
        <v>5.2</v>
      </c>
      <c r="R612" s="276">
        <f t="shared" si="50"/>
        <v>982800</v>
      </c>
      <c r="S612" s="76">
        <v>202303</v>
      </c>
      <c r="T612" s="77" t="s">
        <v>3423</v>
      </c>
      <c r="U612" s="277"/>
      <c r="V612" s="278">
        <v>5.051298531</v>
      </c>
      <c r="W612" s="278"/>
      <c r="X612" s="279"/>
      <c r="Y612" s="295"/>
      <c r="Z612" s="296" t="s">
        <v>3424</v>
      </c>
      <c r="AA612" s="297">
        <v>0.1</v>
      </c>
      <c r="AB612" s="298">
        <v>40</v>
      </c>
      <c r="AC612" s="298">
        <f t="shared" si="51"/>
        <v>4</v>
      </c>
    </row>
    <row r="613" s="2" customFormat="1" customHeight="1" spans="1:29">
      <c r="A613" s="238" t="s">
        <v>524</v>
      </c>
      <c r="B613" s="237" t="s">
        <v>3405</v>
      </c>
      <c r="C613" s="237" t="s">
        <v>93</v>
      </c>
      <c r="D613" s="237" t="s">
        <v>3406</v>
      </c>
      <c r="E613" s="239" t="s">
        <v>3407</v>
      </c>
      <c r="F613" s="238" t="s">
        <v>3408</v>
      </c>
      <c r="G613" s="238" t="s">
        <v>35</v>
      </c>
      <c r="H613" s="9" t="s">
        <v>3425</v>
      </c>
      <c r="I613" s="13" t="e">
        <f>VLOOKUP(H613,合同高级查询数据!$A$2:$Y$48,25,FALSE)</f>
        <v>#N/A</v>
      </c>
      <c r="J613" s="8" t="s">
        <v>1459</v>
      </c>
      <c r="K613" s="238" t="s">
        <v>3426</v>
      </c>
      <c r="L613" s="250" t="s">
        <v>3427</v>
      </c>
      <c r="M613" s="111"/>
      <c r="N613" s="113" t="s">
        <v>3428</v>
      </c>
      <c r="O613" s="113" t="s">
        <v>3429</v>
      </c>
      <c r="P613" s="249">
        <v>30000</v>
      </c>
      <c r="Q613" s="275">
        <v>63.3</v>
      </c>
      <c r="R613" s="276">
        <f t="shared" si="50"/>
        <v>1899000</v>
      </c>
      <c r="S613" s="76">
        <v>202303</v>
      </c>
      <c r="T613" s="280" t="s">
        <v>3430</v>
      </c>
      <c r="U613" s="277"/>
      <c r="V613" s="278">
        <v>63.210273182</v>
      </c>
      <c r="W613" s="278"/>
      <c r="X613" s="279"/>
      <c r="Y613" s="295"/>
      <c r="Z613" s="296" t="s">
        <v>3431</v>
      </c>
      <c r="AA613" s="297">
        <v>0.166666666666667</v>
      </c>
      <c r="AB613" s="298">
        <v>300</v>
      </c>
      <c r="AC613" s="298">
        <f t="shared" si="51"/>
        <v>50</v>
      </c>
    </row>
    <row r="614" s="2" customFormat="1" customHeight="1" spans="1:29">
      <c r="A614" s="5" t="s">
        <v>578</v>
      </c>
      <c r="B614" s="237" t="s">
        <v>3405</v>
      </c>
      <c r="C614" s="14" t="s">
        <v>93</v>
      </c>
      <c r="D614" s="237" t="s">
        <v>3406</v>
      </c>
      <c r="E614" s="7" t="s">
        <v>3432</v>
      </c>
      <c r="F614" s="5" t="s">
        <v>3433</v>
      </c>
      <c r="G614" s="5" t="s">
        <v>35</v>
      </c>
      <c r="H614" s="9" t="s">
        <v>3434</v>
      </c>
      <c r="I614" s="13" t="e">
        <f>VLOOKUP(H614,合同高级查询数据!$A$2:$Y$48,25,FALSE)</f>
        <v>#N/A</v>
      </c>
      <c r="J614" s="8" t="s">
        <v>37</v>
      </c>
      <c r="K614" s="5" t="s">
        <v>3435</v>
      </c>
      <c r="L614" s="15" t="s">
        <v>3436</v>
      </c>
      <c r="M614" s="14" t="s">
        <v>3437</v>
      </c>
      <c r="N614" s="113" t="s">
        <v>3438</v>
      </c>
      <c r="O614" s="113" t="s">
        <v>3439</v>
      </c>
      <c r="P614" s="249">
        <v>15000</v>
      </c>
      <c r="Q614" s="275">
        <v>8.83</v>
      </c>
      <c r="R614" s="276">
        <f t="shared" si="50"/>
        <v>132450</v>
      </c>
      <c r="S614" s="76">
        <v>202303</v>
      </c>
      <c r="T614" s="77" t="s">
        <v>3440</v>
      </c>
      <c r="U614" s="277"/>
      <c r="V614" s="278">
        <v>8.829676628</v>
      </c>
      <c r="W614" s="278"/>
      <c r="X614" s="279"/>
      <c r="Y614" s="279"/>
      <c r="Z614" s="296" t="s">
        <v>3441</v>
      </c>
      <c r="AA614" s="297">
        <v>0.4</v>
      </c>
      <c r="AB614" s="298">
        <v>20</v>
      </c>
      <c r="AC614" s="298">
        <f t="shared" si="51"/>
        <v>8</v>
      </c>
    </row>
    <row r="615" s="37" customFormat="1" customHeight="1" spans="1:29">
      <c r="A615" s="51" t="s">
        <v>578</v>
      </c>
      <c r="B615" s="236" t="s">
        <v>3405</v>
      </c>
      <c r="C615" s="49" t="s">
        <v>93</v>
      </c>
      <c r="D615" s="236" t="s">
        <v>3406</v>
      </c>
      <c r="E615" s="103" t="s">
        <v>3432</v>
      </c>
      <c r="F615" s="51" t="s">
        <v>3433</v>
      </c>
      <c r="G615" s="51" t="s">
        <v>35</v>
      </c>
      <c r="H615" s="59" t="s">
        <v>3442</v>
      </c>
      <c r="I615" s="53" t="e">
        <f>VLOOKUP(H615,合同高级查询数据!$A$2:$Y$48,25,FALSE)</f>
        <v>#N/A</v>
      </c>
      <c r="J615" s="114" t="s">
        <v>1459</v>
      </c>
      <c r="K615" s="51" t="s">
        <v>3443</v>
      </c>
      <c r="L615" s="115" t="s">
        <v>3444</v>
      </c>
      <c r="M615" s="116"/>
      <c r="N615" s="129" t="s">
        <v>3445</v>
      </c>
      <c r="O615" s="129" t="s">
        <v>548</v>
      </c>
      <c r="P615" s="247">
        <v>35000</v>
      </c>
      <c r="Q615" s="268">
        <v>2.74</v>
      </c>
      <c r="R615" s="274">
        <f t="shared" si="50"/>
        <v>95900</v>
      </c>
      <c r="S615" s="69">
        <v>202302</v>
      </c>
      <c r="T615" s="281" t="s">
        <v>3446</v>
      </c>
      <c r="U615" s="270"/>
      <c r="V615" s="271"/>
      <c r="W615" s="246"/>
      <c r="X615" s="273">
        <v>43466</v>
      </c>
      <c r="Y615" s="273">
        <v>45657</v>
      </c>
      <c r="Z615" s="292"/>
      <c r="AA615" s="299"/>
      <c r="AB615" s="270"/>
      <c r="AC615" s="270"/>
    </row>
    <row r="616" s="37" customFormat="1" customHeight="1" spans="1:29">
      <c r="A616" s="51" t="s">
        <v>578</v>
      </c>
      <c r="B616" s="236" t="s">
        <v>3405</v>
      </c>
      <c r="C616" s="49" t="s">
        <v>93</v>
      </c>
      <c r="D616" s="236" t="s">
        <v>3406</v>
      </c>
      <c r="E616" s="103" t="s">
        <v>3432</v>
      </c>
      <c r="F616" s="51" t="s">
        <v>3433</v>
      </c>
      <c r="G616" s="51" t="s">
        <v>35</v>
      </c>
      <c r="H616" s="59" t="s">
        <v>3442</v>
      </c>
      <c r="I616" s="53" t="e">
        <f>VLOOKUP(H616,合同高级查询数据!$A$2:$Y$48,25,FALSE)</f>
        <v>#N/A</v>
      </c>
      <c r="J616" s="114" t="s">
        <v>1459</v>
      </c>
      <c r="K616" s="51" t="s">
        <v>3443</v>
      </c>
      <c r="L616" s="115" t="s">
        <v>3444</v>
      </c>
      <c r="M616" s="116"/>
      <c r="N616" s="129" t="s">
        <v>3445</v>
      </c>
      <c r="O616" s="129" t="s">
        <v>548</v>
      </c>
      <c r="P616" s="247">
        <v>35000</v>
      </c>
      <c r="Q616" s="268">
        <v>83</v>
      </c>
      <c r="R616" s="274">
        <f t="shared" si="50"/>
        <v>2905000</v>
      </c>
      <c r="S616" s="69">
        <v>202303</v>
      </c>
      <c r="T616" s="70" t="s">
        <v>3447</v>
      </c>
      <c r="U616" s="270"/>
      <c r="V616" s="271">
        <v>82.624691592529</v>
      </c>
      <c r="W616" s="271"/>
      <c r="X616" s="273">
        <v>43466</v>
      </c>
      <c r="Y616" s="291">
        <v>45657</v>
      </c>
      <c r="Z616" s="292" t="s">
        <v>3448</v>
      </c>
      <c r="AA616" s="293">
        <v>0.3</v>
      </c>
      <c r="AB616" s="294">
        <v>240</v>
      </c>
      <c r="AC616" s="294">
        <f>AA616*AB616</f>
        <v>72</v>
      </c>
    </row>
    <row r="617" s="2" customFormat="1" customHeight="1" spans="1:29">
      <c r="A617" s="5" t="s">
        <v>578</v>
      </c>
      <c r="B617" s="237" t="s">
        <v>3405</v>
      </c>
      <c r="C617" s="14" t="s">
        <v>93</v>
      </c>
      <c r="D617" s="237" t="s">
        <v>3406</v>
      </c>
      <c r="E617" s="7" t="s">
        <v>3432</v>
      </c>
      <c r="F617" s="5" t="s">
        <v>3433</v>
      </c>
      <c r="G617" s="5" t="s">
        <v>35</v>
      </c>
      <c r="H617" s="9" t="s">
        <v>3449</v>
      </c>
      <c r="I617" s="13" t="e">
        <f>VLOOKUP(H617,合同高级查询数据!$A$2:$Y$48,25,FALSE)</f>
        <v>#N/A</v>
      </c>
      <c r="J617" s="8" t="s">
        <v>98</v>
      </c>
      <c r="K617" s="5" t="s">
        <v>3450</v>
      </c>
      <c r="L617" s="15" t="s">
        <v>3451</v>
      </c>
      <c r="M617" s="111"/>
      <c r="N617" s="113">
        <v>40330</v>
      </c>
      <c r="O617" s="113" t="s">
        <v>1858</v>
      </c>
      <c r="P617" s="249">
        <v>120000</v>
      </c>
      <c r="Q617" s="275">
        <v>8</v>
      </c>
      <c r="R617" s="276">
        <f t="shared" ref="R617:R680" si="52">ROUND(P617*Q617,2)</f>
        <v>960000</v>
      </c>
      <c r="S617" s="76">
        <v>202303</v>
      </c>
      <c r="T617" s="77" t="s">
        <v>3452</v>
      </c>
      <c r="U617" s="277"/>
      <c r="V617" s="278">
        <v>5.902132073</v>
      </c>
      <c r="W617" s="278"/>
      <c r="X617" s="279"/>
      <c r="Y617" s="295"/>
      <c r="Z617" s="296" t="s">
        <v>3453</v>
      </c>
      <c r="AA617" s="297">
        <v>0.2</v>
      </c>
      <c r="AB617" s="298">
        <v>40</v>
      </c>
      <c r="AC617" s="298">
        <f>AA617*AB617</f>
        <v>8</v>
      </c>
    </row>
    <row r="618" s="37" customFormat="1" customHeight="1" spans="1:29">
      <c r="A618" s="51" t="s">
        <v>578</v>
      </c>
      <c r="B618" s="236" t="s">
        <v>3405</v>
      </c>
      <c r="C618" s="49" t="s">
        <v>93</v>
      </c>
      <c r="D618" s="236" t="s">
        <v>3406</v>
      </c>
      <c r="E618" s="240" t="s">
        <v>3432</v>
      </c>
      <c r="F618" s="51" t="s">
        <v>3454</v>
      </c>
      <c r="G618" s="51" t="s">
        <v>35</v>
      </c>
      <c r="H618" s="59" t="s">
        <v>3455</v>
      </c>
      <c r="I618" s="53" t="e">
        <f>VLOOKUP(H618,合同高级查询数据!$A$2:$Y$48,25,FALSE)</f>
        <v>#N/A</v>
      </c>
      <c r="J618" s="114" t="s">
        <v>1459</v>
      </c>
      <c r="K618" s="51" t="s">
        <v>3456</v>
      </c>
      <c r="L618" s="115" t="s">
        <v>3454</v>
      </c>
      <c r="M618" s="116"/>
      <c r="N618" s="129">
        <v>42735</v>
      </c>
      <c r="O618" s="129" t="s">
        <v>1745</v>
      </c>
      <c r="P618" s="247">
        <v>50000</v>
      </c>
      <c r="Q618" s="268">
        <v>50</v>
      </c>
      <c r="R618" s="274">
        <f t="shared" si="52"/>
        <v>2500000</v>
      </c>
      <c r="S618" s="69">
        <v>202303</v>
      </c>
      <c r="T618" s="70" t="s">
        <v>3457</v>
      </c>
      <c r="U618" s="270"/>
      <c r="V618" s="271">
        <v>47.47152641695</v>
      </c>
      <c r="W618" s="282"/>
      <c r="X618" s="273">
        <v>44470</v>
      </c>
      <c r="Y618" s="291">
        <v>46234</v>
      </c>
      <c r="Z618" s="292" t="s">
        <v>3458</v>
      </c>
      <c r="AA618" s="293">
        <v>0.3125</v>
      </c>
      <c r="AB618" s="294">
        <v>160</v>
      </c>
      <c r="AC618" s="294">
        <f>AA618*AB618</f>
        <v>50</v>
      </c>
    </row>
    <row r="619" s="37" customFormat="1" customHeight="1" spans="1:29">
      <c r="A619" s="51" t="s">
        <v>578</v>
      </c>
      <c r="B619" s="236" t="s">
        <v>3405</v>
      </c>
      <c r="C619" s="49" t="s">
        <v>93</v>
      </c>
      <c r="D619" s="236" t="s">
        <v>3406</v>
      </c>
      <c r="E619" s="240" t="s">
        <v>3432</v>
      </c>
      <c r="F619" s="51" t="s">
        <v>3454</v>
      </c>
      <c r="G619" s="51" t="s">
        <v>35</v>
      </c>
      <c r="H619" s="59" t="s">
        <v>3455</v>
      </c>
      <c r="I619" s="53" t="e">
        <f>VLOOKUP(H619,合同高级查询数据!$A$2:$Y$48,25,FALSE)</f>
        <v>#N/A</v>
      </c>
      <c r="J619" s="114" t="s">
        <v>1459</v>
      </c>
      <c r="K619" s="51" t="s">
        <v>3456</v>
      </c>
      <c r="L619" s="115" t="s">
        <v>3454</v>
      </c>
      <c r="M619" s="116"/>
      <c r="N619" s="129">
        <v>42735</v>
      </c>
      <c r="O619" s="129" t="s">
        <v>1745</v>
      </c>
      <c r="P619" s="247">
        <v>30000</v>
      </c>
      <c r="Q619" s="268">
        <v>0</v>
      </c>
      <c r="R619" s="274">
        <f t="shared" si="52"/>
        <v>0</v>
      </c>
      <c r="S619" s="69">
        <v>202303</v>
      </c>
      <c r="T619" s="70" t="s">
        <v>3459</v>
      </c>
      <c r="U619" s="270"/>
      <c r="V619" s="271"/>
      <c r="W619" s="282"/>
      <c r="X619" s="273">
        <v>44470</v>
      </c>
      <c r="Y619" s="291">
        <v>46234</v>
      </c>
      <c r="Z619" s="292" t="s">
        <v>3458</v>
      </c>
      <c r="AA619" s="293">
        <v>0.3125</v>
      </c>
      <c r="AB619" s="294">
        <v>160</v>
      </c>
      <c r="AC619" s="294">
        <f>AA619*AB619</f>
        <v>50</v>
      </c>
    </row>
    <row r="620" s="37" customFormat="1" customHeight="1" spans="1:29">
      <c r="A620" s="51" t="s">
        <v>578</v>
      </c>
      <c r="B620" s="236" t="s">
        <v>3405</v>
      </c>
      <c r="C620" s="49" t="s">
        <v>93</v>
      </c>
      <c r="D620" s="236" t="s">
        <v>3406</v>
      </c>
      <c r="E620" s="103" t="s">
        <v>3460</v>
      </c>
      <c r="F620" s="51" t="s">
        <v>3461</v>
      </c>
      <c r="G620" s="51" t="s">
        <v>35</v>
      </c>
      <c r="H620" s="59" t="s">
        <v>3462</v>
      </c>
      <c r="I620" s="53" t="e">
        <f>VLOOKUP(H620,合同高级查询数据!$A$2:$Y$48,25,FALSE)</f>
        <v>#N/A</v>
      </c>
      <c r="J620" s="114" t="s">
        <v>98</v>
      </c>
      <c r="K620" s="51" t="s">
        <v>3463</v>
      </c>
      <c r="L620" s="115" t="s">
        <v>3464</v>
      </c>
      <c r="M620" s="116"/>
      <c r="N620" s="129">
        <v>43343</v>
      </c>
      <c r="O620" s="129" t="s">
        <v>3465</v>
      </c>
      <c r="P620" s="247">
        <v>3500</v>
      </c>
      <c r="Q620" s="268">
        <v>20</v>
      </c>
      <c r="R620" s="274">
        <f t="shared" si="52"/>
        <v>70000</v>
      </c>
      <c r="S620" s="69">
        <v>202303</v>
      </c>
      <c r="T620" s="70" t="s">
        <v>3466</v>
      </c>
      <c r="U620" s="270"/>
      <c r="V620" s="271">
        <v>1.824221994</v>
      </c>
      <c r="W620" s="282"/>
      <c r="X620" s="273">
        <v>44550</v>
      </c>
      <c r="Y620" s="291">
        <v>45279</v>
      </c>
      <c r="Z620" s="292" t="s">
        <v>3467</v>
      </c>
      <c r="AA620" s="293">
        <v>1</v>
      </c>
      <c r="AB620" s="294">
        <v>20</v>
      </c>
      <c r="AC620" s="294">
        <v>20</v>
      </c>
    </row>
    <row r="621" s="37" customFormat="1" customHeight="1" spans="1:29">
      <c r="A621" s="51" t="s">
        <v>578</v>
      </c>
      <c r="B621" s="236" t="s">
        <v>3405</v>
      </c>
      <c r="C621" s="49" t="s">
        <v>93</v>
      </c>
      <c r="D621" s="236" t="s">
        <v>3406</v>
      </c>
      <c r="E621" s="103" t="s">
        <v>3460</v>
      </c>
      <c r="F621" s="51" t="s">
        <v>3461</v>
      </c>
      <c r="G621" s="51" t="s">
        <v>35</v>
      </c>
      <c r="H621" s="59" t="s">
        <v>3462</v>
      </c>
      <c r="I621" s="53" t="e">
        <f>VLOOKUP(H621,合同高级查询数据!$A$2:$Y$48,25,FALSE)</f>
        <v>#N/A</v>
      </c>
      <c r="J621" s="114" t="s">
        <v>37</v>
      </c>
      <c r="K621" s="51" t="s">
        <v>3461</v>
      </c>
      <c r="L621" s="115" t="s">
        <v>3468</v>
      </c>
      <c r="M621" s="116"/>
      <c r="N621" s="129">
        <v>43343</v>
      </c>
      <c r="O621" s="129" t="s">
        <v>1745</v>
      </c>
      <c r="P621" s="247">
        <v>4500</v>
      </c>
      <c r="Q621" s="268">
        <v>64.7</v>
      </c>
      <c r="R621" s="274">
        <f t="shared" si="52"/>
        <v>291150</v>
      </c>
      <c r="S621" s="69">
        <v>202303</v>
      </c>
      <c r="T621" s="70" t="s">
        <v>3469</v>
      </c>
      <c r="U621" s="270"/>
      <c r="V621" s="271">
        <v>64.696708679</v>
      </c>
      <c r="W621" s="271"/>
      <c r="X621" s="273">
        <v>44550</v>
      </c>
      <c r="Y621" s="291">
        <v>45279</v>
      </c>
      <c r="Z621" s="292" t="s">
        <v>3470</v>
      </c>
      <c r="AA621" s="293">
        <v>0.4</v>
      </c>
      <c r="AB621" s="294">
        <f>VLOOKUP(Z:Z,[1]总表!$G:$H,2,0)</f>
        <v>160</v>
      </c>
      <c r="AC621" s="294">
        <f t="shared" ref="AC621:AC637" si="53">AA621*AB621</f>
        <v>64</v>
      </c>
    </row>
    <row r="622" s="37" customFormat="1" customHeight="1" spans="1:29">
      <c r="A622" s="241" t="s">
        <v>571</v>
      </c>
      <c r="B622" s="236" t="s">
        <v>3405</v>
      </c>
      <c r="C622" s="236" t="s">
        <v>233</v>
      </c>
      <c r="D622" s="236" t="s">
        <v>3471</v>
      </c>
      <c r="E622" s="240" t="s">
        <v>3472</v>
      </c>
      <c r="F622" s="241" t="s">
        <v>3473</v>
      </c>
      <c r="G622" s="241" t="s">
        <v>35</v>
      </c>
      <c r="H622" s="59" t="s">
        <v>3474</v>
      </c>
      <c r="I622" s="53" t="e">
        <f>VLOOKUP(H622,合同高级查询数据!$A$2:$Y$48,25,FALSE)</f>
        <v>#N/A</v>
      </c>
      <c r="J622" s="114" t="s">
        <v>37</v>
      </c>
      <c r="K622" s="241" t="s">
        <v>235</v>
      </c>
      <c r="L622" s="251" t="s">
        <v>3475</v>
      </c>
      <c r="M622" s="116"/>
      <c r="N622" s="129" t="s">
        <v>3476</v>
      </c>
      <c r="O622" s="129" t="s">
        <v>1858</v>
      </c>
      <c r="P622" s="246">
        <v>9500</v>
      </c>
      <c r="Q622" s="283">
        <v>16.9</v>
      </c>
      <c r="R622" s="269">
        <f t="shared" si="52"/>
        <v>160550</v>
      </c>
      <c r="S622" s="69">
        <v>202303</v>
      </c>
      <c r="T622" s="281" t="s">
        <v>3477</v>
      </c>
      <c r="U622" s="270"/>
      <c r="V622" s="271">
        <v>16.855884552</v>
      </c>
      <c r="W622" s="246"/>
      <c r="X622" s="129" t="s">
        <v>3478</v>
      </c>
      <c r="Y622" s="129" t="s">
        <v>3479</v>
      </c>
      <c r="Z622" s="300" t="s">
        <v>3480</v>
      </c>
      <c r="AA622" s="301">
        <v>0.3</v>
      </c>
      <c r="AB622" s="302">
        <v>40</v>
      </c>
      <c r="AC622" s="302">
        <f t="shared" si="53"/>
        <v>12</v>
      </c>
    </row>
    <row r="623" s="37" customFormat="1" customHeight="1" spans="1:29">
      <c r="A623" s="241" t="s">
        <v>571</v>
      </c>
      <c r="B623" s="236" t="s">
        <v>3405</v>
      </c>
      <c r="C623" s="236" t="s">
        <v>233</v>
      </c>
      <c r="D623" s="236" t="s">
        <v>3471</v>
      </c>
      <c r="E623" s="240" t="s">
        <v>3472</v>
      </c>
      <c r="F623" s="241" t="s">
        <v>3473</v>
      </c>
      <c r="G623" s="241" t="s">
        <v>35</v>
      </c>
      <c r="H623" s="59" t="s">
        <v>3474</v>
      </c>
      <c r="I623" s="53" t="e">
        <f>VLOOKUP(H623,合同高级查询数据!$A$2:$Y$48,25,FALSE)</f>
        <v>#N/A</v>
      </c>
      <c r="J623" s="114" t="s">
        <v>37</v>
      </c>
      <c r="K623" s="241" t="s">
        <v>235</v>
      </c>
      <c r="L623" s="251" t="s">
        <v>3481</v>
      </c>
      <c r="M623" s="116"/>
      <c r="N623" s="252" t="s">
        <v>3482</v>
      </c>
      <c r="O623" s="129" t="s">
        <v>3483</v>
      </c>
      <c r="P623" s="246">
        <v>9500</v>
      </c>
      <c r="Q623" s="283">
        <v>65.3</v>
      </c>
      <c r="R623" s="269">
        <f t="shared" si="52"/>
        <v>620350</v>
      </c>
      <c r="S623" s="69">
        <v>202303</v>
      </c>
      <c r="T623" s="284" t="s">
        <v>3484</v>
      </c>
      <c r="U623" s="270"/>
      <c r="V623" s="271">
        <v>65.271652222</v>
      </c>
      <c r="W623" s="246"/>
      <c r="X623" s="129" t="s">
        <v>3478</v>
      </c>
      <c r="Y623" s="129" t="s">
        <v>3479</v>
      </c>
      <c r="Z623" s="300" t="s">
        <v>3485</v>
      </c>
      <c r="AA623" s="301">
        <v>0.3</v>
      </c>
      <c r="AB623" s="302">
        <v>200</v>
      </c>
      <c r="AC623" s="302">
        <f t="shared" si="53"/>
        <v>60</v>
      </c>
    </row>
    <row r="624" s="37" customFormat="1" customHeight="1" spans="1:29">
      <c r="A624" s="241" t="s">
        <v>571</v>
      </c>
      <c r="B624" s="236" t="s">
        <v>3405</v>
      </c>
      <c r="C624" s="236" t="s">
        <v>233</v>
      </c>
      <c r="D624" s="236" t="s">
        <v>3471</v>
      </c>
      <c r="E624" s="240" t="s">
        <v>3472</v>
      </c>
      <c r="F624" s="241" t="s">
        <v>3473</v>
      </c>
      <c r="G624" s="241" t="s">
        <v>35</v>
      </c>
      <c r="H624" s="59" t="s">
        <v>3474</v>
      </c>
      <c r="I624" s="53" t="e">
        <f>VLOOKUP(H624,合同高级查询数据!$A$2:$Y$48,25,FALSE)</f>
        <v>#N/A</v>
      </c>
      <c r="J624" s="114" t="s">
        <v>37</v>
      </c>
      <c r="K624" s="241" t="s">
        <v>235</v>
      </c>
      <c r="L624" s="251" t="s">
        <v>3486</v>
      </c>
      <c r="M624" s="116"/>
      <c r="N624" s="129" t="s">
        <v>3487</v>
      </c>
      <c r="O624" s="129" t="s">
        <v>1745</v>
      </c>
      <c r="P624" s="246">
        <v>9500</v>
      </c>
      <c r="Q624" s="283">
        <v>52.8</v>
      </c>
      <c r="R624" s="269">
        <f t="shared" si="52"/>
        <v>501600</v>
      </c>
      <c r="S624" s="69">
        <v>202303</v>
      </c>
      <c r="T624" s="284" t="s">
        <v>3488</v>
      </c>
      <c r="U624" s="270"/>
      <c r="V624" s="271">
        <v>52.785396576</v>
      </c>
      <c r="W624" s="246"/>
      <c r="X624" s="129" t="s">
        <v>3478</v>
      </c>
      <c r="Y624" s="129" t="s">
        <v>3479</v>
      </c>
      <c r="Z624" s="300" t="s">
        <v>3489</v>
      </c>
      <c r="AA624" s="301">
        <v>0.3</v>
      </c>
      <c r="AB624" s="302">
        <v>160</v>
      </c>
      <c r="AC624" s="302">
        <f t="shared" si="53"/>
        <v>48</v>
      </c>
    </row>
    <row r="625" s="37" customFormat="1" customHeight="1" spans="1:29">
      <c r="A625" s="241" t="s">
        <v>571</v>
      </c>
      <c r="B625" s="236" t="s">
        <v>3405</v>
      </c>
      <c r="C625" s="236" t="s">
        <v>233</v>
      </c>
      <c r="D625" s="236" t="s">
        <v>3471</v>
      </c>
      <c r="E625" s="240" t="s">
        <v>3472</v>
      </c>
      <c r="F625" s="241" t="s">
        <v>3473</v>
      </c>
      <c r="G625" s="241" t="s">
        <v>35</v>
      </c>
      <c r="H625" s="59" t="s">
        <v>3474</v>
      </c>
      <c r="I625" s="53" t="e">
        <f>VLOOKUP(H625,合同高级查询数据!$A$2:$Y$48,25,FALSE)</f>
        <v>#N/A</v>
      </c>
      <c r="J625" s="114" t="s">
        <v>37</v>
      </c>
      <c r="K625" s="241" t="s">
        <v>235</v>
      </c>
      <c r="L625" s="251" t="s">
        <v>3490</v>
      </c>
      <c r="M625" s="116"/>
      <c r="N625" s="129" t="s">
        <v>3487</v>
      </c>
      <c r="O625" s="129" t="s">
        <v>1745</v>
      </c>
      <c r="P625" s="246">
        <v>9500</v>
      </c>
      <c r="Q625" s="283">
        <v>53.6</v>
      </c>
      <c r="R625" s="269">
        <f t="shared" si="52"/>
        <v>509200</v>
      </c>
      <c r="S625" s="69">
        <v>202303</v>
      </c>
      <c r="T625" s="284" t="s">
        <v>3491</v>
      </c>
      <c r="U625" s="270"/>
      <c r="V625" s="271">
        <v>53.587089539</v>
      </c>
      <c r="W625" s="246"/>
      <c r="X625" s="129" t="s">
        <v>3478</v>
      </c>
      <c r="Y625" s="129" t="s">
        <v>3479</v>
      </c>
      <c r="Z625" s="300" t="s">
        <v>3492</v>
      </c>
      <c r="AA625" s="301">
        <v>0.3</v>
      </c>
      <c r="AB625" s="302">
        <v>160</v>
      </c>
      <c r="AC625" s="302">
        <f t="shared" si="53"/>
        <v>48</v>
      </c>
    </row>
    <row r="626" s="37" customFormat="1" customHeight="1" spans="1:29">
      <c r="A626" s="241" t="s">
        <v>571</v>
      </c>
      <c r="B626" s="236" t="s">
        <v>3405</v>
      </c>
      <c r="C626" s="236" t="s">
        <v>233</v>
      </c>
      <c r="D626" s="236" t="s">
        <v>3471</v>
      </c>
      <c r="E626" s="240" t="s">
        <v>3472</v>
      </c>
      <c r="F626" s="241" t="s">
        <v>3473</v>
      </c>
      <c r="G626" s="241" t="s">
        <v>35</v>
      </c>
      <c r="H626" s="59" t="s">
        <v>3474</v>
      </c>
      <c r="I626" s="53" t="e">
        <f>VLOOKUP(H626,合同高级查询数据!$A$2:$Y$48,25,FALSE)</f>
        <v>#N/A</v>
      </c>
      <c r="J626" s="114" t="s">
        <v>37</v>
      </c>
      <c r="K626" s="241" t="s">
        <v>3493</v>
      </c>
      <c r="L626" s="251" t="s">
        <v>3494</v>
      </c>
      <c r="M626" s="116"/>
      <c r="N626" s="129">
        <v>43217</v>
      </c>
      <c r="O626" s="129" t="s">
        <v>1745</v>
      </c>
      <c r="P626" s="246">
        <v>9500</v>
      </c>
      <c r="Q626" s="283">
        <v>52.3</v>
      </c>
      <c r="R626" s="269">
        <f t="shared" si="52"/>
        <v>496850</v>
      </c>
      <c r="S626" s="69">
        <v>202303</v>
      </c>
      <c r="T626" s="281" t="s">
        <v>3495</v>
      </c>
      <c r="U626" s="270"/>
      <c r="V626" s="271">
        <v>52.217170715</v>
      </c>
      <c r="W626" s="246"/>
      <c r="X626" s="129" t="s">
        <v>3478</v>
      </c>
      <c r="Y626" s="129" t="s">
        <v>3479</v>
      </c>
      <c r="Z626" s="300" t="s">
        <v>3496</v>
      </c>
      <c r="AA626" s="301">
        <v>0.3</v>
      </c>
      <c r="AB626" s="302">
        <v>160</v>
      </c>
      <c r="AC626" s="302">
        <f t="shared" si="53"/>
        <v>48</v>
      </c>
    </row>
    <row r="627" s="2" customFormat="1" customHeight="1" spans="1:29">
      <c r="A627" s="14" t="s">
        <v>571</v>
      </c>
      <c r="B627" s="237" t="s">
        <v>3497</v>
      </c>
      <c r="C627" s="5" t="s">
        <v>293</v>
      </c>
      <c r="D627" s="5" t="s">
        <v>3471</v>
      </c>
      <c r="E627" s="56" t="s">
        <v>3498</v>
      </c>
      <c r="F627" s="14" t="s">
        <v>3499</v>
      </c>
      <c r="G627" s="181" t="s">
        <v>35</v>
      </c>
      <c r="H627" s="62" t="s">
        <v>3500</v>
      </c>
      <c r="I627" s="13" t="e">
        <f>VLOOKUP(H627,合同高级查询数据!$A$2:$Y$48,25,FALSE)</f>
        <v>#N/A</v>
      </c>
      <c r="J627" s="62" t="s">
        <v>37</v>
      </c>
      <c r="K627" s="14" t="s">
        <v>3501</v>
      </c>
      <c r="L627" s="181" t="s">
        <v>3502</v>
      </c>
      <c r="M627" s="111"/>
      <c r="N627" s="113" t="s">
        <v>3503</v>
      </c>
      <c r="O627" s="181" t="s">
        <v>3504</v>
      </c>
      <c r="P627" s="253">
        <v>9500</v>
      </c>
      <c r="Q627" s="285">
        <v>8.8</v>
      </c>
      <c r="R627" s="286">
        <f t="shared" si="52"/>
        <v>83600</v>
      </c>
      <c r="S627" s="76">
        <v>202303</v>
      </c>
      <c r="T627" s="287" t="s">
        <v>3505</v>
      </c>
      <c r="U627" s="267"/>
      <c r="V627" s="278">
        <v>8.759281788</v>
      </c>
      <c r="W627" s="288"/>
      <c r="X627" s="113"/>
      <c r="Y627" s="113"/>
      <c r="Z627" s="303" t="s">
        <v>3506</v>
      </c>
      <c r="AA627" s="304">
        <v>0.3</v>
      </c>
      <c r="AB627" s="305">
        <v>20</v>
      </c>
      <c r="AC627" s="305">
        <f t="shared" si="53"/>
        <v>6</v>
      </c>
    </row>
    <row r="628" s="2" customFormat="1" customHeight="1" spans="1:29">
      <c r="A628" s="238" t="s">
        <v>571</v>
      </c>
      <c r="B628" s="237" t="s">
        <v>3405</v>
      </c>
      <c r="C628" s="237" t="s">
        <v>3507</v>
      </c>
      <c r="D628" s="237" t="s">
        <v>3471</v>
      </c>
      <c r="E628" s="239" t="s">
        <v>3508</v>
      </c>
      <c r="F628" s="238" t="s">
        <v>3509</v>
      </c>
      <c r="G628" s="238" t="s">
        <v>35</v>
      </c>
      <c r="H628" s="9" t="s">
        <v>3510</v>
      </c>
      <c r="I628" s="13" t="e">
        <f>VLOOKUP(H628,合同高级查询数据!$A$2:$Y$48,25,FALSE)</f>
        <v>#N/A</v>
      </c>
      <c r="J628" s="8" t="s">
        <v>37</v>
      </c>
      <c r="K628" s="238" t="s">
        <v>3511</v>
      </c>
      <c r="L628" s="250" t="s">
        <v>3512</v>
      </c>
      <c r="M628" s="111"/>
      <c r="N628" s="113" t="s">
        <v>3513</v>
      </c>
      <c r="O628" s="113" t="s">
        <v>386</v>
      </c>
      <c r="P628" s="253">
        <v>9500</v>
      </c>
      <c r="Q628" s="285"/>
      <c r="R628" s="286">
        <f t="shared" si="52"/>
        <v>0</v>
      </c>
      <c r="S628" s="76">
        <v>202303</v>
      </c>
      <c r="T628" s="280" t="s">
        <v>3514</v>
      </c>
      <c r="U628" s="277"/>
      <c r="V628" s="278">
        <v>0</v>
      </c>
      <c r="W628" s="253"/>
      <c r="X628" s="113"/>
      <c r="Y628" s="113"/>
      <c r="Z628" s="303" t="s">
        <v>3515</v>
      </c>
      <c r="AA628" s="304"/>
      <c r="AB628" s="305">
        <v>0</v>
      </c>
      <c r="AC628" s="305">
        <f t="shared" si="53"/>
        <v>0</v>
      </c>
    </row>
    <row r="629" s="2" customFormat="1" customHeight="1" spans="1:29">
      <c r="A629" s="238" t="s">
        <v>571</v>
      </c>
      <c r="B629" s="237" t="s">
        <v>3405</v>
      </c>
      <c r="C629" s="237" t="s">
        <v>3507</v>
      </c>
      <c r="D629" s="237" t="s">
        <v>3471</v>
      </c>
      <c r="E629" s="239" t="s">
        <v>3508</v>
      </c>
      <c r="F629" s="238" t="s">
        <v>3509</v>
      </c>
      <c r="G629" s="238" t="s">
        <v>35</v>
      </c>
      <c r="H629" s="9" t="s">
        <v>3510</v>
      </c>
      <c r="I629" s="13" t="e">
        <f>VLOOKUP(H629,合同高级查询数据!$A$2:$Y$48,25,FALSE)</f>
        <v>#N/A</v>
      </c>
      <c r="J629" s="8" t="s">
        <v>37</v>
      </c>
      <c r="K629" s="238" t="s">
        <v>3516</v>
      </c>
      <c r="L629" s="250" t="s">
        <v>3517</v>
      </c>
      <c r="M629" s="111"/>
      <c r="N629" s="113" t="s">
        <v>3513</v>
      </c>
      <c r="O629" s="113" t="s">
        <v>3518</v>
      </c>
      <c r="P629" s="253">
        <v>9500</v>
      </c>
      <c r="Q629" s="285">
        <v>11.2</v>
      </c>
      <c r="R629" s="286">
        <f t="shared" si="52"/>
        <v>106400</v>
      </c>
      <c r="S629" s="76">
        <v>202303</v>
      </c>
      <c r="T629" s="280" t="s">
        <v>3519</v>
      </c>
      <c r="U629" s="277"/>
      <c r="V629" s="278">
        <v>11.139727592</v>
      </c>
      <c r="W629" s="286"/>
      <c r="X629" s="113"/>
      <c r="Y629" s="113"/>
      <c r="Z629" s="303" t="s">
        <v>3520</v>
      </c>
      <c r="AA629" s="304">
        <v>0.3</v>
      </c>
      <c r="AB629" s="305">
        <v>30</v>
      </c>
      <c r="AC629" s="305">
        <f t="shared" si="53"/>
        <v>9</v>
      </c>
    </row>
    <row r="630" s="2" customFormat="1" customHeight="1" spans="1:29">
      <c r="A630" s="238" t="s">
        <v>571</v>
      </c>
      <c r="B630" s="237" t="s">
        <v>3405</v>
      </c>
      <c r="C630" s="237" t="s">
        <v>3507</v>
      </c>
      <c r="D630" s="237" t="s">
        <v>3471</v>
      </c>
      <c r="E630" s="239" t="s">
        <v>3508</v>
      </c>
      <c r="F630" s="238" t="s">
        <v>3509</v>
      </c>
      <c r="G630" s="238" t="s">
        <v>35</v>
      </c>
      <c r="H630" s="9" t="s">
        <v>3510</v>
      </c>
      <c r="I630" s="13" t="e">
        <f>VLOOKUP(H630,合同高级查询数据!$A$2:$Y$48,25,FALSE)</f>
        <v>#N/A</v>
      </c>
      <c r="J630" s="8" t="s">
        <v>37</v>
      </c>
      <c r="K630" s="238" t="s">
        <v>3521</v>
      </c>
      <c r="L630" s="250" t="s">
        <v>3522</v>
      </c>
      <c r="M630" s="111"/>
      <c r="N630" s="113" t="s">
        <v>3523</v>
      </c>
      <c r="O630" s="113" t="s">
        <v>3524</v>
      </c>
      <c r="P630" s="253">
        <v>9500</v>
      </c>
      <c r="Q630" s="285"/>
      <c r="R630" s="286">
        <f t="shared" si="52"/>
        <v>0</v>
      </c>
      <c r="S630" s="76">
        <v>202303</v>
      </c>
      <c r="T630" s="280" t="s">
        <v>3525</v>
      </c>
      <c r="U630" s="277"/>
      <c r="V630" s="278">
        <v>0</v>
      </c>
      <c r="W630" s="253"/>
      <c r="X630" s="113"/>
      <c r="Y630" s="113"/>
      <c r="Z630" s="303" t="s">
        <v>3526</v>
      </c>
      <c r="AA630" s="304">
        <v>0</v>
      </c>
      <c r="AB630" s="305">
        <v>0</v>
      </c>
      <c r="AC630" s="305">
        <f t="shared" si="53"/>
        <v>0</v>
      </c>
    </row>
    <row r="631" s="2" customFormat="1" customHeight="1" spans="1:29">
      <c r="A631" s="5" t="s">
        <v>571</v>
      </c>
      <c r="B631" s="238" t="s">
        <v>3527</v>
      </c>
      <c r="C631" s="5" t="s">
        <v>1861</v>
      </c>
      <c r="D631" s="14" t="s">
        <v>3471</v>
      </c>
      <c r="E631" s="7" t="s">
        <v>3528</v>
      </c>
      <c r="F631" s="5" t="s">
        <v>3529</v>
      </c>
      <c r="G631" s="5" t="s">
        <v>35</v>
      </c>
      <c r="H631" s="9" t="s">
        <v>3530</v>
      </c>
      <c r="I631" s="13" t="e">
        <f>VLOOKUP(H631,合同高级查询数据!$A$2:$Y$48,25,FALSE)</f>
        <v>#N/A</v>
      </c>
      <c r="J631" s="8" t="s">
        <v>37</v>
      </c>
      <c r="K631" s="5" t="s">
        <v>3531</v>
      </c>
      <c r="L631" s="15" t="s">
        <v>3529</v>
      </c>
      <c r="M631" s="111" t="s">
        <v>3532</v>
      </c>
      <c r="N631" s="112">
        <v>43344</v>
      </c>
      <c r="O631" s="254">
        <v>0</v>
      </c>
      <c r="P631" s="253">
        <v>9500</v>
      </c>
      <c r="Q631" s="285"/>
      <c r="R631" s="286">
        <f t="shared" si="52"/>
        <v>0</v>
      </c>
      <c r="S631" s="76">
        <v>202303</v>
      </c>
      <c r="T631" s="141" t="s">
        <v>3533</v>
      </c>
      <c r="U631" s="162"/>
      <c r="V631" s="278">
        <v>0</v>
      </c>
      <c r="W631" s="289"/>
      <c r="X631" s="113"/>
      <c r="Y631" s="113"/>
      <c r="Z631" s="303" t="s">
        <v>3534</v>
      </c>
      <c r="AA631" s="304"/>
      <c r="AB631" s="305">
        <v>0</v>
      </c>
      <c r="AC631" s="305">
        <f t="shared" si="53"/>
        <v>0</v>
      </c>
    </row>
    <row r="632" s="2" customFormat="1" customHeight="1" spans="1:29">
      <c r="A632" s="5" t="s">
        <v>571</v>
      </c>
      <c r="B632" s="238" t="s">
        <v>3527</v>
      </c>
      <c r="C632" s="5" t="s">
        <v>1861</v>
      </c>
      <c r="D632" s="14" t="s">
        <v>3471</v>
      </c>
      <c r="E632" s="7" t="s">
        <v>3528</v>
      </c>
      <c r="F632" s="5" t="s">
        <v>3529</v>
      </c>
      <c r="G632" s="5" t="s">
        <v>35</v>
      </c>
      <c r="H632" s="9" t="s">
        <v>3530</v>
      </c>
      <c r="I632" s="13" t="e">
        <f>VLOOKUP(H632,合同高级查询数据!$A$2:$Y$48,25,FALSE)</f>
        <v>#N/A</v>
      </c>
      <c r="J632" s="8" t="s">
        <v>37</v>
      </c>
      <c r="K632" s="5" t="s">
        <v>3535</v>
      </c>
      <c r="L632" s="15" t="s">
        <v>3535</v>
      </c>
      <c r="M632" s="111" t="s">
        <v>3532</v>
      </c>
      <c r="N632" s="112" t="s">
        <v>3536</v>
      </c>
      <c r="O632" s="5" t="s">
        <v>3537</v>
      </c>
      <c r="P632" s="253">
        <v>9500</v>
      </c>
      <c r="Q632" s="285">
        <v>10.8</v>
      </c>
      <c r="R632" s="286">
        <f t="shared" si="52"/>
        <v>102600</v>
      </c>
      <c r="S632" s="76">
        <v>202303</v>
      </c>
      <c r="T632" s="141" t="s">
        <v>3538</v>
      </c>
      <c r="U632" s="162"/>
      <c r="V632" s="278">
        <v>10.748888969</v>
      </c>
      <c r="W632" s="289"/>
      <c r="X632" s="113"/>
      <c r="Y632" s="113"/>
      <c r="Z632" s="303" t="s">
        <v>3539</v>
      </c>
      <c r="AA632" s="304">
        <v>0.3</v>
      </c>
      <c r="AB632" s="305">
        <v>20</v>
      </c>
      <c r="AC632" s="305">
        <f t="shared" si="53"/>
        <v>6</v>
      </c>
    </row>
    <row r="633" s="2" customFormat="1" customHeight="1" spans="1:29">
      <c r="A633" s="14" t="s">
        <v>571</v>
      </c>
      <c r="B633" s="237" t="s">
        <v>3497</v>
      </c>
      <c r="C633" s="5" t="s">
        <v>380</v>
      </c>
      <c r="D633" s="5" t="s">
        <v>3471</v>
      </c>
      <c r="E633" s="56" t="s">
        <v>3540</v>
      </c>
      <c r="F633" s="14" t="s">
        <v>3541</v>
      </c>
      <c r="G633" s="181" t="s">
        <v>35</v>
      </c>
      <c r="H633" s="238" t="s">
        <v>3542</v>
      </c>
      <c r="I633" s="13" t="e">
        <f>VLOOKUP(H633,合同高级查询数据!$A$2:$Y$48,25,FALSE)</f>
        <v>#N/A</v>
      </c>
      <c r="J633" s="62" t="s">
        <v>37</v>
      </c>
      <c r="K633" s="14" t="s">
        <v>3543</v>
      </c>
      <c r="L633" s="181" t="s">
        <v>3541</v>
      </c>
      <c r="M633" s="111"/>
      <c r="N633" s="113" t="s">
        <v>3544</v>
      </c>
      <c r="O633" s="181" t="s">
        <v>3545</v>
      </c>
      <c r="P633" s="253">
        <v>9500</v>
      </c>
      <c r="Q633" s="285"/>
      <c r="R633" s="286">
        <f t="shared" si="52"/>
        <v>0</v>
      </c>
      <c r="S633" s="76">
        <v>202303</v>
      </c>
      <c r="T633" s="287" t="s">
        <v>3546</v>
      </c>
      <c r="U633" s="267"/>
      <c r="V633" s="278">
        <v>0</v>
      </c>
      <c r="W633" s="289"/>
      <c r="X633" s="113"/>
      <c r="Y633" s="113"/>
      <c r="Z633" s="303" t="s">
        <v>3547</v>
      </c>
      <c r="AA633" s="304">
        <v>0.3</v>
      </c>
      <c r="AB633" s="305">
        <v>0</v>
      </c>
      <c r="AC633" s="305">
        <f t="shared" si="53"/>
        <v>0</v>
      </c>
    </row>
    <row r="634" s="2" customFormat="1" customHeight="1" spans="1:29">
      <c r="A634" s="14" t="s">
        <v>571</v>
      </c>
      <c r="B634" s="237" t="s">
        <v>3497</v>
      </c>
      <c r="C634" s="5" t="s">
        <v>380</v>
      </c>
      <c r="D634" s="5" t="s">
        <v>3471</v>
      </c>
      <c r="E634" s="56" t="s">
        <v>3540</v>
      </c>
      <c r="F634" s="14" t="s">
        <v>3541</v>
      </c>
      <c r="G634" s="181" t="s">
        <v>35</v>
      </c>
      <c r="H634" s="238" t="s">
        <v>3542</v>
      </c>
      <c r="I634" s="13" t="e">
        <f>VLOOKUP(H634,合同高级查询数据!$A$2:$Y$48,25,FALSE)</f>
        <v>#N/A</v>
      </c>
      <c r="J634" s="62" t="s">
        <v>37</v>
      </c>
      <c r="K634" s="14" t="s">
        <v>3548</v>
      </c>
      <c r="L634" s="181" t="s">
        <v>3549</v>
      </c>
      <c r="M634" s="111"/>
      <c r="N634" s="113" t="s">
        <v>3550</v>
      </c>
      <c r="O634" s="181" t="s">
        <v>3551</v>
      </c>
      <c r="P634" s="253">
        <v>9500</v>
      </c>
      <c r="Q634" s="285"/>
      <c r="R634" s="286">
        <f t="shared" si="52"/>
        <v>0</v>
      </c>
      <c r="S634" s="76">
        <v>202303</v>
      </c>
      <c r="T634" s="287" t="s">
        <v>3552</v>
      </c>
      <c r="U634" s="267"/>
      <c r="V634" s="278">
        <v>0</v>
      </c>
      <c r="W634" s="288"/>
      <c r="X634" s="113"/>
      <c r="Y634" s="113"/>
      <c r="Z634" s="303" t="s">
        <v>3553</v>
      </c>
      <c r="AA634" s="304"/>
      <c r="AB634" s="305">
        <v>0</v>
      </c>
      <c r="AC634" s="305">
        <f t="shared" si="53"/>
        <v>0</v>
      </c>
    </row>
    <row r="635" s="2" customFormat="1" customHeight="1" spans="1:29">
      <c r="A635" s="14" t="s">
        <v>571</v>
      </c>
      <c r="B635" s="237" t="s">
        <v>3497</v>
      </c>
      <c r="C635" s="5" t="s">
        <v>380</v>
      </c>
      <c r="D635" s="5" t="s">
        <v>3471</v>
      </c>
      <c r="E635" s="56" t="s">
        <v>3540</v>
      </c>
      <c r="F635" s="14" t="s">
        <v>3554</v>
      </c>
      <c r="G635" s="181" t="s">
        <v>35</v>
      </c>
      <c r="H635" s="62" t="s">
        <v>3555</v>
      </c>
      <c r="I635" s="13" t="e">
        <f>VLOOKUP(H635,合同高级查询数据!$A$2:$Y$48,25,FALSE)</f>
        <v>#N/A</v>
      </c>
      <c r="J635" s="62" t="s">
        <v>37</v>
      </c>
      <c r="K635" s="14" t="s">
        <v>2339</v>
      </c>
      <c r="L635" s="181" t="s">
        <v>3556</v>
      </c>
      <c r="M635" s="111"/>
      <c r="N635" s="113">
        <v>44352</v>
      </c>
      <c r="O635" s="181" t="s">
        <v>58</v>
      </c>
      <c r="P635" s="253">
        <v>9833.33</v>
      </c>
      <c r="Q635" s="285">
        <v>31.6</v>
      </c>
      <c r="R635" s="286">
        <f t="shared" si="52"/>
        <v>310733.23</v>
      </c>
      <c r="S635" s="76">
        <v>202303</v>
      </c>
      <c r="T635" s="287" t="s">
        <v>3557</v>
      </c>
      <c r="U635" s="267"/>
      <c r="V635" s="278">
        <v>31.559394836</v>
      </c>
      <c r="W635" s="289"/>
      <c r="X635" s="113"/>
      <c r="Y635" s="113"/>
      <c r="Z635" s="303" t="s">
        <v>3558</v>
      </c>
      <c r="AA635" s="304">
        <v>0.3</v>
      </c>
      <c r="AB635" s="305">
        <v>100</v>
      </c>
      <c r="AC635" s="305">
        <f t="shared" si="53"/>
        <v>30</v>
      </c>
    </row>
    <row r="636" s="2" customFormat="1" customHeight="1" spans="1:29">
      <c r="A636" s="14" t="s">
        <v>571</v>
      </c>
      <c r="B636" s="237" t="s">
        <v>3497</v>
      </c>
      <c r="C636" s="5" t="s">
        <v>380</v>
      </c>
      <c r="D636" s="5" t="s">
        <v>3471</v>
      </c>
      <c r="E636" s="56" t="s">
        <v>3540</v>
      </c>
      <c r="F636" s="14" t="s">
        <v>3554</v>
      </c>
      <c r="G636" s="181" t="s">
        <v>35</v>
      </c>
      <c r="H636" s="62" t="s">
        <v>3559</v>
      </c>
      <c r="I636" s="13" t="e">
        <f>VLOOKUP(H636,合同高级查询数据!$A$2:$Y$48,25,FALSE)</f>
        <v>#N/A</v>
      </c>
      <c r="J636" s="62" t="s">
        <v>37</v>
      </c>
      <c r="K636" s="14" t="s">
        <v>2339</v>
      </c>
      <c r="L636" s="181" t="s">
        <v>3560</v>
      </c>
      <c r="M636" s="111"/>
      <c r="N636" s="113" t="s">
        <v>3561</v>
      </c>
      <c r="O636" s="181" t="s">
        <v>3562</v>
      </c>
      <c r="P636" s="253">
        <v>0</v>
      </c>
      <c r="Q636" s="285"/>
      <c r="R636" s="286">
        <f t="shared" si="52"/>
        <v>0</v>
      </c>
      <c r="S636" s="76">
        <v>202303</v>
      </c>
      <c r="T636" s="287" t="s">
        <v>3563</v>
      </c>
      <c r="U636" s="267"/>
      <c r="V636" s="278">
        <v>0</v>
      </c>
      <c r="W636" s="288"/>
      <c r="X636" s="113"/>
      <c r="Y636" s="113"/>
      <c r="Z636" s="303" t="s">
        <v>3564</v>
      </c>
      <c r="AA636" s="304"/>
      <c r="AB636" s="305">
        <v>0</v>
      </c>
      <c r="AC636" s="305">
        <f t="shared" si="53"/>
        <v>0</v>
      </c>
    </row>
    <row r="637" s="37" customFormat="1" customHeight="1" spans="1:29">
      <c r="A637" s="241" t="s">
        <v>571</v>
      </c>
      <c r="B637" s="236" t="s">
        <v>3405</v>
      </c>
      <c r="C637" s="236" t="s">
        <v>2409</v>
      </c>
      <c r="D637" s="236" t="s">
        <v>3471</v>
      </c>
      <c r="E637" s="240" t="s">
        <v>3565</v>
      </c>
      <c r="F637" s="241" t="s">
        <v>3566</v>
      </c>
      <c r="G637" s="241" t="s">
        <v>35</v>
      </c>
      <c r="H637" s="59" t="s">
        <v>3567</v>
      </c>
      <c r="I637" s="53" t="e">
        <f>VLOOKUP(H637,合同高级查询数据!$A$2:$Y$48,25,FALSE)</f>
        <v>#N/A</v>
      </c>
      <c r="J637" s="114" t="s">
        <v>37</v>
      </c>
      <c r="K637" s="241" t="s">
        <v>3568</v>
      </c>
      <c r="L637" s="251" t="s">
        <v>3569</v>
      </c>
      <c r="M637" s="116"/>
      <c r="N637" s="129"/>
      <c r="O637" s="129" t="s">
        <v>386</v>
      </c>
      <c r="P637" s="246">
        <v>9500</v>
      </c>
      <c r="Q637" s="283"/>
      <c r="R637" s="269">
        <f t="shared" si="52"/>
        <v>0</v>
      </c>
      <c r="S637" s="69">
        <v>202303</v>
      </c>
      <c r="T637" s="281" t="s">
        <v>3570</v>
      </c>
      <c r="U637" s="270"/>
      <c r="V637" s="271">
        <v>0</v>
      </c>
      <c r="W637" s="246"/>
      <c r="X637" s="129">
        <v>44713</v>
      </c>
      <c r="Y637" s="129">
        <v>45077</v>
      </c>
      <c r="Z637" s="300" t="s">
        <v>3571</v>
      </c>
      <c r="AA637" s="301"/>
      <c r="AB637" s="302">
        <v>0</v>
      </c>
      <c r="AC637" s="302">
        <f t="shared" si="53"/>
        <v>0</v>
      </c>
    </row>
    <row r="638" s="37" customFormat="1" customHeight="1" spans="1:29">
      <c r="A638" s="241" t="s">
        <v>571</v>
      </c>
      <c r="B638" s="236" t="s">
        <v>3405</v>
      </c>
      <c r="C638" s="236" t="s">
        <v>2409</v>
      </c>
      <c r="D638" s="236" t="s">
        <v>3471</v>
      </c>
      <c r="E638" s="240" t="s">
        <v>3565</v>
      </c>
      <c r="F638" s="241" t="s">
        <v>3566</v>
      </c>
      <c r="G638" s="241" t="s">
        <v>35</v>
      </c>
      <c r="H638" s="59" t="s">
        <v>3567</v>
      </c>
      <c r="I638" s="53" t="e">
        <f>VLOOKUP(H638,合同高级查询数据!$A$2:$Y$48,25,FALSE)</f>
        <v>#N/A</v>
      </c>
      <c r="J638" s="114" t="s">
        <v>37</v>
      </c>
      <c r="K638" s="241" t="s">
        <v>3572</v>
      </c>
      <c r="L638" s="251" t="s">
        <v>3573</v>
      </c>
      <c r="M638" s="116"/>
      <c r="N638" s="129" t="s">
        <v>3574</v>
      </c>
      <c r="O638" s="129" t="s">
        <v>3575</v>
      </c>
      <c r="P638" s="246">
        <v>9500</v>
      </c>
      <c r="Q638" s="283">
        <v>0.2</v>
      </c>
      <c r="R638" s="269">
        <f t="shared" si="52"/>
        <v>1900</v>
      </c>
      <c r="S638" s="69">
        <v>202212</v>
      </c>
      <c r="T638" s="281" t="s">
        <v>3576</v>
      </c>
      <c r="U638" s="270"/>
      <c r="V638" s="271"/>
      <c r="W638" s="246"/>
      <c r="X638" s="129"/>
      <c r="Y638" s="129"/>
      <c r="Z638" s="300"/>
      <c r="AA638" s="301"/>
      <c r="AB638" s="302"/>
      <c r="AC638" s="302"/>
    </row>
    <row r="639" s="37" customFormat="1" customHeight="1" spans="1:29">
      <c r="A639" s="241" t="s">
        <v>571</v>
      </c>
      <c r="B639" s="236" t="s">
        <v>3405</v>
      </c>
      <c r="C639" s="236" t="s">
        <v>2409</v>
      </c>
      <c r="D639" s="236" t="s">
        <v>3471</v>
      </c>
      <c r="E639" s="240" t="s">
        <v>3565</v>
      </c>
      <c r="F639" s="241" t="s">
        <v>3566</v>
      </c>
      <c r="G639" s="241" t="s">
        <v>35</v>
      </c>
      <c r="H639" s="59" t="s">
        <v>3567</v>
      </c>
      <c r="I639" s="53" t="e">
        <f>VLOOKUP(H639,合同高级查询数据!$A$2:$Y$48,25,FALSE)</f>
        <v>#N/A</v>
      </c>
      <c r="J639" s="114" t="s">
        <v>37</v>
      </c>
      <c r="K639" s="241" t="s">
        <v>3572</v>
      </c>
      <c r="L639" s="251" t="s">
        <v>3573</v>
      </c>
      <c r="M639" s="116"/>
      <c r="N639" s="129" t="s">
        <v>3574</v>
      </c>
      <c r="O639" s="129" t="s">
        <v>3575</v>
      </c>
      <c r="P639" s="246">
        <v>9500</v>
      </c>
      <c r="Q639" s="283">
        <v>19.3</v>
      </c>
      <c r="R639" s="269">
        <f t="shared" si="52"/>
        <v>183350</v>
      </c>
      <c r="S639" s="69">
        <v>202303</v>
      </c>
      <c r="T639" s="281" t="s">
        <v>3577</v>
      </c>
      <c r="U639" s="270"/>
      <c r="V639" s="271">
        <v>19.293077469</v>
      </c>
      <c r="W639" s="246"/>
      <c r="X639" s="129">
        <v>44713</v>
      </c>
      <c r="Y639" s="129">
        <v>45077</v>
      </c>
      <c r="Z639" s="300" t="s">
        <v>3578</v>
      </c>
      <c r="AA639" s="301">
        <v>0.3</v>
      </c>
      <c r="AB639" s="302">
        <v>60</v>
      </c>
      <c r="AC639" s="302">
        <f t="shared" ref="AC639:AC661" si="54">AA639*AB639</f>
        <v>18</v>
      </c>
    </row>
    <row r="640" s="2" customFormat="1" customHeight="1" spans="1:29">
      <c r="A640" s="238" t="s">
        <v>571</v>
      </c>
      <c r="B640" s="237" t="s">
        <v>3405</v>
      </c>
      <c r="C640" s="237" t="s">
        <v>2409</v>
      </c>
      <c r="D640" s="237" t="s">
        <v>3471</v>
      </c>
      <c r="E640" s="239" t="s">
        <v>3565</v>
      </c>
      <c r="F640" s="238" t="s">
        <v>3579</v>
      </c>
      <c r="G640" s="238" t="s">
        <v>35</v>
      </c>
      <c r="H640" s="9" t="s">
        <v>3580</v>
      </c>
      <c r="I640" s="13" t="e">
        <f>VLOOKUP(H640,合同高级查询数据!$A$2:$Y$48,25,FALSE)</f>
        <v>#N/A</v>
      </c>
      <c r="J640" s="237" t="s">
        <v>544</v>
      </c>
      <c r="K640" s="238" t="s">
        <v>3581</v>
      </c>
      <c r="L640" s="250" t="s">
        <v>3582</v>
      </c>
      <c r="M640" s="111"/>
      <c r="N640" s="113">
        <v>43770</v>
      </c>
      <c r="O640" s="113" t="s">
        <v>58</v>
      </c>
      <c r="P640" s="253">
        <v>20000</v>
      </c>
      <c r="Q640" s="285">
        <v>33.6</v>
      </c>
      <c r="R640" s="286">
        <f t="shared" si="52"/>
        <v>672000</v>
      </c>
      <c r="S640" s="76">
        <v>202303</v>
      </c>
      <c r="T640" s="280" t="s">
        <v>3583</v>
      </c>
      <c r="U640" s="277"/>
      <c r="V640" s="278">
        <v>33.517661068</v>
      </c>
      <c r="W640" s="253"/>
      <c r="X640" s="113"/>
      <c r="Y640" s="113"/>
      <c r="Z640" s="303" t="s">
        <v>3584</v>
      </c>
      <c r="AA640" s="304">
        <v>0.3</v>
      </c>
      <c r="AB640" s="305">
        <v>100</v>
      </c>
      <c r="AC640" s="305">
        <f t="shared" si="54"/>
        <v>30</v>
      </c>
    </row>
    <row r="641" s="2" customFormat="1" customHeight="1" spans="1:29">
      <c r="A641" s="5" t="s">
        <v>571</v>
      </c>
      <c r="B641" s="238" t="s">
        <v>3527</v>
      </c>
      <c r="C641" s="5" t="s">
        <v>3585</v>
      </c>
      <c r="D641" s="14" t="s">
        <v>3471</v>
      </c>
      <c r="E641" s="7" t="s">
        <v>3586</v>
      </c>
      <c r="F641" s="5" t="s">
        <v>3587</v>
      </c>
      <c r="G641" s="5" t="s">
        <v>35</v>
      </c>
      <c r="H641" s="9" t="s">
        <v>3588</v>
      </c>
      <c r="I641" s="13" t="e">
        <f>VLOOKUP(H641,合同高级查询数据!$A$2:$Y$48,25,FALSE)</f>
        <v>#N/A</v>
      </c>
      <c r="J641" s="8" t="s">
        <v>37</v>
      </c>
      <c r="K641" s="5" t="s">
        <v>3589</v>
      </c>
      <c r="L641" s="15" t="s">
        <v>3587</v>
      </c>
      <c r="M641" s="111" t="s">
        <v>3590</v>
      </c>
      <c r="N641" s="306" t="s">
        <v>3591</v>
      </c>
      <c r="O641" s="306" t="s">
        <v>3592</v>
      </c>
      <c r="P641" s="253">
        <v>15042</v>
      </c>
      <c r="Q641" s="285">
        <v>11.4</v>
      </c>
      <c r="R641" s="286">
        <f t="shared" si="52"/>
        <v>171478.8</v>
      </c>
      <c r="S641" s="76">
        <v>202303</v>
      </c>
      <c r="T641" s="141" t="s">
        <v>3593</v>
      </c>
      <c r="U641" s="254"/>
      <c r="V641" s="278">
        <v>11.35178131</v>
      </c>
      <c r="W641" s="289"/>
      <c r="X641" s="113"/>
      <c r="Y641" s="113"/>
      <c r="Z641" s="303" t="s">
        <v>3594</v>
      </c>
      <c r="AA641" s="304">
        <v>0.5</v>
      </c>
      <c r="AB641" s="305">
        <v>20</v>
      </c>
      <c r="AC641" s="305">
        <f t="shared" si="54"/>
        <v>10</v>
      </c>
    </row>
    <row r="642" s="2" customFormat="1" customHeight="1" spans="1:29">
      <c r="A642" s="238" t="s">
        <v>524</v>
      </c>
      <c r="B642" s="237" t="s">
        <v>3405</v>
      </c>
      <c r="C642" s="237" t="s">
        <v>2409</v>
      </c>
      <c r="D642" s="237" t="s">
        <v>3471</v>
      </c>
      <c r="E642" s="239" t="s">
        <v>3595</v>
      </c>
      <c r="F642" s="238" t="s">
        <v>3596</v>
      </c>
      <c r="G642" s="238" t="s">
        <v>35</v>
      </c>
      <c r="H642" s="9" t="s">
        <v>3597</v>
      </c>
      <c r="I642" s="13" t="e">
        <f>VLOOKUP(H642,合同高级查询数据!$A$2:$Y$48,25,FALSE)</f>
        <v>#N/A</v>
      </c>
      <c r="J642" s="8" t="s">
        <v>37</v>
      </c>
      <c r="K642" s="238" t="s">
        <v>3598</v>
      </c>
      <c r="L642" s="250" t="s">
        <v>3596</v>
      </c>
      <c r="M642" s="111"/>
      <c r="N642" s="113" t="s">
        <v>3599</v>
      </c>
      <c r="O642" s="113" t="s">
        <v>1841</v>
      </c>
      <c r="P642" s="253">
        <v>9000</v>
      </c>
      <c r="Q642" s="285"/>
      <c r="R642" s="286">
        <f t="shared" si="52"/>
        <v>0</v>
      </c>
      <c r="S642" s="76">
        <v>202303</v>
      </c>
      <c r="T642" s="280" t="s">
        <v>3600</v>
      </c>
      <c r="U642" s="277"/>
      <c r="V642" s="278">
        <v>0</v>
      </c>
      <c r="W642" s="308"/>
      <c r="X642" s="113"/>
      <c r="Y642" s="113"/>
      <c r="Z642" s="303" t="s">
        <v>3601</v>
      </c>
      <c r="AA642" s="304"/>
      <c r="AB642" s="305">
        <v>0</v>
      </c>
      <c r="AC642" s="305">
        <f t="shared" si="54"/>
        <v>0</v>
      </c>
    </row>
    <row r="643" s="2" customFormat="1" customHeight="1" spans="1:29">
      <c r="A643" s="238" t="s">
        <v>524</v>
      </c>
      <c r="B643" s="237" t="s">
        <v>3405</v>
      </c>
      <c r="C643" s="237" t="s">
        <v>2409</v>
      </c>
      <c r="D643" s="237" t="s">
        <v>3471</v>
      </c>
      <c r="E643" s="239" t="s">
        <v>3595</v>
      </c>
      <c r="F643" s="238" t="s">
        <v>3596</v>
      </c>
      <c r="G643" s="238" t="s">
        <v>35</v>
      </c>
      <c r="H643" s="9" t="s">
        <v>3597</v>
      </c>
      <c r="I643" s="13" t="e">
        <f>VLOOKUP(H643,合同高级查询数据!$A$2:$Y$48,25,FALSE)</f>
        <v>#N/A</v>
      </c>
      <c r="J643" s="8" t="s">
        <v>37</v>
      </c>
      <c r="K643" s="238" t="s">
        <v>3602</v>
      </c>
      <c r="L643" s="250" t="s">
        <v>3603</v>
      </c>
      <c r="M643" s="111"/>
      <c r="N643" s="113">
        <v>43497</v>
      </c>
      <c r="O643" s="113" t="s">
        <v>1841</v>
      </c>
      <c r="P643" s="253">
        <v>9000</v>
      </c>
      <c r="Q643" s="285"/>
      <c r="R643" s="286">
        <f t="shared" si="52"/>
        <v>0</v>
      </c>
      <c r="S643" s="76">
        <v>202303</v>
      </c>
      <c r="T643" s="280" t="s">
        <v>3604</v>
      </c>
      <c r="U643" s="277"/>
      <c r="V643" s="278">
        <v>0</v>
      </c>
      <c r="W643" s="309"/>
      <c r="X643" s="113"/>
      <c r="Y643" s="113"/>
      <c r="Z643" s="303" t="s">
        <v>3605</v>
      </c>
      <c r="AA643" s="304"/>
      <c r="AB643" s="305">
        <v>0</v>
      </c>
      <c r="AC643" s="305">
        <f t="shared" si="54"/>
        <v>0</v>
      </c>
    </row>
    <row r="644" s="2" customFormat="1" customHeight="1" spans="1:29">
      <c r="A644" s="238" t="s">
        <v>524</v>
      </c>
      <c r="B644" s="237" t="s">
        <v>3405</v>
      </c>
      <c r="C644" s="237" t="s">
        <v>233</v>
      </c>
      <c r="D644" s="237" t="s">
        <v>3471</v>
      </c>
      <c r="E644" s="239" t="s">
        <v>3606</v>
      </c>
      <c r="F644" s="238" t="s">
        <v>3607</v>
      </c>
      <c r="G644" s="238" t="s">
        <v>35</v>
      </c>
      <c r="H644" s="9" t="s">
        <v>3608</v>
      </c>
      <c r="I644" s="13" t="e">
        <f>VLOOKUP(H644,合同高级查询数据!$A$2:$Y$48,25,FALSE)</f>
        <v>#N/A</v>
      </c>
      <c r="J644" s="8" t="s">
        <v>37</v>
      </c>
      <c r="K644" s="238" t="s">
        <v>3609</v>
      </c>
      <c r="L644" s="250" t="s">
        <v>3610</v>
      </c>
      <c r="M644" s="111"/>
      <c r="N644" s="113" t="s">
        <v>3611</v>
      </c>
      <c r="O644" s="113" t="s">
        <v>3612</v>
      </c>
      <c r="P644" s="253">
        <v>9000</v>
      </c>
      <c r="Q644" s="285">
        <v>12.6</v>
      </c>
      <c r="R644" s="286">
        <f t="shared" si="52"/>
        <v>113400</v>
      </c>
      <c r="S644" s="76">
        <v>202303</v>
      </c>
      <c r="T644" s="280" t="s">
        <v>3613</v>
      </c>
      <c r="U644" s="277"/>
      <c r="V644" s="278">
        <v>12.604545497</v>
      </c>
      <c r="W644" s="308"/>
      <c r="X644" s="113"/>
      <c r="Y644" s="113"/>
      <c r="Z644" s="303" t="s">
        <v>3614</v>
      </c>
      <c r="AA644" s="304">
        <v>0.3</v>
      </c>
      <c r="AB644" s="305">
        <v>40</v>
      </c>
      <c r="AC644" s="305">
        <f t="shared" si="54"/>
        <v>12</v>
      </c>
    </row>
    <row r="645" s="2" customFormat="1" customHeight="1" spans="1:29">
      <c r="A645" s="238" t="s">
        <v>524</v>
      </c>
      <c r="B645" s="237" t="s">
        <v>3405</v>
      </c>
      <c r="C645" s="237" t="s">
        <v>233</v>
      </c>
      <c r="D645" s="237" t="s">
        <v>3471</v>
      </c>
      <c r="E645" s="239" t="s">
        <v>3606</v>
      </c>
      <c r="F645" s="238" t="s">
        <v>3607</v>
      </c>
      <c r="G645" s="238" t="s">
        <v>35</v>
      </c>
      <c r="H645" s="9" t="s">
        <v>3608</v>
      </c>
      <c r="I645" s="13" t="e">
        <f>VLOOKUP(H645,合同高级查询数据!$A$2:$Y$48,25,FALSE)</f>
        <v>#N/A</v>
      </c>
      <c r="J645" s="8" t="s">
        <v>37</v>
      </c>
      <c r="K645" s="238" t="s">
        <v>3615</v>
      </c>
      <c r="L645" s="250" t="s">
        <v>3616</v>
      </c>
      <c r="M645" s="111"/>
      <c r="N645" s="113" t="s">
        <v>3617</v>
      </c>
      <c r="O645" s="113" t="s">
        <v>533</v>
      </c>
      <c r="P645" s="253">
        <v>9000</v>
      </c>
      <c r="Q645" s="285"/>
      <c r="R645" s="286">
        <f t="shared" si="52"/>
        <v>0</v>
      </c>
      <c r="S645" s="76">
        <v>202303</v>
      </c>
      <c r="T645" s="280" t="s">
        <v>3618</v>
      </c>
      <c r="U645" s="277"/>
      <c r="V645" s="278">
        <v>0</v>
      </c>
      <c r="W645" s="253"/>
      <c r="X645" s="113"/>
      <c r="Y645" s="113"/>
      <c r="Z645" s="303" t="s">
        <v>3615</v>
      </c>
      <c r="AA645" s="304">
        <v>0.3</v>
      </c>
      <c r="AB645" s="305">
        <v>0</v>
      </c>
      <c r="AC645" s="305">
        <f t="shared" si="54"/>
        <v>0</v>
      </c>
    </row>
    <row r="646" s="37" customFormat="1" customHeight="1" spans="1:29">
      <c r="A646" s="49" t="s">
        <v>524</v>
      </c>
      <c r="B646" s="236" t="s">
        <v>3497</v>
      </c>
      <c r="C646" s="51" t="s">
        <v>293</v>
      </c>
      <c r="D646" s="51" t="s">
        <v>3471</v>
      </c>
      <c r="E646" s="52" t="s">
        <v>3619</v>
      </c>
      <c r="F646" s="49" t="s">
        <v>3620</v>
      </c>
      <c r="G646" s="180" t="s">
        <v>35</v>
      </c>
      <c r="H646" s="58" t="s">
        <v>3621</v>
      </c>
      <c r="I646" s="53" t="e">
        <f>VLOOKUP(H646,合同高级查询数据!$A$2:$Y$48,25,FALSE)</f>
        <v>#N/A</v>
      </c>
      <c r="J646" s="58" t="s">
        <v>37</v>
      </c>
      <c r="K646" s="49" t="s">
        <v>3622</v>
      </c>
      <c r="L646" s="180" t="s">
        <v>3623</v>
      </c>
      <c r="M646" s="116"/>
      <c r="N646" s="129" t="s">
        <v>3624</v>
      </c>
      <c r="O646" s="180" t="s">
        <v>3261</v>
      </c>
      <c r="P646" s="246">
        <v>9000</v>
      </c>
      <c r="Q646" s="283">
        <v>12.9</v>
      </c>
      <c r="R646" s="269">
        <f t="shared" si="52"/>
        <v>116100</v>
      </c>
      <c r="S646" s="69">
        <v>202303</v>
      </c>
      <c r="T646" s="310" t="s">
        <v>3625</v>
      </c>
      <c r="U646" s="311"/>
      <c r="V646" s="271">
        <v>12.579076691</v>
      </c>
      <c r="W646" s="312">
        <v>13.2</v>
      </c>
      <c r="X646" s="129">
        <v>44531</v>
      </c>
      <c r="Y646" s="129">
        <v>45260</v>
      </c>
      <c r="Z646" s="300" t="s">
        <v>3626</v>
      </c>
      <c r="AA646" s="301">
        <v>0.3</v>
      </c>
      <c r="AB646" s="302">
        <v>40</v>
      </c>
      <c r="AC646" s="302">
        <f t="shared" si="54"/>
        <v>12</v>
      </c>
    </row>
    <row r="647" s="2" customFormat="1" customHeight="1" spans="1:29">
      <c r="A647" s="14" t="s">
        <v>524</v>
      </c>
      <c r="B647" s="237" t="s">
        <v>3497</v>
      </c>
      <c r="C647" s="5" t="s">
        <v>380</v>
      </c>
      <c r="D647" s="5" t="s">
        <v>3471</v>
      </c>
      <c r="E647" s="56" t="s">
        <v>3627</v>
      </c>
      <c r="F647" s="14" t="s">
        <v>3628</v>
      </c>
      <c r="G647" s="181" t="s">
        <v>35</v>
      </c>
      <c r="H647" s="9" t="s">
        <v>3629</v>
      </c>
      <c r="I647" s="13" t="e">
        <f>VLOOKUP(H647,合同高级查询数据!$A$2:$Y$48,25,FALSE)</f>
        <v>#N/A</v>
      </c>
      <c r="J647" s="62" t="s">
        <v>821</v>
      </c>
      <c r="K647" s="14" t="s">
        <v>3630</v>
      </c>
      <c r="L647" s="181" t="s">
        <v>3631</v>
      </c>
      <c r="M647" s="111"/>
      <c r="N647" s="113" t="s">
        <v>3632</v>
      </c>
      <c r="O647" s="181" t="s">
        <v>3633</v>
      </c>
      <c r="P647" s="253">
        <v>9000</v>
      </c>
      <c r="Q647" s="285">
        <f>36-Q653</f>
        <v>4.11</v>
      </c>
      <c r="R647" s="286">
        <f t="shared" si="52"/>
        <v>36990</v>
      </c>
      <c r="S647" s="76">
        <v>202303</v>
      </c>
      <c r="T647" s="287" t="s">
        <v>3634</v>
      </c>
      <c r="U647" s="267"/>
      <c r="V647" s="278">
        <v>1.5</v>
      </c>
      <c r="W647" s="313"/>
      <c r="X647" s="113"/>
      <c r="Y647" s="113"/>
      <c r="Z647" s="303" t="s">
        <v>3635</v>
      </c>
      <c r="AA647" s="304">
        <v>0.3</v>
      </c>
      <c r="AB647" s="305">
        <v>20</v>
      </c>
      <c r="AC647" s="305">
        <f t="shared" si="54"/>
        <v>6</v>
      </c>
    </row>
    <row r="648" s="2" customFormat="1" customHeight="1" spans="1:29">
      <c r="A648" s="14" t="s">
        <v>524</v>
      </c>
      <c r="B648" s="237" t="s">
        <v>3497</v>
      </c>
      <c r="C648" s="5" t="s">
        <v>380</v>
      </c>
      <c r="D648" s="5" t="s">
        <v>3471</v>
      </c>
      <c r="E648" s="56" t="s">
        <v>3627</v>
      </c>
      <c r="F648" s="14" t="s">
        <v>3628</v>
      </c>
      <c r="G648" s="181" t="s">
        <v>35</v>
      </c>
      <c r="H648" s="9" t="s">
        <v>3629</v>
      </c>
      <c r="I648" s="13" t="e">
        <f>VLOOKUP(H648,合同高级查询数据!$A$2:$Y$48,25,FALSE)</f>
        <v>#N/A</v>
      </c>
      <c r="J648" s="62" t="s">
        <v>37</v>
      </c>
      <c r="K648" s="14" t="s">
        <v>3636</v>
      </c>
      <c r="L648" s="181" t="s">
        <v>3637</v>
      </c>
      <c r="M648" s="111"/>
      <c r="N648" s="113" t="s">
        <v>3638</v>
      </c>
      <c r="O648" s="181" t="s">
        <v>3639</v>
      </c>
      <c r="P648" s="253">
        <v>9000</v>
      </c>
      <c r="Q648" s="285"/>
      <c r="R648" s="286">
        <f t="shared" si="52"/>
        <v>0</v>
      </c>
      <c r="S648" s="76">
        <v>202303</v>
      </c>
      <c r="T648" s="287" t="s">
        <v>3640</v>
      </c>
      <c r="U648" s="267"/>
      <c r="V648" s="278">
        <v>0</v>
      </c>
      <c r="W648" s="289"/>
      <c r="X648" s="113"/>
      <c r="Y648" s="113"/>
      <c r="Z648" s="303" t="s">
        <v>3641</v>
      </c>
      <c r="AA648" s="304">
        <v>0.3</v>
      </c>
      <c r="AB648" s="305">
        <v>0</v>
      </c>
      <c r="AC648" s="305">
        <f t="shared" si="54"/>
        <v>0</v>
      </c>
    </row>
    <row r="649" s="2" customFormat="1" customHeight="1" spans="1:29">
      <c r="A649" s="14" t="s">
        <v>524</v>
      </c>
      <c r="B649" s="237" t="s">
        <v>3497</v>
      </c>
      <c r="C649" s="5" t="s">
        <v>380</v>
      </c>
      <c r="D649" s="5" t="s">
        <v>3471</v>
      </c>
      <c r="E649" s="56" t="s">
        <v>3627</v>
      </c>
      <c r="F649" s="14" t="s">
        <v>3628</v>
      </c>
      <c r="G649" s="181" t="s">
        <v>35</v>
      </c>
      <c r="H649" s="9" t="s">
        <v>3629</v>
      </c>
      <c r="I649" s="13" t="e">
        <f>VLOOKUP(H649,合同高级查询数据!$A$2:$Y$48,25,FALSE)</f>
        <v>#N/A</v>
      </c>
      <c r="J649" s="62" t="s">
        <v>37</v>
      </c>
      <c r="K649" s="14" t="s">
        <v>3642</v>
      </c>
      <c r="L649" s="181" t="s">
        <v>3643</v>
      </c>
      <c r="M649" s="111"/>
      <c r="N649" s="113" t="s">
        <v>3644</v>
      </c>
      <c r="O649" s="181" t="s">
        <v>1496</v>
      </c>
      <c r="P649" s="253">
        <v>9000</v>
      </c>
      <c r="Q649" s="285"/>
      <c r="R649" s="286">
        <f t="shared" si="52"/>
        <v>0</v>
      </c>
      <c r="S649" s="76">
        <v>202303</v>
      </c>
      <c r="T649" s="287" t="s">
        <v>3645</v>
      </c>
      <c r="U649" s="267"/>
      <c r="V649" s="278">
        <v>0</v>
      </c>
      <c r="W649" s="289"/>
      <c r="X649" s="113"/>
      <c r="Y649" s="113"/>
      <c r="Z649" s="303" t="s">
        <v>3646</v>
      </c>
      <c r="AA649" s="304"/>
      <c r="AB649" s="305"/>
      <c r="AC649" s="305">
        <f t="shared" si="54"/>
        <v>0</v>
      </c>
    </row>
    <row r="650" s="2" customFormat="1" customHeight="1" spans="1:29">
      <c r="A650" s="14" t="s">
        <v>524</v>
      </c>
      <c r="B650" s="237" t="s">
        <v>3497</v>
      </c>
      <c r="C650" s="5" t="s">
        <v>380</v>
      </c>
      <c r="D650" s="5" t="s">
        <v>3471</v>
      </c>
      <c r="E650" s="56" t="s">
        <v>3627</v>
      </c>
      <c r="F650" s="14" t="s">
        <v>3628</v>
      </c>
      <c r="G650" s="181" t="s">
        <v>35</v>
      </c>
      <c r="H650" s="9" t="s">
        <v>3629</v>
      </c>
      <c r="I650" s="13" t="e">
        <f>VLOOKUP(H650,合同高级查询数据!$A$2:$Y$48,25,FALSE)</f>
        <v>#N/A</v>
      </c>
      <c r="J650" s="62" t="s">
        <v>37</v>
      </c>
      <c r="K650" s="14" t="s">
        <v>3647</v>
      </c>
      <c r="L650" s="181" t="s">
        <v>3648</v>
      </c>
      <c r="M650" s="111"/>
      <c r="N650" s="113" t="s">
        <v>3649</v>
      </c>
      <c r="O650" s="181" t="s">
        <v>1841</v>
      </c>
      <c r="P650" s="253">
        <v>9000</v>
      </c>
      <c r="Q650" s="285"/>
      <c r="R650" s="286">
        <f t="shared" si="52"/>
        <v>0</v>
      </c>
      <c r="S650" s="76">
        <v>202303</v>
      </c>
      <c r="T650" s="287" t="s">
        <v>3650</v>
      </c>
      <c r="U650" s="267"/>
      <c r="V650" s="278">
        <v>0</v>
      </c>
      <c r="W650" s="289"/>
      <c r="X650" s="113"/>
      <c r="Y650" s="113"/>
      <c r="Z650" s="303" t="s">
        <v>3651</v>
      </c>
      <c r="AA650" s="304"/>
      <c r="AB650" s="305">
        <v>0</v>
      </c>
      <c r="AC650" s="305">
        <f t="shared" si="54"/>
        <v>0</v>
      </c>
    </row>
    <row r="651" s="2" customFormat="1" customHeight="1" spans="1:29">
      <c r="A651" s="14" t="s">
        <v>524</v>
      </c>
      <c r="B651" s="237" t="s">
        <v>3497</v>
      </c>
      <c r="C651" s="5" t="s">
        <v>380</v>
      </c>
      <c r="D651" s="5" t="s">
        <v>3471</v>
      </c>
      <c r="E651" s="56" t="s">
        <v>3627</v>
      </c>
      <c r="F651" s="14" t="s">
        <v>3628</v>
      </c>
      <c r="G651" s="181" t="s">
        <v>35</v>
      </c>
      <c r="H651" s="9" t="s">
        <v>3629</v>
      </c>
      <c r="I651" s="13" t="e">
        <f>VLOOKUP(H651,合同高级查询数据!$A$2:$Y$48,25,FALSE)</f>
        <v>#N/A</v>
      </c>
      <c r="J651" s="62" t="s">
        <v>37</v>
      </c>
      <c r="K651" s="14" t="s">
        <v>3652</v>
      </c>
      <c r="L651" s="181" t="s">
        <v>3653</v>
      </c>
      <c r="M651" s="111"/>
      <c r="N651" s="113" t="s">
        <v>3654</v>
      </c>
      <c r="O651" s="181" t="s">
        <v>1496</v>
      </c>
      <c r="P651" s="253">
        <v>9000</v>
      </c>
      <c r="Q651" s="285"/>
      <c r="R651" s="286">
        <f t="shared" si="52"/>
        <v>0</v>
      </c>
      <c r="S651" s="76">
        <v>202303</v>
      </c>
      <c r="T651" s="287" t="s">
        <v>3655</v>
      </c>
      <c r="U651" s="267"/>
      <c r="V651" s="278">
        <v>0</v>
      </c>
      <c r="W651" s="289"/>
      <c r="X651" s="113"/>
      <c r="Y651" s="113"/>
      <c r="Z651" s="303" t="s">
        <v>3656</v>
      </c>
      <c r="AA651" s="304"/>
      <c r="AB651" s="305">
        <v>0</v>
      </c>
      <c r="AC651" s="305">
        <f t="shared" si="54"/>
        <v>0</v>
      </c>
    </row>
    <row r="652" s="2" customFormat="1" customHeight="1" spans="1:29">
      <c r="A652" s="14" t="s">
        <v>524</v>
      </c>
      <c r="B652" s="237" t="s">
        <v>3497</v>
      </c>
      <c r="C652" s="5" t="s">
        <v>380</v>
      </c>
      <c r="D652" s="5" t="s">
        <v>3471</v>
      </c>
      <c r="E652" s="56" t="s">
        <v>3627</v>
      </c>
      <c r="F652" s="14" t="s">
        <v>3628</v>
      </c>
      <c r="G652" s="181" t="s">
        <v>35</v>
      </c>
      <c r="H652" s="9" t="s">
        <v>3629</v>
      </c>
      <c r="I652" s="13" t="e">
        <f>VLOOKUP(H652,合同高级查询数据!$A$2:$Y$48,25,FALSE)</f>
        <v>#N/A</v>
      </c>
      <c r="J652" s="62" t="s">
        <v>37</v>
      </c>
      <c r="K652" s="14" t="s">
        <v>3657</v>
      </c>
      <c r="L652" s="181" t="s">
        <v>3658</v>
      </c>
      <c r="M652" s="111"/>
      <c r="N652" s="113" t="s">
        <v>3659</v>
      </c>
      <c r="O652" s="181" t="s">
        <v>1841</v>
      </c>
      <c r="P652" s="253">
        <v>9000</v>
      </c>
      <c r="Q652" s="285"/>
      <c r="R652" s="286">
        <f t="shared" si="52"/>
        <v>0</v>
      </c>
      <c r="S652" s="76">
        <v>202303</v>
      </c>
      <c r="T652" s="287" t="s">
        <v>3660</v>
      </c>
      <c r="U652" s="267"/>
      <c r="V652" s="278">
        <v>0</v>
      </c>
      <c r="W652" s="289"/>
      <c r="X652" s="113"/>
      <c r="Y652" s="113"/>
      <c r="Z652" s="303" t="s">
        <v>3661</v>
      </c>
      <c r="AA652" s="304"/>
      <c r="AB652" s="305">
        <v>0</v>
      </c>
      <c r="AC652" s="305">
        <f t="shared" si="54"/>
        <v>0</v>
      </c>
    </row>
    <row r="653" s="2" customFormat="1" customHeight="1" spans="1:29">
      <c r="A653" s="14" t="s">
        <v>524</v>
      </c>
      <c r="B653" s="237" t="s">
        <v>3497</v>
      </c>
      <c r="C653" s="5" t="s">
        <v>380</v>
      </c>
      <c r="D653" s="5" t="s">
        <v>3471</v>
      </c>
      <c r="E653" s="56" t="s">
        <v>3627</v>
      </c>
      <c r="F653" s="14" t="s">
        <v>3628</v>
      </c>
      <c r="G653" s="181" t="s">
        <v>35</v>
      </c>
      <c r="H653" s="9" t="s">
        <v>3629</v>
      </c>
      <c r="I653" s="13" t="e">
        <f>VLOOKUP(H653,合同高级查询数据!$A$2:$Y$48,25,FALSE)</f>
        <v>#N/A</v>
      </c>
      <c r="J653" s="62" t="s">
        <v>37</v>
      </c>
      <c r="K653" s="14" t="s">
        <v>3662</v>
      </c>
      <c r="L653" s="181" t="s">
        <v>3663</v>
      </c>
      <c r="M653" s="111"/>
      <c r="N653" s="113" t="s">
        <v>3664</v>
      </c>
      <c r="O653" s="181" t="s">
        <v>3665</v>
      </c>
      <c r="P653" s="253">
        <v>9000</v>
      </c>
      <c r="Q653" s="285">
        <v>31.89</v>
      </c>
      <c r="R653" s="286">
        <f t="shared" si="52"/>
        <v>287010</v>
      </c>
      <c r="S653" s="76">
        <v>202303</v>
      </c>
      <c r="T653" s="287" t="s">
        <v>3666</v>
      </c>
      <c r="U653" s="267"/>
      <c r="V653" s="278">
        <v>31.889701843</v>
      </c>
      <c r="W653" s="313"/>
      <c r="X653" s="113"/>
      <c r="Y653" s="113"/>
      <c r="Z653" s="303" t="s">
        <v>3667</v>
      </c>
      <c r="AA653" s="304">
        <v>0.3</v>
      </c>
      <c r="AB653" s="305">
        <v>100</v>
      </c>
      <c r="AC653" s="305">
        <f t="shared" si="54"/>
        <v>30</v>
      </c>
    </row>
    <row r="654" s="2" customFormat="1" customHeight="1" spans="1:29">
      <c r="A654" s="14" t="s">
        <v>524</v>
      </c>
      <c r="B654" s="237" t="s">
        <v>3497</v>
      </c>
      <c r="C654" s="5" t="s">
        <v>380</v>
      </c>
      <c r="D654" s="5" t="s">
        <v>3471</v>
      </c>
      <c r="E654" s="56" t="s">
        <v>3627</v>
      </c>
      <c r="F654" s="14" t="s">
        <v>3668</v>
      </c>
      <c r="G654" s="181" t="s">
        <v>35</v>
      </c>
      <c r="H654" s="9" t="s">
        <v>3629</v>
      </c>
      <c r="I654" s="13" t="e">
        <f>VLOOKUP(H654,合同高级查询数据!$A$2:$Y$48,25,FALSE)</f>
        <v>#N/A</v>
      </c>
      <c r="J654" s="62" t="s">
        <v>37</v>
      </c>
      <c r="K654" s="14" t="s">
        <v>3669</v>
      </c>
      <c r="L654" s="181" t="s">
        <v>3670</v>
      </c>
      <c r="M654" s="111"/>
      <c r="N654" s="113" t="s">
        <v>3671</v>
      </c>
      <c r="O654" s="181" t="s">
        <v>3672</v>
      </c>
      <c r="P654" s="253">
        <v>9000</v>
      </c>
      <c r="Q654" s="285"/>
      <c r="R654" s="286">
        <f t="shared" si="52"/>
        <v>0</v>
      </c>
      <c r="S654" s="76">
        <v>202303</v>
      </c>
      <c r="T654" s="287" t="s">
        <v>3673</v>
      </c>
      <c r="U654" s="267"/>
      <c r="V654" s="278">
        <v>0</v>
      </c>
      <c r="W654" s="289"/>
      <c r="X654" s="113"/>
      <c r="Y654" s="113"/>
      <c r="Z654" s="303" t="s">
        <v>3674</v>
      </c>
      <c r="AA654" s="304">
        <v>0.3</v>
      </c>
      <c r="AB654" s="305"/>
      <c r="AC654" s="305">
        <f t="shared" si="54"/>
        <v>0</v>
      </c>
    </row>
    <row r="655" s="2" customFormat="1" customHeight="1" spans="1:29">
      <c r="A655" s="14" t="s">
        <v>524</v>
      </c>
      <c r="B655" s="237" t="s">
        <v>3497</v>
      </c>
      <c r="C655" s="5" t="s">
        <v>380</v>
      </c>
      <c r="D655" s="5" t="s">
        <v>3471</v>
      </c>
      <c r="E655" s="56" t="s">
        <v>3627</v>
      </c>
      <c r="F655" s="14" t="s">
        <v>3675</v>
      </c>
      <c r="G655" s="181" t="s">
        <v>35</v>
      </c>
      <c r="H655" s="9" t="s">
        <v>3629</v>
      </c>
      <c r="I655" s="13" t="e">
        <f>VLOOKUP(H655,合同高级查询数据!$A$2:$Y$48,25,FALSE)</f>
        <v>#N/A</v>
      </c>
      <c r="J655" s="62" t="s">
        <v>37</v>
      </c>
      <c r="K655" s="14" t="s">
        <v>3676</v>
      </c>
      <c r="L655" s="181" t="s">
        <v>3677</v>
      </c>
      <c r="M655" s="111"/>
      <c r="N655" s="113" t="s">
        <v>3678</v>
      </c>
      <c r="O655" s="181" t="s">
        <v>1496</v>
      </c>
      <c r="P655" s="253">
        <v>9000</v>
      </c>
      <c r="Q655" s="285"/>
      <c r="R655" s="286">
        <f t="shared" si="52"/>
        <v>0</v>
      </c>
      <c r="S655" s="76">
        <v>202303</v>
      </c>
      <c r="T655" s="287" t="s">
        <v>3679</v>
      </c>
      <c r="U655" s="267"/>
      <c r="V655" s="278">
        <v>0</v>
      </c>
      <c r="W655" s="289"/>
      <c r="X655" s="113"/>
      <c r="Y655" s="113"/>
      <c r="Z655" s="303" t="s">
        <v>3680</v>
      </c>
      <c r="AA655" s="304">
        <v>0.3</v>
      </c>
      <c r="AB655" s="305"/>
      <c r="AC655" s="305">
        <f t="shared" si="54"/>
        <v>0</v>
      </c>
    </row>
    <row r="656" s="2" customFormat="1" customHeight="1" spans="1:29">
      <c r="A656" s="5" t="s">
        <v>524</v>
      </c>
      <c r="B656" s="238" t="s">
        <v>3527</v>
      </c>
      <c r="C656" s="5" t="s">
        <v>3585</v>
      </c>
      <c r="D656" s="14" t="s">
        <v>3471</v>
      </c>
      <c r="E656" s="7" t="s">
        <v>3681</v>
      </c>
      <c r="F656" s="5" t="s">
        <v>3682</v>
      </c>
      <c r="G656" s="5" t="s">
        <v>35</v>
      </c>
      <c r="H656" s="9" t="s">
        <v>3683</v>
      </c>
      <c r="I656" s="13" t="e">
        <f>VLOOKUP(H656,合同高级查询数据!$A$2:$Y$48,25,FALSE)</f>
        <v>#N/A</v>
      </c>
      <c r="J656" s="8" t="s">
        <v>37</v>
      </c>
      <c r="K656" s="5" t="s">
        <v>3589</v>
      </c>
      <c r="L656" s="15" t="s">
        <v>3684</v>
      </c>
      <c r="M656" s="111" t="s">
        <v>3685</v>
      </c>
      <c r="N656" s="113">
        <v>43466</v>
      </c>
      <c r="O656" s="181" t="s">
        <v>228</v>
      </c>
      <c r="P656" s="253">
        <v>11500</v>
      </c>
      <c r="Q656" s="285">
        <v>1</v>
      </c>
      <c r="R656" s="286">
        <f t="shared" si="52"/>
        <v>11500</v>
      </c>
      <c r="S656" s="76">
        <v>202303</v>
      </c>
      <c r="T656" s="141" t="s">
        <v>3686</v>
      </c>
      <c r="U656" s="254"/>
      <c r="V656" s="278">
        <v>0.43704026</v>
      </c>
      <c r="W656" s="289"/>
      <c r="X656" s="113"/>
      <c r="Y656" s="113"/>
      <c r="Z656" s="303" t="s">
        <v>3687</v>
      </c>
      <c r="AA656" s="304">
        <v>0.1</v>
      </c>
      <c r="AB656" s="305">
        <v>10</v>
      </c>
      <c r="AC656" s="305">
        <f t="shared" si="54"/>
        <v>1</v>
      </c>
    </row>
    <row r="657" s="37" customFormat="1" customHeight="1" spans="1:29">
      <c r="A657" s="241" t="s">
        <v>524</v>
      </c>
      <c r="B657" s="236" t="s">
        <v>3405</v>
      </c>
      <c r="C657" s="236" t="s">
        <v>2409</v>
      </c>
      <c r="D657" s="236" t="s">
        <v>3471</v>
      </c>
      <c r="E657" s="240" t="s">
        <v>3688</v>
      </c>
      <c r="F657" s="241" t="s">
        <v>3689</v>
      </c>
      <c r="G657" s="241" t="s">
        <v>35</v>
      </c>
      <c r="H657" s="59" t="s">
        <v>3690</v>
      </c>
      <c r="I657" s="53" t="e">
        <f>VLOOKUP(H657,合同高级查询数据!$A$2:$Y$48,25,FALSE)</f>
        <v>#N/A</v>
      </c>
      <c r="J657" s="114" t="s">
        <v>37</v>
      </c>
      <c r="K657" s="241" t="s">
        <v>3691</v>
      </c>
      <c r="L657" s="251" t="s">
        <v>3689</v>
      </c>
      <c r="M657" s="116"/>
      <c r="N657" s="129" t="s">
        <v>3692</v>
      </c>
      <c r="O657" s="129" t="s">
        <v>3693</v>
      </c>
      <c r="P657" s="246">
        <v>9000</v>
      </c>
      <c r="Q657" s="283">
        <v>69.1</v>
      </c>
      <c r="R657" s="269">
        <f t="shared" si="52"/>
        <v>621900</v>
      </c>
      <c r="S657" s="69">
        <v>202303</v>
      </c>
      <c r="T657" s="281" t="s">
        <v>3694</v>
      </c>
      <c r="U657" s="270"/>
      <c r="V657" s="271">
        <v>67.777259673</v>
      </c>
      <c r="W657" s="269"/>
      <c r="X657" s="129" t="s">
        <v>3695</v>
      </c>
      <c r="Y657" s="129" t="s">
        <v>3696</v>
      </c>
      <c r="Z657" s="300" t="s">
        <v>3697</v>
      </c>
      <c r="AA657" s="301">
        <v>0.3</v>
      </c>
      <c r="AB657" s="302">
        <v>220</v>
      </c>
      <c r="AC657" s="302">
        <f t="shared" si="54"/>
        <v>66</v>
      </c>
    </row>
    <row r="658" s="37" customFormat="1" customHeight="1" spans="1:29">
      <c r="A658" s="241" t="s">
        <v>524</v>
      </c>
      <c r="B658" s="236" t="s">
        <v>3405</v>
      </c>
      <c r="C658" s="236" t="s">
        <v>2409</v>
      </c>
      <c r="D658" s="236" t="s">
        <v>3471</v>
      </c>
      <c r="E658" s="240" t="s">
        <v>3688</v>
      </c>
      <c r="F658" s="241" t="s">
        <v>3689</v>
      </c>
      <c r="G658" s="241" t="s">
        <v>35</v>
      </c>
      <c r="H658" s="59" t="s">
        <v>3690</v>
      </c>
      <c r="I658" s="53" t="e">
        <f>VLOOKUP(H658,合同高级查询数据!$A$2:$Y$48,25,FALSE)</f>
        <v>#N/A</v>
      </c>
      <c r="J658" s="114" t="s">
        <v>37</v>
      </c>
      <c r="K658" s="241" t="s">
        <v>3698</v>
      </c>
      <c r="L658" s="251" t="s">
        <v>3699</v>
      </c>
      <c r="M658" s="116"/>
      <c r="N658" s="129" t="s">
        <v>3700</v>
      </c>
      <c r="O658" s="129" t="s">
        <v>3701</v>
      </c>
      <c r="P658" s="246">
        <v>9000</v>
      </c>
      <c r="Q658" s="283"/>
      <c r="R658" s="269">
        <f t="shared" si="52"/>
        <v>0</v>
      </c>
      <c r="S658" s="69">
        <v>202303</v>
      </c>
      <c r="T658" s="281" t="s">
        <v>3702</v>
      </c>
      <c r="U658" s="270"/>
      <c r="V658" s="271">
        <v>0</v>
      </c>
      <c r="W658" s="246"/>
      <c r="X658" s="129" t="s">
        <v>3695</v>
      </c>
      <c r="Y658" s="129" t="s">
        <v>3696</v>
      </c>
      <c r="Z658" s="300" t="s">
        <v>3703</v>
      </c>
      <c r="AA658" s="301">
        <v>0.3</v>
      </c>
      <c r="AB658" s="302">
        <v>0</v>
      </c>
      <c r="AC658" s="302">
        <f t="shared" si="54"/>
        <v>0</v>
      </c>
    </row>
    <row r="659" s="2" customFormat="1" customHeight="1" spans="1:29">
      <c r="A659" s="238" t="s">
        <v>524</v>
      </c>
      <c r="B659" s="237" t="s">
        <v>3405</v>
      </c>
      <c r="C659" s="237" t="s">
        <v>2409</v>
      </c>
      <c r="D659" s="237" t="s">
        <v>3471</v>
      </c>
      <c r="E659" s="239" t="s">
        <v>3688</v>
      </c>
      <c r="F659" s="238" t="s">
        <v>3689</v>
      </c>
      <c r="G659" s="238" t="s">
        <v>35</v>
      </c>
      <c r="H659" s="9" t="s">
        <v>3704</v>
      </c>
      <c r="I659" s="13" t="e">
        <f>VLOOKUP(H659,合同高级查询数据!$A$2:$Y$48,25,FALSE)</f>
        <v>#N/A</v>
      </c>
      <c r="J659" s="8" t="s">
        <v>37</v>
      </c>
      <c r="K659" s="238" t="s">
        <v>3691</v>
      </c>
      <c r="L659" s="250" t="s">
        <v>3705</v>
      </c>
      <c r="M659" s="111"/>
      <c r="N659" s="113" t="s">
        <v>3706</v>
      </c>
      <c r="O659" s="113" t="s">
        <v>554</v>
      </c>
      <c r="P659" s="253">
        <v>0</v>
      </c>
      <c r="Q659" s="285"/>
      <c r="R659" s="286">
        <f t="shared" si="52"/>
        <v>0</v>
      </c>
      <c r="S659" s="76">
        <v>202303</v>
      </c>
      <c r="T659" s="280" t="s">
        <v>3707</v>
      </c>
      <c r="U659" s="277"/>
      <c r="V659" s="278">
        <v>0</v>
      </c>
      <c r="W659" s="253"/>
      <c r="X659" s="113"/>
      <c r="Y659" s="113"/>
      <c r="Z659" s="303" t="s">
        <v>3708</v>
      </c>
      <c r="AA659" s="304">
        <v>0.3</v>
      </c>
      <c r="AB659" s="305">
        <v>40</v>
      </c>
      <c r="AC659" s="305">
        <f t="shared" si="54"/>
        <v>12</v>
      </c>
    </row>
    <row r="660" s="37" customFormat="1" customHeight="1" spans="1:29">
      <c r="A660" s="241" t="s">
        <v>524</v>
      </c>
      <c r="B660" s="236" t="s">
        <v>3405</v>
      </c>
      <c r="C660" s="236" t="s">
        <v>2409</v>
      </c>
      <c r="D660" s="236" t="s">
        <v>3471</v>
      </c>
      <c r="E660" s="240" t="s">
        <v>3709</v>
      </c>
      <c r="F660" s="241" t="s">
        <v>3710</v>
      </c>
      <c r="G660" s="241" t="s">
        <v>35</v>
      </c>
      <c r="H660" s="59" t="s">
        <v>3711</v>
      </c>
      <c r="I660" s="53" t="e">
        <f>VLOOKUP(H660,合同高级查询数据!$A$2:$Y$48,25,FALSE)</f>
        <v>#N/A</v>
      </c>
      <c r="J660" s="114" t="s">
        <v>37</v>
      </c>
      <c r="K660" s="241" t="s">
        <v>3712</v>
      </c>
      <c r="L660" s="251" t="s">
        <v>3713</v>
      </c>
      <c r="M660" s="116"/>
      <c r="N660" s="129" t="s">
        <v>3714</v>
      </c>
      <c r="O660" s="129" t="s">
        <v>3715</v>
      </c>
      <c r="P660" s="246">
        <v>9000</v>
      </c>
      <c r="Q660" s="283">
        <v>25.5</v>
      </c>
      <c r="R660" s="269">
        <f t="shared" si="52"/>
        <v>229500</v>
      </c>
      <c r="S660" s="69">
        <v>202303</v>
      </c>
      <c r="T660" s="281" t="s">
        <v>3716</v>
      </c>
      <c r="U660" s="270"/>
      <c r="V660" s="271">
        <v>24.969853744</v>
      </c>
      <c r="W660" s="269"/>
      <c r="X660" s="129" t="s">
        <v>3478</v>
      </c>
      <c r="Y660" s="129" t="s">
        <v>3479</v>
      </c>
      <c r="Z660" s="300" t="s">
        <v>3717</v>
      </c>
      <c r="AA660" s="301">
        <v>0.3</v>
      </c>
      <c r="AB660" s="302">
        <v>80</v>
      </c>
      <c r="AC660" s="302">
        <f t="shared" si="54"/>
        <v>24</v>
      </c>
    </row>
    <row r="661" s="2" customFormat="1" customHeight="1" spans="1:29">
      <c r="A661" s="238" t="s">
        <v>524</v>
      </c>
      <c r="B661" s="238" t="s">
        <v>3527</v>
      </c>
      <c r="C661" s="238" t="s">
        <v>1861</v>
      </c>
      <c r="D661" s="237" t="s">
        <v>3471</v>
      </c>
      <c r="E661" s="239" t="s">
        <v>3718</v>
      </c>
      <c r="F661" s="238" t="s">
        <v>3719</v>
      </c>
      <c r="G661" s="238" t="s">
        <v>35</v>
      </c>
      <c r="H661" s="9" t="s">
        <v>3720</v>
      </c>
      <c r="I661" s="13" t="e">
        <f>VLOOKUP(H661,合同高级查询数据!$A$2:$Y$48,25,FALSE)</f>
        <v>#N/A</v>
      </c>
      <c r="J661" s="8" t="s">
        <v>37</v>
      </c>
      <c r="K661" s="238" t="s">
        <v>1864</v>
      </c>
      <c r="L661" s="250" t="s">
        <v>3719</v>
      </c>
      <c r="M661" s="111" t="s">
        <v>3721</v>
      </c>
      <c r="N661" s="113" t="s">
        <v>3722</v>
      </c>
      <c r="O661" s="238" t="s">
        <v>3723</v>
      </c>
      <c r="P661" s="253">
        <v>9000</v>
      </c>
      <c r="Q661" s="285">
        <v>7.4</v>
      </c>
      <c r="R661" s="286">
        <f t="shared" si="52"/>
        <v>66600</v>
      </c>
      <c r="S661" s="76">
        <v>202303</v>
      </c>
      <c r="T661" s="314" t="s">
        <v>3724</v>
      </c>
      <c r="U661" s="254"/>
      <c r="V661" s="278">
        <v>7.383528804</v>
      </c>
      <c r="W661" s="253"/>
      <c r="X661" s="113"/>
      <c r="Y661" s="113"/>
      <c r="Z661" s="303" t="s">
        <v>3725</v>
      </c>
      <c r="AA661" s="304">
        <v>0.3</v>
      </c>
      <c r="AB661" s="305">
        <v>20</v>
      </c>
      <c r="AC661" s="305">
        <f t="shared" si="54"/>
        <v>6</v>
      </c>
    </row>
    <row r="662" s="37" customFormat="1" customHeight="1" spans="1:29">
      <c r="A662" s="241" t="s">
        <v>524</v>
      </c>
      <c r="B662" s="236" t="s">
        <v>3405</v>
      </c>
      <c r="C662" s="236" t="s">
        <v>2409</v>
      </c>
      <c r="D662" s="236" t="s">
        <v>3471</v>
      </c>
      <c r="E662" s="240" t="s">
        <v>3726</v>
      </c>
      <c r="F662" s="241" t="s">
        <v>3727</v>
      </c>
      <c r="G662" s="241" t="s">
        <v>35</v>
      </c>
      <c r="H662" s="59" t="s">
        <v>3728</v>
      </c>
      <c r="I662" s="53" t="e">
        <f>VLOOKUP(H662,合同高级查询数据!$A$2:$Y$48,25,FALSE)</f>
        <v>#N/A</v>
      </c>
      <c r="J662" s="236" t="s">
        <v>544</v>
      </c>
      <c r="K662" s="241" t="s">
        <v>3729</v>
      </c>
      <c r="L662" s="251" t="s">
        <v>3730</v>
      </c>
      <c r="M662" s="116"/>
      <c r="N662" s="129" t="s">
        <v>3731</v>
      </c>
      <c r="O662" s="129" t="s">
        <v>3732</v>
      </c>
      <c r="P662" s="246">
        <v>15416.66</v>
      </c>
      <c r="Q662" s="283">
        <v>2.2</v>
      </c>
      <c r="R662" s="269">
        <f t="shared" si="52"/>
        <v>33916.65</v>
      </c>
      <c r="S662" s="69">
        <v>202302</v>
      </c>
      <c r="T662" s="281" t="s">
        <v>3733</v>
      </c>
      <c r="U662" s="270"/>
      <c r="V662" s="272"/>
      <c r="W662" s="246"/>
      <c r="X662" s="129">
        <v>44531</v>
      </c>
      <c r="Y662" s="129">
        <v>45260</v>
      </c>
      <c r="Z662" s="321"/>
      <c r="AA662" s="321"/>
      <c r="AB662" s="321"/>
      <c r="AC662" s="321"/>
    </row>
    <row r="663" s="37" customFormat="1" customHeight="1" spans="1:29">
      <c r="A663" s="241" t="s">
        <v>524</v>
      </c>
      <c r="B663" s="236" t="s">
        <v>3405</v>
      </c>
      <c r="C663" s="236" t="s">
        <v>2409</v>
      </c>
      <c r="D663" s="236" t="s">
        <v>3471</v>
      </c>
      <c r="E663" s="240" t="s">
        <v>3726</v>
      </c>
      <c r="F663" s="241" t="s">
        <v>3727</v>
      </c>
      <c r="G663" s="241" t="s">
        <v>35</v>
      </c>
      <c r="H663" s="59" t="s">
        <v>3728</v>
      </c>
      <c r="I663" s="53" t="e">
        <f>VLOOKUP(H663,合同高级查询数据!$A$2:$Y$48,25,FALSE)</f>
        <v>#N/A</v>
      </c>
      <c r="J663" s="236" t="s">
        <v>544</v>
      </c>
      <c r="K663" s="241" t="s">
        <v>3729</v>
      </c>
      <c r="L663" s="251" t="s">
        <v>3730</v>
      </c>
      <c r="M663" s="116"/>
      <c r="N663" s="129" t="s">
        <v>3731</v>
      </c>
      <c r="O663" s="129" t="s">
        <v>3732</v>
      </c>
      <c r="P663" s="246">
        <v>15416.66</v>
      </c>
      <c r="Q663" s="283">
        <v>77.3</v>
      </c>
      <c r="R663" s="269">
        <f t="shared" si="52"/>
        <v>1191707.82</v>
      </c>
      <c r="S663" s="69">
        <v>202303</v>
      </c>
      <c r="T663" s="281" t="s">
        <v>3734</v>
      </c>
      <c r="U663" s="270"/>
      <c r="V663" s="271">
        <v>75.237453322</v>
      </c>
      <c r="W663" s="246"/>
      <c r="X663" s="129">
        <v>44531</v>
      </c>
      <c r="Y663" s="129">
        <v>45260</v>
      </c>
      <c r="Z663" s="300" t="s">
        <v>3735</v>
      </c>
      <c r="AA663" s="301">
        <v>0.2</v>
      </c>
      <c r="AB663" s="302">
        <v>300</v>
      </c>
      <c r="AC663" s="302">
        <f>AA663*AB663</f>
        <v>60</v>
      </c>
    </row>
    <row r="664" s="2" customFormat="1" customHeight="1" spans="1:29">
      <c r="A664" s="238" t="s">
        <v>524</v>
      </c>
      <c r="B664" s="237" t="s">
        <v>3405</v>
      </c>
      <c r="C664" s="237" t="s">
        <v>3507</v>
      </c>
      <c r="D664" s="237" t="s">
        <v>3471</v>
      </c>
      <c r="E664" s="239" t="s">
        <v>3736</v>
      </c>
      <c r="F664" s="238" t="s">
        <v>3737</v>
      </c>
      <c r="G664" s="238" t="s">
        <v>35</v>
      </c>
      <c r="H664" s="9" t="s">
        <v>3738</v>
      </c>
      <c r="I664" s="13" t="e">
        <f>VLOOKUP(H664,合同高级查询数据!$A$2:$Y$48,25,FALSE)</f>
        <v>#N/A</v>
      </c>
      <c r="J664" s="8" t="s">
        <v>37</v>
      </c>
      <c r="K664" s="238" t="s">
        <v>3739</v>
      </c>
      <c r="L664" s="250" t="s">
        <v>3740</v>
      </c>
      <c r="M664" s="111"/>
      <c r="N664" s="113">
        <v>43105</v>
      </c>
      <c r="O664" s="113" t="s">
        <v>1858</v>
      </c>
      <c r="P664" s="253">
        <v>9000</v>
      </c>
      <c r="Q664" s="285">
        <v>13.1</v>
      </c>
      <c r="R664" s="286">
        <f t="shared" si="52"/>
        <v>117900</v>
      </c>
      <c r="S664" s="76">
        <v>202303</v>
      </c>
      <c r="T664" s="280" t="s">
        <v>3741</v>
      </c>
      <c r="U664" s="277"/>
      <c r="V664" s="278">
        <v>12.938295192</v>
      </c>
      <c r="W664" s="286">
        <v>13.18</v>
      </c>
      <c r="X664" s="113"/>
      <c r="Y664" s="113"/>
      <c r="Z664" s="303" t="s">
        <v>3742</v>
      </c>
      <c r="AA664" s="304">
        <v>0.3</v>
      </c>
      <c r="AB664" s="305">
        <v>40</v>
      </c>
      <c r="AC664" s="305">
        <f>AA664*AB664</f>
        <v>12</v>
      </c>
    </row>
    <row r="665" s="2" customFormat="1" customHeight="1" spans="1:29">
      <c r="A665" s="14" t="s">
        <v>578</v>
      </c>
      <c r="B665" s="237" t="s">
        <v>3497</v>
      </c>
      <c r="C665" s="5" t="s">
        <v>293</v>
      </c>
      <c r="D665" s="5" t="s">
        <v>3471</v>
      </c>
      <c r="E665" s="56" t="s">
        <v>3743</v>
      </c>
      <c r="F665" s="14" t="s">
        <v>3744</v>
      </c>
      <c r="G665" s="181" t="s">
        <v>35</v>
      </c>
      <c r="H665" s="237" t="s">
        <v>3745</v>
      </c>
      <c r="I665" s="13" t="e">
        <f>VLOOKUP(H665,合同高级查询数据!$A$2:$Y$48,25,FALSE)</f>
        <v>#N/A</v>
      </c>
      <c r="J665" s="62" t="s">
        <v>37</v>
      </c>
      <c r="K665" s="14" t="s">
        <v>295</v>
      </c>
      <c r="L665" s="181" t="s">
        <v>3746</v>
      </c>
      <c r="M665" s="111" t="s">
        <v>3747</v>
      </c>
      <c r="N665" s="113" t="s">
        <v>1167</v>
      </c>
      <c r="O665" s="181" t="s">
        <v>3748</v>
      </c>
      <c r="P665" s="253">
        <v>6740</v>
      </c>
      <c r="Q665" s="285"/>
      <c r="R665" s="286">
        <f t="shared" si="52"/>
        <v>0</v>
      </c>
      <c r="S665" s="76">
        <v>202303</v>
      </c>
      <c r="T665" s="287" t="s">
        <v>3749</v>
      </c>
      <c r="U665" s="267"/>
      <c r="V665" s="278">
        <v>0</v>
      </c>
      <c r="W665" s="289"/>
      <c r="X665" s="113"/>
      <c r="Y665" s="113"/>
      <c r="Z665" s="303" t="s">
        <v>3750</v>
      </c>
      <c r="AA665" s="304"/>
      <c r="AB665" s="305"/>
      <c r="AC665" s="305">
        <f>AB665*AA665</f>
        <v>0</v>
      </c>
    </row>
    <row r="666" s="2" customFormat="1" customHeight="1" spans="1:29">
      <c r="A666" s="14" t="s">
        <v>578</v>
      </c>
      <c r="B666" s="237" t="s">
        <v>3497</v>
      </c>
      <c r="C666" s="5" t="s">
        <v>293</v>
      </c>
      <c r="D666" s="5" t="s">
        <v>3471</v>
      </c>
      <c r="E666" s="56" t="s">
        <v>3743</v>
      </c>
      <c r="F666" s="14" t="s">
        <v>3744</v>
      </c>
      <c r="G666" s="181" t="s">
        <v>35</v>
      </c>
      <c r="H666" s="237" t="s">
        <v>3745</v>
      </c>
      <c r="I666" s="13" t="e">
        <f>VLOOKUP(H666,合同高级查询数据!$A$2:$Y$48,25,FALSE)</f>
        <v>#N/A</v>
      </c>
      <c r="J666" s="62" t="s">
        <v>37</v>
      </c>
      <c r="K666" s="14" t="s">
        <v>295</v>
      </c>
      <c r="L666" s="181" t="s">
        <v>3751</v>
      </c>
      <c r="M666" s="111"/>
      <c r="N666" s="113" t="s">
        <v>3752</v>
      </c>
      <c r="O666" s="181" t="s">
        <v>3551</v>
      </c>
      <c r="P666" s="253">
        <v>6740</v>
      </c>
      <c r="Q666" s="285"/>
      <c r="R666" s="286">
        <f t="shared" si="52"/>
        <v>0</v>
      </c>
      <c r="S666" s="76">
        <v>202303</v>
      </c>
      <c r="T666" s="287" t="s">
        <v>3753</v>
      </c>
      <c r="U666" s="267"/>
      <c r="V666" s="278">
        <v>0</v>
      </c>
      <c r="W666" s="289"/>
      <c r="X666" s="113"/>
      <c r="Y666" s="113"/>
      <c r="Z666" s="303" t="s">
        <v>3754</v>
      </c>
      <c r="AA666" s="304">
        <v>0</v>
      </c>
      <c r="AB666" s="305">
        <v>0</v>
      </c>
      <c r="AC666" s="305">
        <f t="shared" ref="AC666:AC677" si="55">AA666*AB666</f>
        <v>0</v>
      </c>
    </row>
    <row r="667" s="2" customFormat="1" customHeight="1" spans="1:29">
      <c r="A667" s="14" t="s">
        <v>578</v>
      </c>
      <c r="B667" s="237" t="s">
        <v>3497</v>
      </c>
      <c r="C667" s="5" t="s">
        <v>293</v>
      </c>
      <c r="D667" s="5" t="s">
        <v>3471</v>
      </c>
      <c r="E667" s="56" t="s">
        <v>3743</v>
      </c>
      <c r="F667" s="14" t="s">
        <v>3744</v>
      </c>
      <c r="G667" s="181" t="s">
        <v>35</v>
      </c>
      <c r="H667" s="237" t="s">
        <v>3745</v>
      </c>
      <c r="I667" s="13" t="e">
        <f>VLOOKUP(H667,合同高级查询数据!$A$2:$Y$48,25,FALSE)</f>
        <v>#N/A</v>
      </c>
      <c r="J667" s="62" t="s">
        <v>821</v>
      </c>
      <c r="K667" s="14" t="s">
        <v>3755</v>
      </c>
      <c r="L667" s="181" t="s">
        <v>3756</v>
      </c>
      <c r="M667" s="111"/>
      <c r="N667" s="113">
        <v>42236</v>
      </c>
      <c r="O667" s="181" t="s">
        <v>533</v>
      </c>
      <c r="P667" s="253">
        <v>6740</v>
      </c>
      <c r="Q667" s="285">
        <v>2.1</v>
      </c>
      <c r="R667" s="286">
        <f t="shared" si="52"/>
        <v>14154</v>
      </c>
      <c r="S667" s="76">
        <v>202303</v>
      </c>
      <c r="T667" s="287" t="s">
        <v>3757</v>
      </c>
      <c r="U667" s="267"/>
      <c r="V667" s="278">
        <v>2.1</v>
      </c>
      <c r="W667" s="289"/>
      <c r="X667" s="113"/>
      <c r="Y667" s="113"/>
      <c r="Z667" s="303" t="s">
        <v>3758</v>
      </c>
      <c r="AA667" s="304">
        <v>0.4</v>
      </c>
      <c r="AB667" s="305">
        <v>20</v>
      </c>
      <c r="AC667" s="305">
        <f t="shared" si="55"/>
        <v>8</v>
      </c>
    </row>
    <row r="668" s="2" customFormat="1" customHeight="1" spans="1:29">
      <c r="A668" s="14" t="s">
        <v>578</v>
      </c>
      <c r="B668" s="237" t="s">
        <v>3497</v>
      </c>
      <c r="C668" s="5" t="s">
        <v>293</v>
      </c>
      <c r="D668" s="5" t="s">
        <v>3471</v>
      </c>
      <c r="E668" s="56" t="s">
        <v>3743</v>
      </c>
      <c r="F668" s="14" t="s">
        <v>3744</v>
      </c>
      <c r="G668" s="181" t="s">
        <v>35</v>
      </c>
      <c r="H668" s="237" t="s">
        <v>3745</v>
      </c>
      <c r="I668" s="13" t="e">
        <f>VLOOKUP(H668,合同高级查询数据!$A$2:$Y$48,25,FALSE)</f>
        <v>#N/A</v>
      </c>
      <c r="J668" s="62" t="s">
        <v>37</v>
      </c>
      <c r="K668" s="14" t="s">
        <v>3759</v>
      </c>
      <c r="L668" s="181" t="s">
        <v>3744</v>
      </c>
      <c r="M668" s="111"/>
      <c r="N668" s="113" t="s">
        <v>3760</v>
      </c>
      <c r="O668" s="181" t="s">
        <v>3633</v>
      </c>
      <c r="P668" s="253">
        <v>6740</v>
      </c>
      <c r="Q668" s="285"/>
      <c r="R668" s="286">
        <f t="shared" si="52"/>
        <v>0</v>
      </c>
      <c r="S668" s="76">
        <v>202303</v>
      </c>
      <c r="T668" s="287" t="s">
        <v>3761</v>
      </c>
      <c r="U668" s="267"/>
      <c r="V668" s="278">
        <v>0</v>
      </c>
      <c r="W668" s="288"/>
      <c r="X668" s="113"/>
      <c r="Y668" s="113"/>
      <c r="Z668" s="303" t="s">
        <v>3762</v>
      </c>
      <c r="AA668" s="304"/>
      <c r="AB668" s="305">
        <v>0</v>
      </c>
      <c r="AC668" s="305">
        <f t="shared" si="55"/>
        <v>0</v>
      </c>
    </row>
    <row r="669" s="2" customFormat="1" customHeight="1" spans="1:29">
      <c r="A669" s="14" t="s">
        <v>578</v>
      </c>
      <c r="B669" s="237" t="s">
        <v>3497</v>
      </c>
      <c r="C669" s="5" t="s">
        <v>293</v>
      </c>
      <c r="D669" s="5" t="s">
        <v>3471</v>
      </c>
      <c r="E669" s="56" t="s">
        <v>3743</v>
      </c>
      <c r="F669" s="14" t="s">
        <v>3744</v>
      </c>
      <c r="G669" s="181" t="s">
        <v>35</v>
      </c>
      <c r="H669" s="237" t="s">
        <v>3745</v>
      </c>
      <c r="I669" s="13" t="e">
        <f>VLOOKUP(H669,合同高级查询数据!$A$2:$Y$48,25,FALSE)</f>
        <v>#N/A</v>
      </c>
      <c r="J669" s="62" t="s">
        <v>37</v>
      </c>
      <c r="K669" s="14" t="s">
        <v>3763</v>
      </c>
      <c r="L669" s="181" t="s">
        <v>3764</v>
      </c>
      <c r="M669" s="111"/>
      <c r="N669" s="113">
        <v>43610</v>
      </c>
      <c r="O669" s="181" t="s">
        <v>1269</v>
      </c>
      <c r="P669" s="253">
        <v>6740</v>
      </c>
      <c r="Q669" s="285">
        <v>63.48</v>
      </c>
      <c r="R669" s="286">
        <f t="shared" si="52"/>
        <v>427855.2</v>
      </c>
      <c r="S669" s="76">
        <v>202303</v>
      </c>
      <c r="T669" s="287" t="s">
        <v>3765</v>
      </c>
      <c r="U669" s="267"/>
      <c r="V669" s="278">
        <v>63.481693268</v>
      </c>
      <c r="W669" s="289"/>
      <c r="X669" s="113"/>
      <c r="Y669" s="113"/>
      <c r="Z669" s="303" t="s">
        <v>3766</v>
      </c>
      <c r="AA669" s="304">
        <v>0.4</v>
      </c>
      <c r="AB669" s="305">
        <v>140</v>
      </c>
      <c r="AC669" s="305">
        <f t="shared" si="55"/>
        <v>56</v>
      </c>
    </row>
    <row r="670" s="2" customFormat="1" customHeight="1" spans="1:29">
      <c r="A670" s="14" t="s">
        <v>578</v>
      </c>
      <c r="B670" s="237" t="s">
        <v>3497</v>
      </c>
      <c r="C670" s="5" t="s">
        <v>293</v>
      </c>
      <c r="D670" s="5" t="s">
        <v>3471</v>
      </c>
      <c r="E670" s="56" t="s">
        <v>3743</v>
      </c>
      <c r="F670" s="14" t="s">
        <v>3744</v>
      </c>
      <c r="G670" s="181" t="s">
        <v>35</v>
      </c>
      <c r="H670" s="237" t="s">
        <v>3767</v>
      </c>
      <c r="I670" s="13" t="e">
        <f>VLOOKUP(H670,合同高级查询数据!$A$2:$Y$48,25,FALSE)</f>
        <v>#N/A</v>
      </c>
      <c r="J670" s="62" t="s">
        <v>37</v>
      </c>
      <c r="K670" s="14" t="s">
        <v>295</v>
      </c>
      <c r="L670" s="181" t="s">
        <v>3768</v>
      </c>
      <c r="M670" s="111" t="s">
        <v>3769</v>
      </c>
      <c r="N670" s="113">
        <v>44873</v>
      </c>
      <c r="O670" s="181" t="s">
        <v>74</v>
      </c>
      <c r="P670" s="253">
        <v>6740</v>
      </c>
      <c r="Q670" s="285">
        <v>80</v>
      </c>
      <c r="R670" s="286">
        <f t="shared" si="52"/>
        <v>539200</v>
      </c>
      <c r="S670" s="76">
        <v>202303</v>
      </c>
      <c r="T670" s="287" t="s">
        <v>3770</v>
      </c>
      <c r="U670" s="267"/>
      <c r="V670" s="278">
        <v>78.450752258</v>
      </c>
      <c r="W670" s="289"/>
      <c r="X670" s="113"/>
      <c r="Y670" s="113"/>
      <c r="Z670" s="303" t="s">
        <v>3768</v>
      </c>
      <c r="AA670" s="304">
        <v>0.4</v>
      </c>
      <c r="AB670" s="305">
        <v>200</v>
      </c>
      <c r="AC670" s="305">
        <f t="shared" si="55"/>
        <v>80</v>
      </c>
    </row>
    <row r="671" s="2" customFormat="1" customHeight="1" spans="1:29">
      <c r="A671" s="14" t="s">
        <v>578</v>
      </c>
      <c r="B671" s="237" t="s">
        <v>3497</v>
      </c>
      <c r="C671" s="5" t="s">
        <v>293</v>
      </c>
      <c r="D671" s="5" t="s">
        <v>3471</v>
      </c>
      <c r="E671" s="56" t="s">
        <v>3743</v>
      </c>
      <c r="F671" s="14" t="s">
        <v>3744</v>
      </c>
      <c r="G671" s="181" t="s">
        <v>35</v>
      </c>
      <c r="H671" s="237" t="s">
        <v>3767</v>
      </c>
      <c r="I671" s="13" t="e">
        <f>VLOOKUP(H671,合同高级查询数据!$A$2:$Y$48,25,FALSE)</f>
        <v>#N/A</v>
      </c>
      <c r="J671" s="62" t="s">
        <v>37</v>
      </c>
      <c r="K671" s="14" t="s">
        <v>295</v>
      </c>
      <c r="L671" s="181" t="s">
        <v>3771</v>
      </c>
      <c r="M671" s="111" t="s">
        <v>3769</v>
      </c>
      <c r="N671" s="113">
        <v>44866</v>
      </c>
      <c r="O671" s="181" t="s">
        <v>74</v>
      </c>
      <c r="P671" s="253">
        <v>6740</v>
      </c>
      <c r="Q671" s="285">
        <v>80</v>
      </c>
      <c r="R671" s="286">
        <f t="shared" si="52"/>
        <v>539200</v>
      </c>
      <c r="S671" s="76">
        <v>202303</v>
      </c>
      <c r="T671" s="287" t="s">
        <v>3772</v>
      </c>
      <c r="U671" s="267"/>
      <c r="V671" s="278">
        <v>75.888801575</v>
      </c>
      <c r="W671" s="289"/>
      <c r="X671" s="113"/>
      <c r="Y671" s="113"/>
      <c r="Z671" s="303" t="s">
        <v>3771</v>
      </c>
      <c r="AA671" s="304">
        <v>0.4</v>
      </c>
      <c r="AB671" s="305">
        <v>200</v>
      </c>
      <c r="AC671" s="305">
        <f t="shared" si="55"/>
        <v>80</v>
      </c>
    </row>
    <row r="672" s="2" customFormat="1" customHeight="1" spans="1:29">
      <c r="A672" s="238" t="s">
        <v>578</v>
      </c>
      <c r="B672" s="237" t="s">
        <v>3405</v>
      </c>
      <c r="C672" s="237" t="s">
        <v>233</v>
      </c>
      <c r="D672" s="237" t="s">
        <v>3471</v>
      </c>
      <c r="E672" s="239" t="s">
        <v>3773</v>
      </c>
      <c r="F672" s="238" t="s">
        <v>3774</v>
      </c>
      <c r="G672" s="238" t="s">
        <v>35</v>
      </c>
      <c r="H672" s="9" t="s">
        <v>3775</v>
      </c>
      <c r="I672" s="13" t="e">
        <f>VLOOKUP(H672,合同高级查询数据!$A$2:$Y$48,25,FALSE)</f>
        <v>#N/A</v>
      </c>
      <c r="J672" s="8" t="s">
        <v>37</v>
      </c>
      <c r="K672" s="238" t="s">
        <v>3776</v>
      </c>
      <c r="L672" s="250" t="s">
        <v>3777</v>
      </c>
      <c r="M672" s="111" t="s">
        <v>3778</v>
      </c>
      <c r="N672" s="113" t="s">
        <v>3779</v>
      </c>
      <c r="O672" s="113" t="s">
        <v>3780</v>
      </c>
      <c r="P672" s="253">
        <v>6740</v>
      </c>
      <c r="Q672" s="285">
        <v>104.7</v>
      </c>
      <c r="R672" s="286">
        <f t="shared" si="52"/>
        <v>705678</v>
      </c>
      <c r="S672" s="76">
        <v>202303</v>
      </c>
      <c r="T672" s="280" t="s">
        <v>3781</v>
      </c>
      <c r="U672" s="277"/>
      <c r="V672" s="278">
        <v>104.697647095</v>
      </c>
      <c r="W672" s="253"/>
      <c r="X672" s="113"/>
      <c r="Y672" s="113"/>
      <c r="Z672" s="303" t="s">
        <v>3782</v>
      </c>
      <c r="AA672" s="304">
        <v>0.4</v>
      </c>
      <c r="AB672" s="305">
        <v>240</v>
      </c>
      <c r="AC672" s="305">
        <f t="shared" si="55"/>
        <v>96</v>
      </c>
    </row>
    <row r="673" s="37" customFormat="1" customHeight="1" spans="1:29">
      <c r="A673" s="49" t="s">
        <v>578</v>
      </c>
      <c r="B673" s="236" t="s">
        <v>3497</v>
      </c>
      <c r="C673" s="51" t="s">
        <v>380</v>
      </c>
      <c r="D673" s="51" t="s">
        <v>3471</v>
      </c>
      <c r="E673" s="52" t="s">
        <v>3783</v>
      </c>
      <c r="F673" s="49" t="s">
        <v>3784</v>
      </c>
      <c r="G673" s="180" t="s">
        <v>35</v>
      </c>
      <c r="H673" s="236" t="s">
        <v>3785</v>
      </c>
      <c r="I673" s="53" t="e">
        <f>VLOOKUP(H673,合同高级查询数据!$A$2:$Y$48,25,FALSE)</f>
        <v>#N/A</v>
      </c>
      <c r="J673" s="58" t="s">
        <v>37</v>
      </c>
      <c r="K673" s="49" t="s">
        <v>3786</v>
      </c>
      <c r="L673" s="180" t="s">
        <v>3787</v>
      </c>
      <c r="M673" s="116"/>
      <c r="N673" s="129" t="s">
        <v>3788</v>
      </c>
      <c r="O673" s="180" t="s">
        <v>3789</v>
      </c>
      <c r="P673" s="246">
        <v>6740</v>
      </c>
      <c r="Q673" s="283"/>
      <c r="R673" s="269">
        <f t="shared" si="52"/>
        <v>0</v>
      </c>
      <c r="S673" s="69">
        <v>202303</v>
      </c>
      <c r="T673" s="315" t="s">
        <v>3790</v>
      </c>
      <c r="U673" s="311"/>
      <c r="V673" s="271">
        <v>0</v>
      </c>
      <c r="W673" s="316"/>
      <c r="X673" s="129" t="s">
        <v>3791</v>
      </c>
      <c r="Y673" s="129" t="s">
        <v>3792</v>
      </c>
      <c r="Z673" s="300" t="s">
        <v>3793</v>
      </c>
      <c r="AA673" s="301">
        <v>0.4</v>
      </c>
      <c r="AB673" s="302">
        <v>0</v>
      </c>
      <c r="AC673" s="302">
        <f t="shared" si="55"/>
        <v>0</v>
      </c>
    </row>
    <row r="674" s="37" customFormat="1" customHeight="1" spans="1:29">
      <c r="A674" s="49" t="s">
        <v>578</v>
      </c>
      <c r="B674" s="236" t="s">
        <v>3497</v>
      </c>
      <c r="C674" s="51" t="s">
        <v>380</v>
      </c>
      <c r="D674" s="51" t="s">
        <v>3471</v>
      </c>
      <c r="E674" s="52" t="s">
        <v>3783</v>
      </c>
      <c r="F674" s="49" t="s">
        <v>3784</v>
      </c>
      <c r="G674" s="180" t="s">
        <v>35</v>
      </c>
      <c r="H674" s="236" t="s">
        <v>3785</v>
      </c>
      <c r="I674" s="53" t="e">
        <f>VLOOKUP(H674,合同高级查询数据!$A$2:$Y$48,25,FALSE)</f>
        <v>#N/A</v>
      </c>
      <c r="J674" s="58" t="s">
        <v>37</v>
      </c>
      <c r="K674" s="49" t="s">
        <v>3794</v>
      </c>
      <c r="L674" s="180" t="s">
        <v>3784</v>
      </c>
      <c r="M674" s="116"/>
      <c r="N674" s="129">
        <v>43922</v>
      </c>
      <c r="O674" s="180" t="s">
        <v>3795</v>
      </c>
      <c r="P674" s="246">
        <v>6740</v>
      </c>
      <c r="Q674" s="283"/>
      <c r="R674" s="269">
        <f t="shared" si="52"/>
        <v>0</v>
      </c>
      <c r="S674" s="69">
        <v>202303</v>
      </c>
      <c r="T674" s="315" t="s">
        <v>3796</v>
      </c>
      <c r="U674" s="311"/>
      <c r="V674" s="271">
        <v>0</v>
      </c>
      <c r="W674" s="317"/>
      <c r="X674" s="129" t="s">
        <v>3791</v>
      </c>
      <c r="Y674" s="129" t="s">
        <v>3792</v>
      </c>
      <c r="Z674" s="300" t="s">
        <v>3797</v>
      </c>
      <c r="AA674" s="301"/>
      <c r="AB674" s="302">
        <v>0</v>
      </c>
      <c r="AC674" s="302">
        <f t="shared" si="55"/>
        <v>0</v>
      </c>
    </row>
    <row r="675" s="37" customFormat="1" customHeight="1" spans="1:29">
      <c r="A675" s="49" t="s">
        <v>578</v>
      </c>
      <c r="B675" s="236" t="s">
        <v>3497</v>
      </c>
      <c r="C675" s="51" t="s">
        <v>380</v>
      </c>
      <c r="D675" s="51" t="s">
        <v>3471</v>
      </c>
      <c r="E675" s="52" t="s">
        <v>3798</v>
      </c>
      <c r="F675" s="49" t="s">
        <v>3799</v>
      </c>
      <c r="G675" s="180" t="s">
        <v>35</v>
      </c>
      <c r="H675" s="236" t="s">
        <v>3800</v>
      </c>
      <c r="I675" s="53" t="e">
        <f>VLOOKUP(H675,合同高级查询数据!$A$2:$Y$48,25,FALSE)</f>
        <v>#N/A</v>
      </c>
      <c r="J675" s="58" t="s">
        <v>37</v>
      </c>
      <c r="K675" s="49" t="s">
        <v>3801</v>
      </c>
      <c r="L675" s="180" t="s">
        <v>3799</v>
      </c>
      <c r="M675" s="116"/>
      <c r="N675" s="129" t="s">
        <v>3802</v>
      </c>
      <c r="O675" s="180" t="s">
        <v>3803</v>
      </c>
      <c r="P675" s="246">
        <v>6740</v>
      </c>
      <c r="Q675" s="283"/>
      <c r="R675" s="269">
        <f t="shared" si="52"/>
        <v>0</v>
      </c>
      <c r="S675" s="69">
        <v>202303</v>
      </c>
      <c r="T675" s="315" t="s">
        <v>3804</v>
      </c>
      <c r="U675" s="311"/>
      <c r="V675" s="271">
        <v>0</v>
      </c>
      <c r="W675" s="318"/>
      <c r="X675" s="129" t="s">
        <v>3791</v>
      </c>
      <c r="Y675" s="129" t="s">
        <v>3792</v>
      </c>
      <c r="Z675" s="300" t="s">
        <v>3805</v>
      </c>
      <c r="AA675" s="301">
        <v>0.4</v>
      </c>
      <c r="AB675" s="302">
        <v>0</v>
      </c>
      <c r="AC675" s="302">
        <f t="shared" si="55"/>
        <v>0</v>
      </c>
    </row>
    <row r="676" s="2" customFormat="1" customHeight="1" spans="1:29">
      <c r="A676" s="14" t="s">
        <v>578</v>
      </c>
      <c r="B676" s="237" t="s">
        <v>3497</v>
      </c>
      <c r="C676" s="5" t="s">
        <v>380</v>
      </c>
      <c r="D676" s="14" t="s">
        <v>3471</v>
      </c>
      <c r="E676" s="56" t="s">
        <v>3806</v>
      </c>
      <c r="F676" s="14" t="s">
        <v>3807</v>
      </c>
      <c r="G676" s="14" t="s">
        <v>35</v>
      </c>
      <c r="H676" s="237" t="s">
        <v>3808</v>
      </c>
      <c r="I676" s="13" t="e">
        <f>VLOOKUP(H676,合同高级查询数据!$A$2:$Y$48,25,FALSE)</f>
        <v>#N/A</v>
      </c>
      <c r="J676" s="62" t="s">
        <v>37</v>
      </c>
      <c r="K676" s="14" t="s">
        <v>3809</v>
      </c>
      <c r="L676" s="14" t="s">
        <v>3807</v>
      </c>
      <c r="M676" s="111"/>
      <c r="N676" s="17" t="s">
        <v>3810</v>
      </c>
      <c r="O676" s="14" t="s">
        <v>3811</v>
      </c>
      <c r="P676" s="253">
        <v>6740</v>
      </c>
      <c r="Q676" s="285"/>
      <c r="R676" s="64">
        <f t="shared" si="52"/>
        <v>0</v>
      </c>
      <c r="S676" s="76">
        <v>202303</v>
      </c>
      <c r="T676" s="287" t="s">
        <v>3812</v>
      </c>
      <c r="U676" s="14"/>
      <c r="V676" s="278">
        <v>0</v>
      </c>
      <c r="W676" s="289"/>
      <c r="X676" s="113"/>
      <c r="Y676" s="113"/>
      <c r="Z676" s="191" t="s">
        <v>3813</v>
      </c>
      <c r="AA676" s="297"/>
      <c r="AB676" s="322"/>
      <c r="AC676" s="305">
        <f t="shared" si="55"/>
        <v>0</v>
      </c>
    </row>
    <row r="677" s="2" customFormat="1" customHeight="1" spans="1:29">
      <c r="A677" s="14" t="s">
        <v>578</v>
      </c>
      <c r="B677" s="237" t="s">
        <v>3497</v>
      </c>
      <c r="C677" s="5" t="s">
        <v>380</v>
      </c>
      <c r="D677" s="5" t="s">
        <v>3471</v>
      </c>
      <c r="E677" s="56" t="s">
        <v>3806</v>
      </c>
      <c r="F677" s="14" t="s">
        <v>3807</v>
      </c>
      <c r="G677" s="181" t="s">
        <v>35</v>
      </c>
      <c r="H677" s="237" t="s">
        <v>3808</v>
      </c>
      <c r="I677" s="13" t="e">
        <f>VLOOKUP(H677,合同高级查询数据!$A$2:$Y$48,25,FALSE)</f>
        <v>#N/A</v>
      </c>
      <c r="J677" s="62" t="s">
        <v>37</v>
      </c>
      <c r="K677" s="14" t="s">
        <v>3814</v>
      </c>
      <c r="L677" s="181" t="s">
        <v>3815</v>
      </c>
      <c r="M677" s="111"/>
      <c r="N677" s="113">
        <v>42236</v>
      </c>
      <c r="O677" s="181" t="s">
        <v>3816</v>
      </c>
      <c r="P677" s="253">
        <v>6740</v>
      </c>
      <c r="Q677" s="285">
        <v>50.59</v>
      </c>
      <c r="R677" s="64">
        <f t="shared" si="52"/>
        <v>340976.6</v>
      </c>
      <c r="S677" s="76">
        <v>202303</v>
      </c>
      <c r="T677" s="287" t="s">
        <v>3817</v>
      </c>
      <c r="U677" s="267"/>
      <c r="V677" s="278">
        <v>50.586959839</v>
      </c>
      <c r="W677" s="289"/>
      <c r="X677" s="113"/>
      <c r="Y677" s="113"/>
      <c r="Z677" s="303" t="s">
        <v>3818</v>
      </c>
      <c r="AA677" s="304">
        <v>0.4</v>
      </c>
      <c r="AB677" s="305">
        <v>120</v>
      </c>
      <c r="AC677" s="305">
        <f t="shared" si="55"/>
        <v>48</v>
      </c>
    </row>
    <row r="678" s="2" customFormat="1" customHeight="1" spans="1:29">
      <c r="A678" s="14" t="s">
        <v>578</v>
      </c>
      <c r="B678" s="237" t="s">
        <v>3497</v>
      </c>
      <c r="C678" s="5" t="s">
        <v>380</v>
      </c>
      <c r="D678" s="5" t="s">
        <v>3471</v>
      </c>
      <c r="E678" s="56" t="s">
        <v>3806</v>
      </c>
      <c r="F678" s="14" t="s">
        <v>3807</v>
      </c>
      <c r="G678" s="181" t="s">
        <v>35</v>
      </c>
      <c r="H678" s="237" t="s">
        <v>3808</v>
      </c>
      <c r="I678" s="13" t="e">
        <f>VLOOKUP(H678,合同高级查询数据!$A$2:$Y$48,25,FALSE)</f>
        <v>#N/A</v>
      </c>
      <c r="J678" s="62" t="s">
        <v>37</v>
      </c>
      <c r="K678" s="14" t="s">
        <v>3819</v>
      </c>
      <c r="L678" s="181" t="s">
        <v>3820</v>
      </c>
      <c r="M678" s="111"/>
      <c r="N678" s="113" t="s">
        <v>3821</v>
      </c>
      <c r="O678" s="181" t="s">
        <v>3822</v>
      </c>
      <c r="P678" s="253">
        <v>6740</v>
      </c>
      <c r="Q678" s="285">
        <v>1.33</v>
      </c>
      <c r="R678" s="64">
        <f t="shared" si="52"/>
        <v>8964.2</v>
      </c>
      <c r="S678" s="76">
        <v>202302</v>
      </c>
      <c r="T678" s="287" t="s">
        <v>3823</v>
      </c>
      <c r="U678" s="267"/>
      <c r="V678" s="278"/>
      <c r="W678" s="289"/>
      <c r="X678" s="113"/>
      <c r="Y678" s="113"/>
      <c r="Z678" s="303"/>
      <c r="AA678" s="304"/>
      <c r="AB678" s="305"/>
      <c r="AC678" s="305"/>
    </row>
    <row r="679" s="2" customFormat="1" customHeight="1" spans="1:29">
      <c r="A679" s="14" t="s">
        <v>578</v>
      </c>
      <c r="B679" s="237" t="s">
        <v>3497</v>
      </c>
      <c r="C679" s="5" t="s">
        <v>380</v>
      </c>
      <c r="D679" s="5" t="s">
        <v>3471</v>
      </c>
      <c r="E679" s="56" t="s">
        <v>3806</v>
      </c>
      <c r="F679" s="14" t="s">
        <v>3807</v>
      </c>
      <c r="G679" s="181" t="s">
        <v>35</v>
      </c>
      <c r="H679" s="237" t="s">
        <v>3808</v>
      </c>
      <c r="I679" s="13" t="e">
        <f>VLOOKUP(H679,合同高级查询数据!$A$2:$Y$48,25,FALSE)</f>
        <v>#N/A</v>
      </c>
      <c r="J679" s="62" t="s">
        <v>37</v>
      </c>
      <c r="K679" s="14" t="s">
        <v>3819</v>
      </c>
      <c r="L679" s="181" t="s">
        <v>3820</v>
      </c>
      <c r="M679" s="111"/>
      <c r="N679" s="113" t="s">
        <v>3821</v>
      </c>
      <c r="O679" s="181" t="s">
        <v>3822</v>
      </c>
      <c r="P679" s="253">
        <v>6740</v>
      </c>
      <c r="Q679" s="285">
        <v>189.9</v>
      </c>
      <c r="R679" s="64">
        <f t="shared" si="52"/>
        <v>1279926</v>
      </c>
      <c r="S679" s="76">
        <v>202303</v>
      </c>
      <c r="T679" s="319" t="s">
        <v>3824</v>
      </c>
      <c r="U679" s="267"/>
      <c r="V679" s="278">
        <v>189.902908325</v>
      </c>
      <c r="W679" s="289"/>
      <c r="X679" s="113"/>
      <c r="Y679" s="113"/>
      <c r="Z679" s="303" t="s">
        <v>3825</v>
      </c>
      <c r="AA679" s="304">
        <v>0.4</v>
      </c>
      <c r="AB679" s="305">
        <v>420</v>
      </c>
      <c r="AC679" s="305">
        <f>AA679*AB679</f>
        <v>168</v>
      </c>
    </row>
    <row r="680" s="2" customFormat="1" customHeight="1" spans="1:29">
      <c r="A680" s="14" t="s">
        <v>578</v>
      </c>
      <c r="B680" s="237" t="s">
        <v>3497</v>
      </c>
      <c r="C680" s="5" t="s">
        <v>380</v>
      </c>
      <c r="D680" s="5" t="s">
        <v>3471</v>
      </c>
      <c r="E680" s="56" t="s">
        <v>3806</v>
      </c>
      <c r="F680" s="14" t="s">
        <v>3807</v>
      </c>
      <c r="G680" s="181" t="s">
        <v>35</v>
      </c>
      <c r="H680" s="237" t="s">
        <v>3826</v>
      </c>
      <c r="I680" s="13" t="e">
        <f>VLOOKUP(H680,合同高级查询数据!$A$2:$Y$48,25,FALSE)</f>
        <v>#N/A</v>
      </c>
      <c r="J680" s="62" t="s">
        <v>37</v>
      </c>
      <c r="K680" s="14" t="s">
        <v>3827</v>
      </c>
      <c r="L680" s="181" t="s">
        <v>3827</v>
      </c>
      <c r="M680" s="111"/>
      <c r="N680" s="113">
        <v>44904</v>
      </c>
      <c r="O680" s="181" t="s">
        <v>1269</v>
      </c>
      <c r="P680" s="253">
        <v>6740</v>
      </c>
      <c r="Q680" s="285">
        <v>0.06</v>
      </c>
      <c r="R680" s="64">
        <f t="shared" si="52"/>
        <v>404.4</v>
      </c>
      <c r="S680" s="76">
        <v>202302</v>
      </c>
      <c r="T680" s="319" t="s">
        <v>3828</v>
      </c>
      <c r="U680" s="267"/>
      <c r="V680" s="278"/>
      <c r="W680" s="289"/>
      <c r="X680" s="113"/>
      <c r="Y680" s="113"/>
      <c r="Z680" s="303"/>
      <c r="AA680" s="304"/>
      <c r="AB680" s="305"/>
      <c r="AC680" s="305"/>
    </row>
    <row r="681" s="2" customFormat="1" customHeight="1" spans="1:29">
      <c r="A681" s="14" t="s">
        <v>578</v>
      </c>
      <c r="B681" s="237" t="s">
        <v>3497</v>
      </c>
      <c r="C681" s="5" t="s">
        <v>380</v>
      </c>
      <c r="D681" s="5" t="s">
        <v>3471</v>
      </c>
      <c r="E681" s="56" t="s">
        <v>3806</v>
      </c>
      <c r="F681" s="14" t="s">
        <v>3807</v>
      </c>
      <c r="G681" s="181" t="s">
        <v>35</v>
      </c>
      <c r="H681" s="237" t="s">
        <v>3826</v>
      </c>
      <c r="I681" s="13" t="e">
        <f>VLOOKUP(H681,合同高级查询数据!$A$2:$Y$48,25,FALSE)</f>
        <v>#N/A</v>
      </c>
      <c r="J681" s="62" t="s">
        <v>37</v>
      </c>
      <c r="K681" s="14" t="s">
        <v>3827</v>
      </c>
      <c r="L681" s="181" t="s">
        <v>3827</v>
      </c>
      <c r="M681" s="111"/>
      <c r="N681" s="113">
        <v>44904</v>
      </c>
      <c r="O681" s="181" t="s">
        <v>1269</v>
      </c>
      <c r="P681" s="253">
        <v>6740</v>
      </c>
      <c r="Q681" s="285">
        <v>57.24</v>
      </c>
      <c r="R681" s="64">
        <f t="shared" ref="R681:R701" si="56">ROUND(P681*Q681,2)</f>
        <v>385797.6</v>
      </c>
      <c r="S681" s="76">
        <v>202303</v>
      </c>
      <c r="T681" s="287" t="s">
        <v>3829</v>
      </c>
      <c r="U681" s="267"/>
      <c r="V681" s="278">
        <v>57.244316101</v>
      </c>
      <c r="W681" s="289"/>
      <c r="X681" s="113"/>
      <c r="Y681" s="113"/>
      <c r="Z681" s="303" t="s">
        <v>3830</v>
      </c>
      <c r="AA681" s="304">
        <v>0.4</v>
      </c>
      <c r="AB681" s="305">
        <v>120</v>
      </c>
      <c r="AC681" s="305">
        <f>AA681*AB681</f>
        <v>48</v>
      </c>
    </row>
    <row r="682" s="2" customFormat="1" customHeight="1" spans="1:29">
      <c r="A682" s="14" t="s">
        <v>578</v>
      </c>
      <c r="B682" s="237" t="s">
        <v>3497</v>
      </c>
      <c r="C682" s="5" t="s">
        <v>380</v>
      </c>
      <c r="D682" s="5" t="s">
        <v>3471</v>
      </c>
      <c r="E682" s="56" t="s">
        <v>3806</v>
      </c>
      <c r="F682" s="14" t="s">
        <v>3807</v>
      </c>
      <c r="G682" s="181" t="s">
        <v>35</v>
      </c>
      <c r="H682" s="237" t="s">
        <v>3808</v>
      </c>
      <c r="I682" s="13" t="e">
        <f>VLOOKUP(H682,合同高级查询数据!$A$2:$Y$48,25,FALSE)</f>
        <v>#N/A</v>
      </c>
      <c r="J682" s="62" t="s">
        <v>37</v>
      </c>
      <c r="K682" s="14" t="s">
        <v>3831</v>
      </c>
      <c r="L682" s="181" t="s">
        <v>3832</v>
      </c>
      <c r="M682" s="111"/>
      <c r="N682" s="113" t="s">
        <v>3833</v>
      </c>
      <c r="O682" s="181" t="s">
        <v>3834</v>
      </c>
      <c r="P682" s="253">
        <v>6740</v>
      </c>
      <c r="Q682" s="285"/>
      <c r="R682" s="64">
        <f t="shared" si="56"/>
        <v>0</v>
      </c>
      <c r="S682" s="76">
        <v>202303</v>
      </c>
      <c r="T682" s="319" t="s">
        <v>3835</v>
      </c>
      <c r="U682" s="267"/>
      <c r="V682" s="278">
        <v>0</v>
      </c>
      <c r="W682" s="288"/>
      <c r="X682" s="113"/>
      <c r="Y682" s="113"/>
      <c r="Z682" s="303" t="s">
        <v>3836</v>
      </c>
      <c r="AA682" s="304">
        <v>0.4</v>
      </c>
      <c r="AB682" s="305">
        <v>0</v>
      </c>
      <c r="AC682" s="305">
        <f>AA682*AB682</f>
        <v>0</v>
      </c>
    </row>
    <row r="683" s="2" customFormat="1" customHeight="1" spans="1:29">
      <c r="A683" s="14" t="s">
        <v>578</v>
      </c>
      <c r="B683" s="237" t="s">
        <v>3497</v>
      </c>
      <c r="C683" s="5" t="s">
        <v>380</v>
      </c>
      <c r="D683" s="5" t="s">
        <v>3471</v>
      </c>
      <c r="E683" s="56" t="s">
        <v>3806</v>
      </c>
      <c r="F683" s="14" t="s">
        <v>3807</v>
      </c>
      <c r="G683" s="181" t="s">
        <v>35</v>
      </c>
      <c r="H683" s="237" t="s">
        <v>3808</v>
      </c>
      <c r="I683" s="13" t="e">
        <f>VLOOKUP(H683,合同高级查询数据!$A$2:$Y$48,25,FALSE)</f>
        <v>#N/A</v>
      </c>
      <c r="J683" s="62" t="s">
        <v>37</v>
      </c>
      <c r="K683" s="14" t="s">
        <v>3837</v>
      </c>
      <c r="L683" s="181" t="s">
        <v>3838</v>
      </c>
      <c r="M683" s="111"/>
      <c r="N683" s="113" t="s">
        <v>3810</v>
      </c>
      <c r="O683" s="181" t="s">
        <v>3839</v>
      </c>
      <c r="P683" s="253">
        <v>6740</v>
      </c>
      <c r="Q683" s="285"/>
      <c r="R683" s="64">
        <f t="shared" si="56"/>
        <v>0</v>
      </c>
      <c r="S683" s="76">
        <v>202303</v>
      </c>
      <c r="T683" s="287" t="s">
        <v>3840</v>
      </c>
      <c r="U683" s="267"/>
      <c r="V683" s="278">
        <v>0</v>
      </c>
      <c r="W683" s="289"/>
      <c r="X683" s="113"/>
      <c r="Y683" s="113"/>
      <c r="Z683" s="303" t="s">
        <v>3841</v>
      </c>
      <c r="AA683" s="304"/>
      <c r="AB683" s="305"/>
      <c r="AC683" s="305"/>
    </row>
    <row r="684" s="2" customFormat="1" customHeight="1" spans="1:29">
      <c r="A684" s="14" t="s">
        <v>578</v>
      </c>
      <c r="B684" s="237" t="s">
        <v>3497</v>
      </c>
      <c r="C684" s="5" t="s">
        <v>380</v>
      </c>
      <c r="D684" s="5" t="s">
        <v>3471</v>
      </c>
      <c r="E684" s="56" t="s">
        <v>3806</v>
      </c>
      <c r="F684" s="14" t="s">
        <v>3807</v>
      </c>
      <c r="G684" s="181" t="s">
        <v>35</v>
      </c>
      <c r="H684" s="237" t="s">
        <v>3808</v>
      </c>
      <c r="I684" s="13" t="e">
        <f>VLOOKUP(H684,合同高级查询数据!$A$2:$Y$48,25,FALSE)</f>
        <v>#N/A</v>
      </c>
      <c r="J684" s="62" t="s">
        <v>37</v>
      </c>
      <c r="K684" s="14" t="s">
        <v>3842</v>
      </c>
      <c r="L684" s="181" t="s">
        <v>3843</v>
      </c>
      <c r="M684" s="111"/>
      <c r="N684" s="113" t="s">
        <v>3844</v>
      </c>
      <c r="O684" s="181" t="s">
        <v>3845</v>
      </c>
      <c r="P684" s="253">
        <v>6100</v>
      </c>
      <c r="Q684" s="285"/>
      <c r="R684" s="64">
        <f t="shared" si="56"/>
        <v>0</v>
      </c>
      <c r="S684" s="76">
        <v>202303</v>
      </c>
      <c r="T684" s="287" t="s">
        <v>3846</v>
      </c>
      <c r="U684" s="267"/>
      <c r="V684" s="278">
        <v>0</v>
      </c>
      <c r="W684" s="288"/>
      <c r="X684" s="113"/>
      <c r="Y684" s="113"/>
      <c r="Z684" s="303" t="s">
        <v>3847</v>
      </c>
      <c r="AA684" s="304"/>
      <c r="AB684" s="305">
        <v>0</v>
      </c>
      <c r="AC684" s="305">
        <f>AA684*AB684</f>
        <v>0</v>
      </c>
    </row>
    <row r="685" s="2" customFormat="1" customHeight="1" spans="1:29">
      <c r="A685" s="238" t="s">
        <v>578</v>
      </c>
      <c r="B685" s="237" t="s">
        <v>3405</v>
      </c>
      <c r="C685" s="237" t="s">
        <v>3507</v>
      </c>
      <c r="D685" s="237" t="s">
        <v>3471</v>
      </c>
      <c r="E685" s="239" t="s">
        <v>3848</v>
      </c>
      <c r="F685" s="238" t="s">
        <v>3849</v>
      </c>
      <c r="G685" s="238" t="s">
        <v>35</v>
      </c>
      <c r="H685" s="9" t="s">
        <v>3850</v>
      </c>
      <c r="I685" s="13" t="e">
        <f>VLOOKUP(H685,合同高级查询数据!$A$2:$Y$48,25,FALSE)</f>
        <v>#N/A</v>
      </c>
      <c r="J685" s="8" t="s">
        <v>37</v>
      </c>
      <c r="K685" s="238" t="s">
        <v>3851</v>
      </c>
      <c r="L685" s="250" t="s">
        <v>3852</v>
      </c>
      <c r="M685" s="111"/>
      <c r="N685" s="113" t="s">
        <v>3853</v>
      </c>
      <c r="O685" s="113" t="s">
        <v>3854</v>
      </c>
      <c r="P685" s="253">
        <v>6740</v>
      </c>
      <c r="Q685" s="285"/>
      <c r="R685" s="286">
        <f t="shared" si="56"/>
        <v>0</v>
      </c>
      <c r="S685" s="76">
        <v>202303</v>
      </c>
      <c r="T685" s="280" t="s">
        <v>3855</v>
      </c>
      <c r="U685" s="277"/>
      <c r="V685" s="278">
        <v>0</v>
      </c>
      <c r="W685" s="253"/>
      <c r="X685" s="113"/>
      <c r="Y685" s="113"/>
      <c r="Z685" s="303" t="s">
        <v>3856</v>
      </c>
      <c r="AA685" s="304"/>
      <c r="AB685" s="305">
        <v>0</v>
      </c>
      <c r="AC685" s="305">
        <f t="shared" ref="AC685:AC691" si="57">AA685*AB685</f>
        <v>0</v>
      </c>
    </row>
    <row r="686" s="2" customFormat="1" customHeight="1" spans="1:29">
      <c r="A686" s="238" t="s">
        <v>578</v>
      </c>
      <c r="B686" s="237" t="s">
        <v>3405</v>
      </c>
      <c r="C686" s="237" t="s">
        <v>3507</v>
      </c>
      <c r="D686" s="237" t="s">
        <v>3471</v>
      </c>
      <c r="E686" s="239" t="s">
        <v>3848</v>
      </c>
      <c r="F686" s="238" t="s">
        <v>3849</v>
      </c>
      <c r="G686" s="238" t="s">
        <v>35</v>
      </c>
      <c r="H686" s="9" t="s">
        <v>3850</v>
      </c>
      <c r="I686" s="13" t="e">
        <f>VLOOKUP(H686,合同高级查询数据!$A$2:$Y$48,25,FALSE)</f>
        <v>#N/A</v>
      </c>
      <c r="J686" s="8" t="s">
        <v>37</v>
      </c>
      <c r="K686" s="238" t="s">
        <v>3857</v>
      </c>
      <c r="L686" s="250" t="s">
        <v>3857</v>
      </c>
      <c r="M686" s="111"/>
      <c r="N686" s="113" t="s">
        <v>3858</v>
      </c>
      <c r="O686" s="113" t="s">
        <v>3859</v>
      </c>
      <c r="P686" s="253">
        <v>6740</v>
      </c>
      <c r="Q686" s="285"/>
      <c r="R686" s="286">
        <f t="shared" si="56"/>
        <v>0</v>
      </c>
      <c r="S686" s="76">
        <v>202303</v>
      </c>
      <c r="T686" s="280" t="s">
        <v>3855</v>
      </c>
      <c r="U686" s="277"/>
      <c r="V686" s="278">
        <v>0</v>
      </c>
      <c r="W686" s="253"/>
      <c r="X686" s="113"/>
      <c r="Y686" s="113"/>
      <c r="Z686" s="303" t="s">
        <v>3860</v>
      </c>
      <c r="AA686" s="304"/>
      <c r="AB686" s="305">
        <v>0</v>
      </c>
      <c r="AC686" s="305">
        <f t="shared" si="57"/>
        <v>0</v>
      </c>
    </row>
    <row r="687" s="2" customFormat="1" customHeight="1" spans="1:29">
      <c r="A687" s="238" t="s">
        <v>578</v>
      </c>
      <c r="B687" s="237" t="s">
        <v>3405</v>
      </c>
      <c r="C687" s="237" t="s">
        <v>3507</v>
      </c>
      <c r="D687" s="237" t="s">
        <v>3471</v>
      </c>
      <c r="E687" s="239" t="s">
        <v>3848</v>
      </c>
      <c r="F687" s="238" t="s">
        <v>3849</v>
      </c>
      <c r="G687" s="238" t="s">
        <v>35</v>
      </c>
      <c r="H687" s="9" t="s">
        <v>3850</v>
      </c>
      <c r="I687" s="13" t="e">
        <f>VLOOKUP(H687,合同高级查询数据!$A$2:$Y$48,25,FALSE)</f>
        <v>#N/A</v>
      </c>
      <c r="J687" s="8" t="s">
        <v>3861</v>
      </c>
      <c r="K687" s="238" t="s">
        <v>3862</v>
      </c>
      <c r="L687" s="250" t="s">
        <v>3863</v>
      </c>
      <c r="M687" s="111"/>
      <c r="N687" s="113" t="s">
        <v>3864</v>
      </c>
      <c r="O687" s="113" t="s">
        <v>3865</v>
      </c>
      <c r="P687" s="253">
        <v>6740</v>
      </c>
      <c r="Q687" s="285">
        <v>65.56</v>
      </c>
      <c r="R687" s="286">
        <f t="shared" si="56"/>
        <v>441874.4</v>
      </c>
      <c r="S687" s="76">
        <v>202303</v>
      </c>
      <c r="T687" s="280" t="s">
        <v>3866</v>
      </c>
      <c r="U687" s="277"/>
      <c r="V687" s="278">
        <v>65.564079285</v>
      </c>
      <c r="W687" s="253"/>
      <c r="X687" s="113"/>
      <c r="Y687" s="113"/>
      <c r="Z687" s="303" t="s">
        <v>3867</v>
      </c>
      <c r="AA687" s="304">
        <v>0.4</v>
      </c>
      <c r="AB687" s="305">
        <v>160</v>
      </c>
      <c r="AC687" s="305">
        <f t="shared" si="57"/>
        <v>64</v>
      </c>
    </row>
    <row r="688" s="2" customFormat="1" customHeight="1" spans="1:29">
      <c r="A688" s="238" t="s">
        <v>578</v>
      </c>
      <c r="B688" s="237" t="s">
        <v>3405</v>
      </c>
      <c r="C688" s="237" t="s">
        <v>3507</v>
      </c>
      <c r="D688" s="237" t="s">
        <v>3471</v>
      </c>
      <c r="E688" s="239" t="s">
        <v>3848</v>
      </c>
      <c r="F688" s="238" t="s">
        <v>3849</v>
      </c>
      <c r="G688" s="238" t="s">
        <v>35</v>
      </c>
      <c r="H688" s="9" t="s">
        <v>3850</v>
      </c>
      <c r="I688" s="13" t="e">
        <f>VLOOKUP(H688,合同高级查询数据!$A$2:$Y$48,25,FALSE)</f>
        <v>#N/A</v>
      </c>
      <c r="J688" s="8" t="s">
        <v>37</v>
      </c>
      <c r="K688" s="238" t="s">
        <v>3868</v>
      </c>
      <c r="L688" s="250" t="s">
        <v>3869</v>
      </c>
      <c r="M688" s="111" t="s">
        <v>3870</v>
      </c>
      <c r="N688" s="307" t="s">
        <v>3871</v>
      </c>
      <c r="O688" s="113" t="s">
        <v>197</v>
      </c>
      <c r="P688" s="253">
        <v>6740</v>
      </c>
      <c r="Q688" s="285"/>
      <c r="R688" s="286">
        <f t="shared" si="56"/>
        <v>0</v>
      </c>
      <c r="S688" s="76">
        <v>202303</v>
      </c>
      <c r="T688" s="280" t="s">
        <v>3872</v>
      </c>
      <c r="U688" s="277"/>
      <c r="V688" s="278">
        <v>0</v>
      </c>
      <c r="W688" s="253"/>
      <c r="X688" s="113"/>
      <c r="Y688" s="113"/>
      <c r="Z688" s="303" t="s">
        <v>3873</v>
      </c>
      <c r="AA688" s="304">
        <v>0.4</v>
      </c>
      <c r="AB688" s="305">
        <v>0</v>
      </c>
      <c r="AC688" s="305">
        <f t="shared" si="57"/>
        <v>0</v>
      </c>
    </row>
    <row r="689" s="2" customFormat="1" customHeight="1" spans="1:29">
      <c r="A689" s="238" t="s">
        <v>578</v>
      </c>
      <c r="B689" s="237" t="s">
        <v>3405</v>
      </c>
      <c r="C689" s="237" t="s">
        <v>3507</v>
      </c>
      <c r="D689" s="237" t="s">
        <v>3471</v>
      </c>
      <c r="E689" s="239" t="s">
        <v>3848</v>
      </c>
      <c r="F689" s="238" t="s">
        <v>3849</v>
      </c>
      <c r="G689" s="238" t="s">
        <v>35</v>
      </c>
      <c r="H689" s="9" t="s">
        <v>3850</v>
      </c>
      <c r="I689" s="13" t="e">
        <f>VLOOKUP(H689,合同高级查询数据!$A$2:$Y$48,25,FALSE)</f>
        <v>#N/A</v>
      </c>
      <c r="J689" s="8" t="s">
        <v>37</v>
      </c>
      <c r="K689" s="238" t="s">
        <v>3874</v>
      </c>
      <c r="L689" s="250" t="s">
        <v>3875</v>
      </c>
      <c r="M689" s="111" t="s">
        <v>3870</v>
      </c>
      <c r="N689" s="113">
        <v>44899</v>
      </c>
      <c r="O689" s="113" t="s">
        <v>58</v>
      </c>
      <c r="P689" s="253">
        <v>6740</v>
      </c>
      <c r="Q689" s="285">
        <v>41.18</v>
      </c>
      <c r="R689" s="286">
        <f t="shared" si="56"/>
        <v>277553.2</v>
      </c>
      <c r="S689" s="76">
        <v>202303</v>
      </c>
      <c r="T689" s="280" t="s">
        <v>3876</v>
      </c>
      <c r="U689" s="277"/>
      <c r="V689" s="278">
        <v>41.18221283</v>
      </c>
      <c r="W689" s="253"/>
      <c r="X689" s="113"/>
      <c r="Y689" s="113"/>
      <c r="Z689" s="303" t="s">
        <v>3877</v>
      </c>
      <c r="AA689" s="304">
        <v>0.4</v>
      </c>
      <c r="AB689" s="305">
        <v>100</v>
      </c>
      <c r="AC689" s="305">
        <f t="shared" si="57"/>
        <v>40</v>
      </c>
    </row>
    <row r="690" s="2" customFormat="1" customHeight="1" spans="1:29">
      <c r="A690" s="238" t="s">
        <v>578</v>
      </c>
      <c r="B690" s="237" t="s">
        <v>3405</v>
      </c>
      <c r="C690" s="237" t="s">
        <v>3507</v>
      </c>
      <c r="D690" s="237" t="s">
        <v>3471</v>
      </c>
      <c r="E690" s="239" t="s">
        <v>3848</v>
      </c>
      <c r="F690" s="238" t="s">
        <v>3849</v>
      </c>
      <c r="G690" s="238" t="s">
        <v>35</v>
      </c>
      <c r="H690" s="9" t="s">
        <v>3878</v>
      </c>
      <c r="I690" s="13" t="e">
        <f>VLOOKUP(H690,合同高级查询数据!$A$2:$Y$48,25,FALSE)</f>
        <v>#N/A</v>
      </c>
      <c r="J690" s="8" t="s">
        <v>37</v>
      </c>
      <c r="K690" s="238" t="s">
        <v>3879</v>
      </c>
      <c r="L690" s="250" t="s">
        <v>3880</v>
      </c>
      <c r="M690" s="111" t="s">
        <v>3870</v>
      </c>
      <c r="N690" s="113">
        <v>44986</v>
      </c>
      <c r="O690" s="113" t="s">
        <v>1355</v>
      </c>
      <c r="P690" s="253">
        <v>0</v>
      </c>
      <c r="Q690" s="285">
        <v>0</v>
      </c>
      <c r="R690" s="286">
        <f t="shared" si="56"/>
        <v>0</v>
      </c>
      <c r="S690" s="76">
        <v>202303</v>
      </c>
      <c r="T690" s="280" t="s">
        <v>3881</v>
      </c>
      <c r="U690" s="277"/>
      <c r="V690" s="278">
        <v>0</v>
      </c>
      <c r="W690" s="253"/>
      <c r="X690" s="113"/>
      <c r="Y690" s="113"/>
      <c r="Z690" s="303" t="s">
        <v>3882</v>
      </c>
      <c r="AA690" s="304">
        <v>0.4</v>
      </c>
      <c r="AB690" s="305">
        <v>80</v>
      </c>
      <c r="AC690" s="305">
        <f t="shared" si="57"/>
        <v>32</v>
      </c>
    </row>
    <row r="691" s="2" customFormat="1" customHeight="1" spans="1:29">
      <c r="A691" s="238" t="s">
        <v>578</v>
      </c>
      <c r="B691" s="237" t="s">
        <v>3405</v>
      </c>
      <c r="C691" s="237" t="s">
        <v>3507</v>
      </c>
      <c r="D691" s="237" t="s">
        <v>3471</v>
      </c>
      <c r="E691" s="239" t="s">
        <v>3848</v>
      </c>
      <c r="F691" s="238" t="s">
        <v>3849</v>
      </c>
      <c r="G691" s="238" t="s">
        <v>35</v>
      </c>
      <c r="H691" s="9" t="s">
        <v>3878</v>
      </c>
      <c r="I691" s="13" t="e">
        <f>VLOOKUP(H691,合同高级查询数据!$A$2:$Y$48,25,FALSE)</f>
        <v>#N/A</v>
      </c>
      <c r="J691" s="8" t="s">
        <v>37</v>
      </c>
      <c r="K691" s="238" t="s">
        <v>3883</v>
      </c>
      <c r="L691" s="250" t="s">
        <v>3884</v>
      </c>
      <c r="M691" s="111" t="s">
        <v>3885</v>
      </c>
      <c r="N691" s="113">
        <v>44993</v>
      </c>
      <c r="O691" s="113" t="s">
        <v>74</v>
      </c>
      <c r="P691" s="253">
        <v>6740</v>
      </c>
      <c r="Q691" s="285">
        <v>62.18</v>
      </c>
      <c r="R691" s="286">
        <f t="shared" si="56"/>
        <v>419093.2</v>
      </c>
      <c r="S691" s="76">
        <v>202303</v>
      </c>
      <c r="T691" s="280" t="s">
        <v>3886</v>
      </c>
      <c r="U691" s="277"/>
      <c r="V691" s="278">
        <v>62.178714752</v>
      </c>
      <c r="W691" s="253"/>
      <c r="X691" s="113"/>
      <c r="Y691" s="113"/>
      <c r="Z691" s="303" t="s">
        <v>3887</v>
      </c>
      <c r="AA691" s="304">
        <v>0.4</v>
      </c>
      <c r="AB691" s="305">
        <v>200</v>
      </c>
      <c r="AC691" s="305">
        <f t="shared" si="57"/>
        <v>80</v>
      </c>
    </row>
    <row r="692" s="2" customFormat="1" customHeight="1" spans="1:29">
      <c r="A692" s="5" t="s">
        <v>578</v>
      </c>
      <c r="B692" s="238" t="s">
        <v>3527</v>
      </c>
      <c r="C692" s="5" t="s">
        <v>1861</v>
      </c>
      <c r="D692" s="14" t="s">
        <v>3471</v>
      </c>
      <c r="E692" s="7" t="s">
        <v>3888</v>
      </c>
      <c r="F692" s="5" t="s">
        <v>3889</v>
      </c>
      <c r="G692" s="5" t="s">
        <v>35</v>
      </c>
      <c r="H692" s="9" t="s">
        <v>3890</v>
      </c>
      <c r="I692" s="13" t="e">
        <f>VLOOKUP(H692,合同高级查询数据!$A$2:$Y$48,25,FALSE)</f>
        <v>#N/A</v>
      </c>
      <c r="J692" s="8" t="s">
        <v>37</v>
      </c>
      <c r="K692" s="5" t="s">
        <v>1864</v>
      </c>
      <c r="L692" s="15" t="s">
        <v>3889</v>
      </c>
      <c r="M692" s="111"/>
      <c r="N692" s="17" t="s">
        <v>3891</v>
      </c>
      <c r="O692" s="14" t="s">
        <v>3892</v>
      </c>
      <c r="P692" s="253">
        <v>6740</v>
      </c>
      <c r="Q692" s="285">
        <v>0.02</v>
      </c>
      <c r="R692" s="286">
        <f t="shared" si="56"/>
        <v>134.8</v>
      </c>
      <c r="S692" s="76">
        <v>202302</v>
      </c>
      <c r="T692" s="314" t="s">
        <v>3893</v>
      </c>
      <c r="U692" s="254"/>
      <c r="V692" s="289"/>
      <c r="W692" s="253"/>
      <c r="X692" s="113"/>
      <c r="Y692" s="113"/>
      <c r="Z692" s="323"/>
      <c r="AA692" s="323"/>
      <c r="AB692" s="323"/>
      <c r="AC692" s="323"/>
    </row>
    <row r="693" s="2" customFormat="1" customHeight="1" spans="1:29">
      <c r="A693" s="5" t="s">
        <v>578</v>
      </c>
      <c r="B693" s="238" t="s">
        <v>3527</v>
      </c>
      <c r="C693" s="5" t="s">
        <v>1861</v>
      </c>
      <c r="D693" s="14" t="s">
        <v>3471</v>
      </c>
      <c r="E693" s="7" t="s">
        <v>3888</v>
      </c>
      <c r="F693" s="5" t="s">
        <v>3889</v>
      </c>
      <c r="G693" s="5" t="s">
        <v>35</v>
      </c>
      <c r="H693" s="9" t="s">
        <v>3890</v>
      </c>
      <c r="I693" s="13" t="e">
        <f>VLOOKUP(H693,合同高级查询数据!$A$2:$Y$48,25,FALSE)</f>
        <v>#N/A</v>
      </c>
      <c r="J693" s="8" t="s">
        <v>37</v>
      </c>
      <c r="K693" s="5" t="s">
        <v>1864</v>
      </c>
      <c r="L693" s="15" t="s">
        <v>3889</v>
      </c>
      <c r="M693" s="111"/>
      <c r="N693" s="17" t="s">
        <v>3891</v>
      </c>
      <c r="O693" s="14" t="s">
        <v>3892</v>
      </c>
      <c r="P693" s="253">
        <v>6740</v>
      </c>
      <c r="Q693" s="285">
        <v>31.6</v>
      </c>
      <c r="R693" s="286">
        <f t="shared" si="56"/>
        <v>212984</v>
      </c>
      <c r="S693" s="76">
        <v>202303</v>
      </c>
      <c r="T693" s="141" t="s">
        <v>3894</v>
      </c>
      <c r="U693" s="254"/>
      <c r="V693" s="278">
        <v>31.602266312</v>
      </c>
      <c r="W693" s="289"/>
      <c r="X693" s="113"/>
      <c r="Y693" s="113"/>
      <c r="Z693" s="303" t="s">
        <v>3895</v>
      </c>
      <c r="AA693" s="304">
        <v>0.4</v>
      </c>
      <c r="AB693" s="305">
        <v>70</v>
      </c>
      <c r="AC693" s="305">
        <f t="shared" ref="AC693:AC699" si="58">AA693*AB693</f>
        <v>28</v>
      </c>
    </row>
    <row r="694" s="2" customFormat="1" customHeight="1" spans="1:29">
      <c r="A694" s="238" t="s">
        <v>578</v>
      </c>
      <c r="B694" s="237" t="s">
        <v>3405</v>
      </c>
      <c r="C694" s="237" t="s">
        <v>2409</v>
      </c>
      <c r="D694" s="237" t="s">
        <v>3471</v>
      </c>
      <c r="E694" s="239" t="s">
        <v>3896</v>
      </c>
      <c r="F694" s="238" t="s">
        <v>3897</v>
      </c>
      <c r="G694" s="238" t="s">
        <v>35</v>
      </c>
      <c r="H694" s="9" t="s">
        <v>3898</v>
      </c>
      <c r="I694" s="13" t="e">
        <f>VLOOKUP(H694,合同高级查询数据!$A$2:$Y$48,25,FALSE)</f>
        <v>#N/A</v>
      </c>
      <c r="J694" s="8" t="s">
        <v>37</v>
      </c>
      <c r="K694" s="238" t="s">
        <v>3899</v>
      </c>
      <c r="L694" s="250" t="s">
        <v>3900</v>
      </c>
      <c r="M694" s="111"/>
      <c r="N694" s="113" t="s">
        <v>3901</v>
      </c>
      <c r="O694" s="113" t="s">
        <v>3902</v>
      </c>
      <c r="P694" s="253">
        <v>6740</v>
      </c>
      <c r="Q694" s="285">
        <v>67.22</v>
      </c>
      <c r="R694" s="286">
        <f t="shared" si="56"/>
        <v>453062.8</v>
      </c>
      <c r="S694" s="76">
        <v>202303</v>
      </c>
      <c r="T694" s="280" t="s">
        <v>3903</v>
      </c>
      <c r="U694" s="277"/>
      <c r="V694" s="278">
        <v>67.223396301</v>
      </c>
      <c r="W694" s="253"/>
      <c r="X694" s="113"/>
      <c r="Y694" s="113"/>
      <c r="Z694" s="303" t="s">
        <v>3904</v>
      </c>
      <c r="AA694" s="304">
        <v>0.4</v>
      </c>
      <c r="AB694" s="305">
        <v>160</v>
      </c>
      <c r="AC694" s="305">
        <f t="shared" si="58"/>
        <v>64</v>
      </c>
    </row>
    <row r="695" s="2" customFormat="1" customHeight="1" spans="1:29">
      <c r="A695" s="238" t="s">
        <v>578</v>
      </c>
      <c r="B695" s="237" t="s">
        <v>3405</v>
      </c>
      <c r="C695" s="237" t="s">
        <v>2409</v>
      </c>
      <c r="D695" s="237" t="s">
        <v>3471</v>
      </c>
      <c r="E695" s="239" t="s">
        <v>3896</v>
      </c>
      <c r="F695" s="238" t="s">
        <v>3897</v>
      </c>
      <c r="G695" s="238" t="s">
        <v>35</v>
      </c>
      <c r="H695" s="9" t="s">
        <v>3898</v>
      </c>
      <c r="I695" s="13" t="e">
        <f>VLOOKUP(H695,合同高级查询数据!$A$2:$Y$48,25,FALSE)</f>
        <v>#N/A</v>
      </c>
      <c r="J695" s="8" t="s">
        <v>37</v>
      </c>
      <c r="K695" s="238" t="s">
        <v>2411</v>
      </c>
      <c r="L695" s="250" t="s">
        <v>3905</v>
      </c>
      <c r="M695" s="111"/>
      <c r="N695" s="113">
        <v>43497</v>
      </c>
      <c r="O695" s="113" t="s">
        <v>1841</v>
      </c>
      <c r="P695" s="253">
        <v>6740</v>
      </c>
      <c r="Q695" s="285"/>
      <c r="R695" s="286">
        <f t="shared" si="56"/>
        <v>0</v>
      </c>
      <c r="S695" s="76">
        <v>202303</v>
      </c>
      <c r="T695" s="280" t="s">
        <v>3906</v>
      </c>
      <c r="U695" s="277"/>
      <c r="V695" s="278">
        <v>0</v>
      </c>
      <c r="W695" s="253"/>
      <c r="X695" s="113"/>
      <c r="Y695" s="113"/>
      <c r="Z695" s="303" t="s">
        <v>3907</v>
      </c>
      <c r="AA695" s="304"/>
      <c r="AB695" s="305">
        <v>0</v>
      </c>
      <c r="AC695" s="305">
        <f t="shared" si="58"/>
        <v>0</v>
      </c>
    </row>
    <row r="696" s="2" customFormat="1" customHeight="1" spans="1:29">
      <c r="A696" s="238" t="s">
        <v>578</v>
      </c>
      <c r="B696" s="237" t="s">
        <v>3405</v>
      </c>
      <c r="C696" s="237" t="s">
        <v>2409</v>
      </c>
      <c r="D696" s="237" t="s">
        <v>3471</v>
      </c>
      <c r="E696" s="239" t="s">
        <v>3896</v>
      </c>
      <c r="F696" s="238" t="s">
        <v>3897</v>
      </c>
      <c r="G696" s="238" t="s">
        <v>35</v>
      </c>
      <c r="H696" s="9" t="s">
        <v>3908</v>
      </c>
      <c r="I696" s="13" t="e">
        <f>VLOOKUP(H696,合同高级查询数据!$A$2:$Y$48,25,FALSE)</f>
        <v>#N/A</v>
      </c>
      <c r="J696" s="8" t="s">
        <v>37</v>
      </c>
      <c r="K696" s="238" t="s">
        <v>2411</v>
      </c>
      <c r="L696" s="250" t="s">
        <v>3909</v>
      </c>
      <c r="M696" s="111"/>
      <c r="N696" s="113">
        <v>44933</v>
      </c>
      <c r="O696" s="113" t="s">
        <v>3910</v>
      </c>
      <c r="P696" s="253">
        <v>6740</v>
      </c>
      <c r="Q696" s="285">
        <v>144</v>
      </c>
      <c r="R696" s="286">
        <f t="shared" si="56"/>
        <v>970560</v>
      </c>
      <c r="S696" s="76">
        <v>202303</v>
      </c>
      <c r="T696" s="280" t="s">
        <v>3911</v>
      </c>
      <c r="U696" s="277"/>
      <c r="V696" s="278">
        <v>144</v>
      </c>
      <c r="W696" s="253"/>
      <c r="X696" s="113"/>
      <c r="Y696" s="113"/>
      <c r="Z696" s="303" t="s">
        <v>3912</v>
      </c>
      <c r="AA696" s="304">
        <v>0.4</v>
      </c>
      <c r="AB696" s="305">
        <v>360</v>
      </c>
      <c r="AC696" s="305">
        <f t="shared" si="58"/>
        <v>144</v>
      </c>
    </row>
    <row r="697" s="2" customFormat="1" customHeight="1" spans="1:29">
      <c r="A697" s="238" t="s">
        <v>578</v>
      </c>
      <c r="B697" s="237" t="s">
        <v>3405</v>
      </c>
      <c r="C697" s="237" t="s">
        <v>2409</v>
      </c>
      <c r="D697" s="237" t="s">
        <v>3471</v>
      </c>
      <c r="E697" s="239" t="s">
        <v>3896</v>
      </c>
      <c r="F697" s="238" t="s">
        <v>3897</v>
      </c>
      <c r="G697" s="238" t="s">
        <v>35</v>
      </c>
      <c r="H697" s="9" t="s">
        <v>3913</v>
      </c>
      <c r="I697" s="13" t="e">
        <f>VLOOKUP(H697,合同高级查询数据!$A$2:$Y$48,25,FALSE)</f>
        <v>#N/A</v>
      </c>
      <c r="J697" s="8" t="s">
        <v>1459</v>
      </c>
      <c r="K697" s="238" t="s">
        <v>3914</v>
      </c>
      <c r="L697" s="250" t="s">
        <v>3915</v>
      </c>
      <c r="M697" s="111"/>
      <c r="N697" s="113">
        <v>44986</v>
      </c>
      <c r="O697" s="113" t="s">
        <v>1745</v>
      </c>
      <c r="P697" s="253">
        <v>6740</v>
      </c>
      <c r="Q697" s="285">
        <v>71.11</v>
      </c>
      <c r="R697" s="75">
        <f t="shared" si="56"/>
        <v>479281.4</v>
      </c>
      <c r="S697" s="76">
        <v>202303</v>
      </c>
      <c r="T697" s="320" t="s">
        <v>3916</v>
      </c>
      <c r="U697" s="277"/>
      <c r="V697" s="278">
        <v>71.108131695539</v>
      </c>
      <c r="W697" s="253"/>
      <c r="X697" s="113"/>
      <c r="Y697" s="113"/>
      <c r="Z697" s="303" t="s">
        <v>3917</v>
      </c>
      <c r="AA697" s="304">
        <v>0.4</v>
      </c>
      <c r="AB697" s="305">
        <v>160</v>
      </c>
      <c r="AC697" s="305">
        <f t="shared" si="58"/>
        <v>64</v>
      </c>
    </row>
    <row r="698" s="2" customFormat="1" customHeight="1" spans="1:29">
      <c r="A698" s="238" t="s">
        <v>578</v>
      </c>
      <c r="B698" s="237" t="s">
        <v>3405</v>
      </c>
      <c r="C698" s="237" t="s">
        <v>2409</v>
      </c>
      <c r="D698" s="237" t="s">
        <v>3471</v>
      </c>
      <c r="E698" s="239" t="s">
        <v>3896</v>
      </c>
      <c r="F698" s="238" t="s">
        <v>3918</v>
      </c>
      <c r="G698" s="238" t="s">
        <v>35</v>
      </c>
      <c r="H698" s="9" t="s">
        <v>3919</v>
      </c>
      <c r="I698" s="13" t="e">
        <f>VLOOKUP(H698,合同高级查询数据!$A$2:$Y$48,25,FALSE)</f>
        <v>#N/A</v>
      </c>
      <c r="J698" s="237" t="s">
        <v>544</v>
      </c>
      <c r="K698" s="238" t="s">
        <v>3920</v>
      </c>
      <c r="L698" s="250" t="s">
        <v>3915</v>
      </c>
      <c r="M698" s="111"/>
      <c r="N698" s="113">
        <v>43831</v>
      </c>
      <c r="O698" s="113" t="s">
        <v>3921</v>
      </c>
      <c r="P698" s="253">
        <v>15000</v>
      </c>
      <c r="Q698" s="285"/>
      <c r="R698" s="286">
        <f t="shared" si="56"/>
        <v>0</v>
      </c>
      <c r="S698" s="76">
        <v>202303</v>
      </c>
      <c r="T698" s="280" t="s">
        <v>3922</v>
      </c>
      <c r="U698" s="277"/>
      <c r="V698" s="278"/>
      <c r="W698" s="253"/>
      <c r="X698" s="113"/>
      <c r="Y698" s="113"/>
      <c r="Z698" s="303" t="s">
        <v>3923</v>
      </c>
      <c r="AA698" s="304"/>
      <c r="AB698" s="305">
        <v>0</v>
      </c>
      <c r="AC698" s="305">
        <f t="shared" si="58"/>
        <v>0</v>
      </c>
    </row>
    <row r="699" s="2" customFormat="1" customHeight="1" spans="1:29">
      <c r="A699" s="5" t="s">
        <v>578</v>
      </c>
      <c r="B699" s="238" t="s">
        <v>3527</v>
      </c>
      <c r="C699" s="5" t="s">
        <v>3585</v>
      </c>
      <c r="D699" s="14" t="s">
        <v>3471</v>
      </c>
      <c r="E699" s="7" t="s">
        <v>3924</v>
      </c>
      <c r="F699" s="5" t="s">
        <v>3925</v>
      </c>
      <c r="G699" s="5" t="s">
        <v>35</v>
      </c>
      <c r="H699" s="9" t="s">
        <v>3926</v>
      </c>
      <c r="I699" s="13" t="e">
        <f>VLOOKUP(H699,合同高级查询数据!$A$2:$Y$48,25,FALSE)</f>
        <v>#N/A</v>
      </c>
      <c r="J699" s="8" t="s">
        <v>37</v>
      </c>
      <c r="K699" s="5" t="s">
        <v>3927</v>
      </c>
      <c r="L699" s="15" t="s">
        <v>3925</v>
      </c>
      <c r="M699" s="111" t="s">
        <v>3928</v>
      </c>
      <c r="N699" s="17" t="s">
        <v>3929</v>
      </c>
      <c r="O699" s="14" t="s">
        <v>3930</v>
      </c>
      <c r="P699" s="253">
        <v>6740</v>
      </c>
      <c r="Q699" s="285">
        <v>9.45</v>
      </c>
      <c r="R699" s="286">
        <f t="shared" si="56"/>
        <v>63693</v>
      </c>
      <c r="S699" s="76">
        <v>202303</v>
      </c>
      <c r="T699" s="141" t="s">
        <v>3931</v>
      </c>
      <c r="U699" s="254"/>
      <c r="V699" s="278">
        <v>9.454904556</v>
      </c>
      <c r="W699" s="289"/>
      <c r="X699" s="113"/>
      <c r="Y699" s="113"/>
      <c r="Z699" s="303" t="s">
        <v>3932</v>
      </c>
      <c r="AA699" s="304">
        <v>0.4</v>
      </c>
      <c r="AB699" s="305">
        <v>20</v>
      </c>
      <c r="AC699" s="305">
        <f t="shared" si="58"/>
        <v>8</v>
      </c>
    </row>
    <row r="700" s="2" customFormat="1" customHeight="1" spans="1:29">
      <c r="A700" s="238" t="s">
        <v>578</v>
      </c>
      <c r="B700" s="237" t="s">
        <v>3405</v>
      </c>
      <c r="C700" s="237" t="s">
        <v>233</v>
      </c>
      <c r="D700" s="237" t="s">
        <v>3471</v>
      </c>
      <c r="E700" s="239" t="s">
        <v>3460</v>
      </c>
      <c r="F700" s="238" t="s">
        <v>3933</v>
      </c>
      <c r="G700" s="238" t="s">
        <v>35</v>
      </c>
      <c r="H700" s="9" t="s">
        <v>3934</v>
      </c>
      <c r="I700" s="13" t="e">
        <f>VLOOKUP(H700,合同高级查询数据!$A$2:$Y$48,25,FALSE)</f>
        <v>#N/A</v>
      </c>
      <c r="J700" s="8" t="s">
        <v>37</v>
      </c>
      <c r="K700" s="238" t="s">
        <v>3935</v>
      </c>
      <c r="L700" s="250" t="s">
        <v>3936</v>
      </c>
      <c r="M700" s="111"/>
      <c r="N700" s="113" t="s">
        <v>3937</v>
      </c>
      <c r="O700" s="113" t="s">
        <v>2620</v>
      </c>
      <c r="P700" s="253">
        <v>4100</v>
      </c>
      <c r="Q700" s="285"/>
      <c r="R700" s="286">
        <f t="shared" si="56"/>
        <v>0</v>
      </c>
      <c r="S700" s="76">
        <v>202303</v>
      </c>
      <c r="T700" s="280" t="s">
        <v>3938</v>
      </c>
      <c r="U700" s="277"/>
      <c r="V700" s="278">
        <v>0</v>
      </c>
      <c r="W700" s="253"/>
      <c r="X700" s="113"/>
      <c r="Y700" s="113"/>
      <c r="Z700" s="303" t="s">
        <v>3939</v>
      </c>
      <c r="AA700" s="304"/>
      <c r="AB700" s="305"/>
      <c r="AC700" s="305"/>
    </row>
    <row r="701" s="37" customFormat="1" customHeight="1" spans="1:29">
      <c r="A701" s="241" t="s">
        <v>571</v>
      </c>
      <c r="B701" s="236" t="s">
        <v>3940</v>
      </c>
      <c r="C701" s="236" t="s">
        <v>1271</v>
      </c>
      <c r="D701" s="236" t="s">
        <v>3471</v>
      </c>
      <c r="E701" s="240" t="s">
        <v>3941</v>
      </c>
      <c r="F701" s="241" t="s">
        <v>3942</v>
      </c>
      <c r="G701" s="241" t="s">
        <v>35</v>
      </c>
      <c r="H701" s="59" t="s">
        <v>3943</v>
      </c>
      <c r="I701" s="53" t="e">
        <f>VLOOKUP(H701,合同高级查询数据!$A$2:$Y$48,25,FALSE)</f>
        <v>#N/A</v>
      </c>
      <c r="J701" s="114" t="s">
        <v>1459</v>
      </c>
      <c r="K701" s="241" t="s">
        <v>3944</v>
      </c>
      <c r="L701" s="251" t="s">
        <v>3945</v>
      </c>
      <c r="M701" s="116"/>
      <c r="N701" s="129" t="s">
        <v>3946</v>
      </c>
      <c r="O701" s="129" t="s">
        <v>58</v>
      </c>
      <c r="P701" s="246">
        <v>21000</v>
      </c>
      <c r="Q701" s="283">
        <v>10.2</v>
      </c>
      <c r="R701" s="269">
        <f t="shared" si="56"/>
        <v>214200</v>
      </c>
      <c r="S701" s="69">
        <v>202303</v>
      </c>
      <c r="T701" s="281" t="s">
        <v>3947</v>
      </c>
      <c r="U701" s="270"/>
      <c r="V701" s="271">
        <v>9.9704480009766</v>
      </c>
      <c r="W701" s="269">
        <v>10.35</v>
      </c>
      <c r="X701" s="129">
        <v>43692</v>
      </c>
      <c r="Y701" s="129">
        <v>45883</v>
      </c>
      <c r="Z701" s="300" t="s">
        <v>3948</v>
      </c>
      <c r="AA701" s="301">
        <v>0.1</v>
      </c>
      <c r="AB701" s="302">
        <v>100</v>
      </c>
      <c r="AC701" s="302">
        <f t="shared" ref="AC701:AC708" si="59">AB701*AA701</f>
        <v>10</v>
      </c>
    </row>
    <row r="702" s="37" customFormat="1" customHeight="1" spans="1:29">
      <c r="A702" s="241" t="s">
        <v>571</v>
      </c>
      <c r="B702" s="236" t="s">
        <v>3940</v>
      </c>
      <c r="C702" s="236" t="s">
        <v>1271</v>
      </c>
      <c r="D702" s="236" t="s">
        <v>3471</v>
      </c>
      <c r="E702" s="240" t="s">
        <v>3941</v>
      </c>
      <c r="F702" s="241" t="s">
        <v>3942</v>
      </c>
      <c r="G702" s="241" t="s">
        <v>35</v>
      </c>
      <c r="H702" s="59" t="s">
        <v>3949</v>
      </c>
      <c r="I702" s="53" t="e">
        <f>VLOOKUP(H702,合同高级查询数据!$A$2:$Y$48,25,FALSE)</f>
        <v>#N/A</v>
      </c>
      <c r="J702" s="114" t="s">
        <v>1459</v>
      </c>
      <c r="K702" s="241" t="s">
        <v>3950</v>
      </c>
      <c r="L702" s="251" t="s">
        <v>3951</v>
      </c>
      <c r="M702" s="116"/>
      <c r="N702" s="129" t="s">
        <v>3952</v>
      </c>
      <c r="O702" s="129" t="s">
        <v>3953</v>
      </c>
      <c r="P702" s="246" t="s">
        <v>3954</v>
      </c>
      <c r="Q702" s="283">
        <v>315.2</v>
      </c>
      <c r="R702" s="269">
        <f>ROUND(60*9500+(Q702-60)*8691.67,2)</f>
        <v>2788114.18</v>
      </c>
      <c r="S702" s="69">
        <v>202303</v>
      </c>
      <c r="T702" s="281" t="s">
        <v>3955</v>
      </c>
      <c r="U702" s="270"/>
      <c r="V702" s="271">
        <v>308.54676629492</v>
      </c>
      <c r="W702" s="269">
        <v>321.82</v>
      </c>
      <c r="X702" s="129">
        <v>44805</v>
      </c>
      <c r="Y702" s="129">
        <v>45169</v>
      </c>
      <c r="Z702" s="300" t="s">
        <v>3956</v>
      </c>
      <c r="AA702" s="301">
        <v>0.06</v>
      </c>
      <c r="AB702" s="302">
        <v>1000</v>
      </c>
      <c r="AC702" s="302">
        <f t="shared" si="59"/>
        <v>60</v>
      </c>
    </row>
    <row r="703" s="37" customFormat="1" customHeight="1" spans="1:29">
      <c r="A703" s="241" t="s">
        <v>571</v>
      </c>
      <c r="B703" s="236" t="s">
        <v>3940</v>
      </c>
      <c r="C703" s="236" t="s">
        <v>1271</v>
      </c>
      <c r="D703" s="236" t="s">
        <v>3471</v>
      </c>
      <c r="E703" s="240" t="s">
        <v>3957</v>
      </c>
      <c r="F703" s="241" t="s">
        <v>3942</v>
      </c>
      <c r="G703" s="241" t="s">
        <v>35</v>
      </c>
      <c r="H703" s="59" t="s">
        <v>3958</v>
      </c>
      <c r="I703" s="53" t="e">
        <f>VLOOKUP(H703,合同高级查询数据!$A$2:$Y$48,25,FALSE)</f>
        <v>#N/A</v>
      </c>
      <c r="J703" s="114" t="s">
        <v>37</v>
      </c>
      <c r="K703" s="241" t="s">
        <v>3959</v>
      </c>
      <c r="L703" s="251" t="s">
        <v>3960</v>
      </c>
      <c r="M703" s="116"/>
      <c r="N703" s="129" t="s">
        <v>3961</v>
      </c>
      <c r="O703" s="129" t="s">
        <v>3962</v>
      </c>
      <c r="P703" s="246">
        <v>8291.67</v>
      </c>
      <c r="Q703" s="283">
        <v>11.2</v>
      </c>
      <c r="R703" s="269">
        <f t="shared" ref="R703:R714" si="60">ROUND(P703*Q703,2)</f>
        <v>92866.7</v>
      </c>
      <c r="S703" s="69">
        <v>202303</v>
      </c>
      <c r="T703" s="281" t="s">
        <v>3963</v>
      </c>
      <c r="U703" s="270"/>
      <c r="V703" s="271">
        <v>11.044865608</v>
      </c>
      <c r="W703" s="269">
        <v>11.35</v>
      </c>
      <c r="X703" s="129">
        <v>44774</v>
      </c>
      <c r="Y703" s="129">
        <v>45138</v>
      </c>
      <c r="Z703" s="300" t="s">
        <v>3964</v>
      </c>
      <c r="AA703" s="301">
        <v>0.3</v>
      </c>
      <c r="AB703" s="302">
        <v>20</v>
      </c>
      <c r="AC703" s="302">
        <f t="shared" si="59"/>
        <v>6</v>
      </c>
    </row>
    <row r="704" s="37" customFormat="1" customHeight="1" spans="1:29">
      <c r="A704" s="241" t="s">
        <v>571</v>
      </c>
      <c r="B704" s="236" t="s">
        <v>3940</v>
      </c>
      <c r="C704" s="236" t="s">
        <v>1271</v>
      </c>
      <c r="D704" s="236" t="s">
        <v>3471</v>
      </c>
      <c r="E704" s="240" t="s">
        <v>3957</v>
      </c>
      <c r="F704" s="241" t="s">
        <v>3942</v>
      </c>
      <c r="G704" s="241" t="s">
        <v>35</v>
      </c>
      <c r="H704" s="59" t="s">
        <v>3958</v>
      </c>
      <c r="I704" s="53" t="e">
        <f>VLOOKUP(H704,合同高级查询数据!$A$2:$Y$48,25,FALSE)</f>
        <v>#N/A</v>
      </c>
      <c r="J704" s="114" t="s">
        <v>821</v>
      </c>
      <c r="K704" s="241" t="s">
        <v>3965</v>
      </c>
      <c r="L704" s="251" t="s">
        <v>3966</v>
      </c>
      <c r="M704" s="116"/>
      <c r="N704" s="129" t="s">
        <v>3967</v>
      </c>
      <c r="O704" s="129" t="s">
        <v>533</v>
      </c>
      <c r="P704" s="246">
        <v>8291.67</v>
      </c>
      <c r="Q704" s="283">
        <v>2.9</v>
      </c>
      <c r="R704" s="269">
        <f t="shared" si="60"/>
        <v>24045.84</v>
      </c>
      <c r="S704" s="69">
        <v>202303</v>
      </c>
      <c r="T704" s="281" t="s">
        <v>3968</v>
      </c>
      <c r="U704" s="270"/>
      <c r="V704" s="271">
        <v>2.9</v>
      </c>
      <c r="W704" s="269">
        <v>2.9</v>
      </c>
      <c r="X704" s="129">
        <v>44774</v>
      </c>
      <c r="Y704" s="129">
        <v>45138</v>
      </c>
      <c r="Z704" s="300" t="s">
        <v>3965</v>
      </c>
      <c r="AA704" s="301">
        <v>0.3</v>
      </c>
      <c r="AB704" s="302">
        <v>20</v>
      </c>
      <c r="AC704" s="302">
        <f t="shared" si="59"/>
        <v>6</v>
      </c>
    </row>
    <row r="705" s="37" customFormat="1" customHeight="1" spans="1:29">
      <c r="A705" s="241" t="s">
        <v>571</v>
      </c>
      <c r="B705" s="236" t="s">
        <v>3940</v>
      </c>
      <c r="C705" s="236" t="s">
        <v>1271</v>
      </c>
      <c r="D705" s="236" t="s">
        <v>3471</v>
      </c>
      <c r="E705" s="240" t="s">
        <v>3957</v>
      </c>
      <c r="F705" s="241" t="s">
        <v>3969</v>
      </c>
      <c r="G705" s="241" t="s">
        <v>35</v>
      </c>
      <c r="H705" s="59" t="s">
        <v>3958</v>
      </c>
      <c r="I705" s="53" t="e">
        <f>VLOOKUP(H705,合同高级查询数据!$A$2:$Y$48,25,FALSE)</f>
        <v>#N/A</v>
      </c>
      <c r="J705" s="114" t="s">
        <v>37</v>
      </c>
      <c r="K705" s="241" t="s">
        <v>3970</v>
      </c>
      <c r="L705" s="251" t="s">
        <v>3971</v>
      </c>
      <c r="M705" s="116"/>
      <c r="N705" s="129" t="s">
        <v>3972</v>
      </c>
      <c r="O705" s="129" t="s">
        <v>3973</v>
      </c>
      <c r="P705" s="246">
        <v>8291.67</v>
      </c>
      <c r="Q705" s="283">
        <v>128</v>
      </c>
      <c r="R705" s="269">
        <f t="shared" si="60"/>
        <v>1061333.76</v>
      </c>
      <c r="S705" s="69">
        <v>202303</v>
      </c>
      <c r="T705" s="281" t="s">
        <v>3974</v>
      </c>
      <c r="U705" s="270"/>
      <c r="V705" s="271">
        <v>126.446258545</v>
      </c>
      <c r="W705" s="269">
        <v>129.43</v>
      </c>
      <c r="X705" s="129">
        <v>44774</v>
      </c>
      <c r="Y705" s="129">
        <v>45138</v>
      </c>
      <c r="Z705" s="300" t="s">
        <v>3975</v>
      </c>
      <c r="AA705" s="301">
        <v>0.3</v>
      </c>
      <c r="AB705" s="302">
        <v>400</v>
      </c>
      <c r="AC705" s="302">
        <f t="shared" si="59"/>
        <v>120</v>
      </c>
    </row>
    <row r="706" s="37" customFormat="1" customHeight="1" spans="1:29">
      <c r="A706" s="241" t="s">
        <v>571</v>
      </c>
      <c r="B706" s="236" t="s">
        <v>3940</v>
      </c>
      <c r="C706" s="236" t="s">
        <v>1271</v>
      </c>
      <c r="D706" s="236" t="s">
        <v>3471</v>
      </c>
      <c r="E706" s="240" t="s">
        <v>3957</v>
      </c>
      <c r="F706" s="241" t="s">
        <v>3969</v>
      </c>
      <c r="G706" s="241" t="s">
        <v>35</v>
      </c>
      <c r="H706" s="59" t="s">
        <v>3958</v>
      </c>
      <c r="I706" s="53" t="e">
        <f>VLOOKUP(H706,合同高级查询数据!$A$2:$Y$48,25,FALSE)</f>
        <v>#N/A</v>
      </c>
      <c r="J706" s="114" t="s">
        <v>37</v>
      </c>
      <c r="K706" s="241" t="s">
        <v>3976</v>
      </c>
      <c r="L706" s="251" t="s">
        <v>3977</v>
      </c>
      <c r="M706" s="116"/>
      <c r="N706" s="129" t="s">
        <v>3978</v>
      </c>
      <c r="O706" s="129" t="s">
        <v>3979</v>
      </c>
      <c r="P706" s="246">
        <v>8291.67</v>
      </c>
      <c r="Q706" s="283">
        <v>0</v>
      </c>
      <c r="R706" s="269">
        <f t="shared" si="60"/>
        <v>0</v>
      </c>
      <c r="S706" s="69">
        <v>202303</v>
      </c>
      <c r="T706" s="281" t="s">
        <v>3980</v>
      </c>
      <c r="U706" s="270"/>
      <c r="V706" s="271">
        <v>0</v>
      </c>
      <c r="W706" s="246"/>
      <c r="X706" s="129">
        <v>44774</v>
      </c>
      <c r="Y706" s="129">
        <v>45138</v>
      </c>
      <c r="Z706" s="300" t="s">
        <v>3981</v>
      </c>
      <c r="AA706" s="301">
        <v>0.3</v>
      </c>
      <c r="AB706" s="302">
        <v>0</v>
      </c>
      <c r="AC706" s="302">
        <f t="shared" si="59"/>
        <v>0</v>
      </c>
    </row>
    <row r="707" s="37" customFormat="1" customHeight="1" spans="1:29">
      <c r="A707" s="241" t="s">
        <v>571</v>
      </c>
      <c r="B707" s="236" t="s">
        <v>3940</v>
      </c>
      <c r="C707" s="236" t="s">
        <v>1271</v>
      </c>
      <c r="D707" s="236" t="s">
        <v>3471</v>
      </c>
      <c r="E707" s="240" t="s">
        <v>3957</v>
      </c>
      <c r="F707" s="241" t="s">
        <v>3942</v>
      </c>
      <c r="G707" s="241" t="s">
        <v>35</v>
      </c>
      <c r="H707" s="59" t="s">
        <v>3958</v>
      </c>
      <c r="I707" s="53" t="e">
        <f>VLOOKUP(H707,合同高级查询数据!$A$2:$Y$48,25,FALSE)</f>
        <v>#N/A</v>
      </c>
      <c r="J707" s="114" t="s">
        <v>37</v>
      </c>
      <c r="K707" s="241" t="s">
        <v>3982</v>
      </c>
      <c r="L707" s="251" t="s">
        <v>3983</v>
      </c>
      <c r="M707" s="116"/>
      <c r="N707" s="129" t="s">
        <v>3984</v>
      </c>
      <c r="O707" s="129" t="s">
        <v>3985</v>
      </c>
      <c r="P707" s="246">
        <v>8291.67</v>
      </c>
      <c r="Q707" s="283">
        <v>0</v>
      </c>
      <c r="R707" s="269">
        <f t="shared" si="60"/>
        <v>0</v>
      </c>
      <c r="S707" s="69">
        <v>202303</v>
      </c>
      <c r="T707" s="281" t="s">
        <v>3986</v>
      </c>
      <c r="U707" s="270"/>
      <c r="V707" s="271">
        <v>0</v>
      </c>
      <c r="W707" s="246"/>
      <c r="X707" s="129">
        <v>44774</v>
      </c>
      <c r="Y707" s="129">
        <v>45138</v>
      </c>
      <c r="Z707" s="300" t="s">
        <v>3987</v>
      </c>
      <c r="AA707" s="301">
        <v>0.3</v>
      </c>
      <c r="AB707" s="302">
        <v>0</v>
      </c>
      <c r="AC707" s="302">
        <f t="shared" si="59"/>
        <v>0</v>
      </c>
    </row>
    <row r="708" s="37" customFormat="1" customHeight="1" spans="1:29">
      <c r="A708" s="241" t="s">
        <v>571</v>
      </c>
      <c r="B708" s="236" t="s">
        <v>3940</v>
      </c>
      <c r="C708" s="236" t="s">
        <v>1271</v>
      </c>
      <c r="D708" s="236" t="s">
        <v>3471</v>
      </c>
      <c r="E708" s="240" t="s">
        <v>3957</v>
      </c>
      <c r="F708" s="241" t="s">
        <v>3942</v>
      </c>
      <c r="G708" s="241" t="s">
        <v>35</v>
      </c>
      <c r="H708" s="59" t="s">
        <v>3958</v>
      </c>
      <c r="I708" s="53" t="e">
        <f>VLOOKUP(H708,合同高级查询数据!$A$2:$Y$48,25,FALSE)</f>
        <v>#N/A</v>
      </c>
      <c r="J708" s="114" t="s">
        <v>37</v>
      </c>
      <c r="K708" s="241" t="s">
        <v>3988</v>
      </c>
      <c r="L708" s="251" t="s">
        <v>3989</v>
      </c>
      <c r="M708" s="116"/>
      <c r="N708" s="129" t="s">
        <v>3990</v>
      </c>
      <c r="O708" s="129" t="s">
        <v>3115</v>
      </c>
      <c r="P708" s="246">
        <v>9500</v>
      </c>
      <c r="Q708" s="283">
        <v>138.2</v>
      </c>
      <c r="R708" s="269">
        <f t="shared" si="60"/>
        <v>1312900</v>
      </c>
      <c r="S708" s="69">
        <v>202303</v>
      </c>
      <c r="T708" s="281" t="s">
        <v>3991</v>
      </c>
      <c r="U708" s="270"/>
      <c r="V708" s="271">
        <v>135.520309448</v>
      </c>
      <c r="W708" s="269">
        <v>140.76</v>
      </c>
      <c r="X708" s="129">
        <v>44774</v>
      </c>
      <c r="Y708" s="129">
        <v>45138</v>
      </c>
      <c r="Z708" s="300" t="s">
        <v>3988</v>
      </c>
      <c r="AA708" s="301">
        <v>0.4</v>
      </c>
      <c r="AB708" s="302">
        <v>280</v>
      </c>
      <c r="AC708" s="302">
        <f t="shared" si="59"/>
        <v>112</v>
      </c>
    </row>
    <row r="709" s="37" customFormat="1" customHeight="1" spans="1:29">
      <c r="A709" s="241" t="s">
        <v>524</v>
      </c>
      <c r="B709" s="236" t="s">
        <v>3940</v>
      </c>
      <c r="C709" s="236" t="s">
        <v>1271</v>
      </c>
      <c r="D709" s="236" t="s">
        <v>3471</v>
      </c>
      <c r="E709" s="240" t="s">
        <v>3992</v>
      </c>
      <c r="F709" s="241" t="s">
        <v>3993</v>
      </c>
      <c r="G709" s="241" t="s">
        <v>35</v>
      </c>
      <c r="H709" s="59" t="s">
        <v>3994</v>
      </c>
      <c r="I709" s="53" t="e">
        <f>VLOOKUP(H709,合同高级查询数据!$A$2:$Y$48,25,FALSE)</f>
        <v>#N/A</v>
      </c>
      <c r="J709" s="114" t="s">
        <v>37</v>
      </c>
      <c r="K709" s="241" t="s">
        <v>3995</v>
      </c>
      <c r="L709" s="251" t="s">
        <v>3996</v>
      </c>
      <c r="M709" s="116"/>
      <c r="N709" s="129" t="s">
        <v>3997</v>
      </c>
      <c r="O709" s="129" t="s">
        <v>3998</v>
      </c>
      <c r="P709" s="246">
        <v>9000</v>
      </c>
      <c r="Q709" s="283">
        <v>0</v>
      </c>
      <c r="R709" s="269">
        <f t="shared" si="60"/>
        <v>0</v>
      </c>
      <c r="S709" s="69">
        <v>202303</v>
      </c>
      <c r="T709" s="281" t="s">
        <v>3999</v>
      </c>
      <c r="U709" s="270"/>
      <c r="V709" s="271">
        <v>0</v>
      </c>
      <c r="W709" s="246"/>
      <c r="X709" s="129">
        <v>43983</v>
      </c>
      <c r="Y709" s="129">
        <v>45077</v>
      </c>
      <c r="Z709" s="300" t="s">
        <v>4000</v>
      </c>
      <c r="AA709" s="378">
        <v>0.3</v>
      </c>
      <c r="AB709" s="302">
        <v>0</v>
      </c>
      <c r="AC709" s="302">
        <v>0</v>
      </c>
    </row>
    <row r="710" s="37" customFormat="1" customHeight="1" spans="1:29">
      <c r="A710" s="241" t="s">
        <v>524</v>
      </c>
      <c r="B710" s="236" t="s">
        <v>3940</v>
      </c>
      <c r="C710" s="236" t="s">
        <v>1271</v>
      </c>
      <c r="D710" s="236" t="s">
        <v>3471</v>
      </c>
      <c r="E710" s="240" t="s">
        <v>3992</v>
      </c>
      <c r="F710" s="241" t="s">
        <v>3993</v>
      </c>
      <c r="G710" s="241" t="s">
        <v>35</v>
      </c>
      <c r="H710" s="59" t="s">
        <v>4001</v>
      </c>
      <c r="I710" s="53" t="e">
        <f>VLOOKUP(H710,合同高级查询数据!$A$2:$Y$48,25,FALSE)</f>
        <v>#N/A</v>
      </c>
      <c r="J710" s="114" t="s">
        <v>1459</v>
      </c>
      <c r="K710" s="241" t="s">
        <v>4002</v>
      </c>
      <c r="L710" s="251" t="s">
        <v>4003</v>
      </c>
      <c r="M710" s="116"/>
      <c r="N710" s="129" t="s">
        <v>4004</v>
      </c>
      <c r="O710" s="129" t="s">
        <v>4005</v>
      </c>
      <c r="P710" s="246">
        <v>10000</v>
      </c>
      <c r="Q710" s="283">
        <v>73.25</v>
      </c>
      <c r="R710" s="269">
        <f t="shared" si="60"/>
        <v>732500</v>
      </c>
      <c r="S710" s="69">
        <v>202303</v>
      </c>
      <c r="T710" s="281" t="s">
        <v>4006</v>
      </c>
      <c r="U710" s="270"/>
      <c r="V710" s="271">
        <v>73.245967219</v>
      </c>
      <c r="W710" s="269"/>
      <c r="X710" s="129">
        <v>43800</v>
      </c>
      <c r="Y710" s="129">
        <v>45260</v>
      </c>
      <c r="Z710" s="300" t="s">
        <v>4007</v>
      </c>
      <c r="AA710" s="378">
        <v>0.3</v>
      </c>
      <c r="AB710" s="302">
        <v>200</v>
      </c>
      <c r="AC710" s="302">
        <f>AA710*AB710</f>
        <v>60</v>
      </c>
    </row>
    <row r="711" s="37" customFormat="1" customHeight="1" spans="1:29">
      <c r="A711" s="241" t="s">
        <v>524</v>
      </c>
      <c r="B711" s="236" t="s">
        <v>3940</v>
      </c>
      <c r="C711" s="236" t="s">
        <v>1271</v>
      </c>
      <c r="D711" s="236" t="s">
        <v>3471</v>
      </c>
      <c r="E711" s="240" t="s">
        <v>3992</v>
      </c>
      <c r="F711" s="241" t="s">
        <v>3993</v>
      </c>
      <c r="G711" s="241" t="s">
        <v>35</v>
      </c>
      <c r="H711" s="59" t="s">
        <v>3994</v>
      </c>
      <c r="I711" s="53" t="e">
        <f>VLOOKUP(H711,合同高级查询数据!$A$2:$Y$48,25,FALSE)</f>
        <v>#N/A</v>
      </c>
      <c r="J711" s="114" t="s">
        <v>37</v>
      </c>
      <c r="K711" s="241" t="s">
        <v>4008</v>
      </c>
      <c r="L711" s="251" t="s">
        <v>4009</v>
      </c>
      <c r="M711" s="116"/>
      <c r="N711" s="129" t="s">
        <v>4010</v>
      </c>
      <c r="O711" s="129" t="s">
        <v>4011</v>
      </c>
      <c r="P711" s="246">
        <v>9000</v>
      </c>
      <c r="Q711" s="283">
        <v>0</v>
      </c>
      <c r="R711" s="269">
        <f t="shared" si="60"/>
        <v>0</v>
      </c>
      <c r="S711" s="69">
        <v>202303</v>
      </c>
      <c r="T711" s="281" t="s">
        <v>4012</v>
      </c>
      <c r="U711" s="270"/>
      <c r="V711" s="271">
        <v>0</v>
      </c>
      <c r="W711" s="246"/>
      <c r="X711" s="129">
        <v>43983</v>
      </c>
      <c r="Y711" s="129">
        <v>45077</v>
      </c>
      <c r="Z711" s="300" t="s">
        <v>4008</v>
      </c>
      <c r="AA711" s="378">
        <v>0.3</v>
      </c>
      <c r="AB711" s="302">
        <v>160</v>
      </c>
      <c r="AC711" s="302">
        <f>AA711*AB711</f>
        <v>48</v>
      </c>
    </row>
    <row r="712" s="37" customFormat="1" customHeight="1" spans="1:29">
      <c r="A712" s="241" t="s">
        <v>524</v>
      </c>
      <c r="B712" s="236" t="s">
        <v>3940</v>
      </c>
      <c r="C712" s="236" t="s">
        <v>1271</v>
      </c>
      <c r="D712" s="236" t="s">
        <v>3471</v>
      </c>
      <c r="E712" s="240" t="s">
        <v>3992</v>
      </c>
      <c r="F712" s="241" t="s">
        <v>3993</v>
      </c>
      <c r="G712" s="241" t="s">
        <v>35</v>
      </c>
      <c r="H712" s="59" t="s">
        <v>3994</v>
      </c>
      <c r="I712" s="53" t="e">
        <f>VLOOKUP(H712,合同高级查询数据!$A$2:$Y$48,25,FALSE)</f>
        <v>#N/A</v>
      </c>
      <c r="J712" s="114" t="s">
        <v>1459</v>
      </c>
      <c r="K712" s="241" t="s">
        <v>4013</v>
      </c>
      <c r="L712" s="251" t="s">
        <v>4014</v>
      </c>
      <c r="M712" s="116"/>
      <c r="N712" s="129">
        <v>44317</v>
      </c>
      <c r="O712" s="129" t="s">
        <v>74</v>
      </c>
      <c r="P712" s="246">
        <v>9000</v>
      </c>
      <c r="Q712" s="283">
        <v>237.2</v>
      </c>
      <c r="R712" s="269">
        <f t="shared" si="60"/>
        <v>2134800</v>
      </c>
      <c r="S712" s="69">
        <v>202303</v>
      </c>
      <c r="T712" s="281" t="s">
        <v>4015</v>
      </c>
      <c r="U712" s="270"/>
      <c r="V712" s="271">
        <v>237.190850527</v>
      </c>
      <c r="W712" s="269"/>
      <c r="X712" s="129">
        <v>43983</v>
      </c>
      <c r="Y712" s="129">
        <v>45077</v>
      </c>
      <c r="Z712" s="300" t="s">
        <v>4016</v>
      </c>
      <c r="AA712" s="378">
        <v>0.3</v>
      </c>
      <c r="AB712" s="302">
        <v>200</v>
      </c>
      <c r="AC712" s="302">
        <f>AA712*AB712</f>
        <v>60</v>
      </c>
    </row>
    <row r="713" s="37" customFormat="1" customHeight="1" spans="1:29">
      <c r="A713" s="241" t="s">
        <v>524</v>
      </c>
      <c r="B713" s="236" t="s">
        <v>3940</v>
      </c>
      <c r="C713" s="236" t="s">
        <v>1271</v>
      </c>
      <c r="D713" s="236" t="s">
        <v>3471</v>
      </c>
      <c r="E713" s="240" t="s">
        <v>4017</v>
      </c>
      <c r="F713" s="241" t="s">
        <v>4018</v>
      </c>
      <c r="G713" s="241" t="s">
        <v>35</v>
      </c>
      <c r="H713" s="59" t="s">
        <v>4019</v>
      </c>
      <c r="I713" s="53" t="e">
        <f>VLOOKUP(H713,合同高级查询数据!$A$2:$Y$48,25,FALSE)</f>
        <v>#N/A</v>
      </c>
      <c r="J713" s="114" t="s">
        <v>37</v>
      </c>
      <c r="K713" s="241" t="s">
        <v>2791</v>
      </c>
      <c r="L713" s="251" t="s">
        <v>4020</v>
      </c>
      <c r="M713" s="116"/>
      <c r="N713" s="129" t="s">
        <v>4021</v>
      </c>
      <c r="O713" s="129" t="s">
        <v>4022</v>
      </c>
      <c r="P713" s="246">
        <v>9000</v>
      </c>
      <c r="Q713" s="283">
        <v>100.4</v>
      </c>
      <c r="R713" s="269">
        <f t="shared" si="60"/>
        <v>903600</v>
      </c>
      <c r="S713" s="69">
        <v>202303</v>
      </c>
      <c r="T713" s="281" t="s">
        <v>4023</v>
      </c>
      <c r="U713" s="270"/>
      <c r="V713" s="271">
        <v>100.331051482</v>
      </c>
      <c r="W713" s="269"/>
      <c r="X713" s="129">
        <v>44409</v>
      </c>
      <c r="Y713" s="129">
        <v>45138</v>
      </c>
      <c r="Z713" s="300" t="s">
        <v>4024</v>
      </c>
      <c r="AA713" s="378">
        <v>0.3</v>
      </c>
      <c r="AB713" s="302">
        <v>300</v>
      </c>
      <c r="AC713" s="302">
        <f>AA713*AB713</f>
        <v>90</v>
      </c>
    </row>
    <row r="714" s="2" customFormat="1" customHeight="1" spans="1:29">
      <c r="A714" s="238" t="s">
        <v>578</v>
      </c>
      <c r="B714" s="237" t="s">
        <v>3940</v>
      </c>
      <c r="C714" s="237" t="s">
        <v>1271</v>
      </c>
      <c r="D714" s="237" t="s">
        <v>3471</v>
      </c>
      <c r="E714" s="239" t="s">
        <v>4025</v>
      </c>
      <c r="F714" s="238" t="s">
        <v>4026</v>
      </c>
      <c r="G714" s="238" t="s">
        <v>35</v>
      </c>
      <c r="H714" s="9" t="s">
        <v>4027</v>
      </c>
      <c r="I714" s="13" t="e">
        <f>VLOOKUP(H714,合同高级查询数据!$A$2:$Y$48,25,FALSE)</f>
        <v>#N/A</v>
      </c>
      <c r="J714" s="8" t="s">
        <v>37</v>
      </c>
      <c r="K714" s="238" t="s">
        <v>4028</v>
      </c>
      <c r="L714" s="250" t="s">
        <v>4029</v>
      </c>
      <c r="M714" s="111"/>
      <c r="N714" s="113" t="s">
        <v>4030</v>
      </c>
      <c r="O714" s="113" t="s">
        <v>4031</v>
      </c>
      <c r="P714" s="253">
        <v>6740</v>
      </c>
      <c r="Q714" s="285">
        <v>143.18</v>
      </c>
      <c r="R714" s="286">
        <f t="shared" si="60"/>
        <v>965033.2</v>
      </c>
      <c r="S714" s="76">
        <v>202303</v>
      </c>
      <c r="T714" s="280" t="s">
        <v>4032</v>
      </c>
      <c r="U714" s="277"/>
      <c r="V714" s="278">
        <v>143.177642822</v>
      </c>
      <c r="W714" s="286"/>
      <c r="X714" s="113"/>
      <c r="Y714" s="113"/>
      <c r="Z714" s="303" t="s">
        <v>4028</v>
      </c>
      <c r="AA714" s="379">
        <v>0.4</v>
      </c>
      <c r="AB714" s="305">
        <v>260</v>
      </c>
      <c r="AC714" s="305">
        <f>AA714*AB714</f>
        <v>104</v>
      </c>
    </row>
    <row r="715" s="2" customFormat="1" customHeight="1" spans="1:29">
      <c r="A715" s="238" t="s">
        <v>578</v>
      </c>
      <c r="B715" s="237" t="s">
        <v>3940</v>
      </c>
      <c r="C715" s="237" t="s">
        <v>1271</v>
      </c>
      <c r="D715" s="237" t="s">
        <v>3471</v>
      </c>
      <c r="E715" s="234" t="s">
        <v>4033</v>
      </c>
      <c r="F715" s="55" t="s">
        <v>4034</v>
      </c>
      <c r="G715" s="9" t="s">
        <v>35</v>
      </c>
      <c r="H715" s="9" t="s">
        <v>4035</v>
      </c>
      <c r="I715" s="13" t="e">
        <f>VLOOKUP(H715,合同高级查询数据!$A$2:$Y$48,25,FALSE)</f>
        <v>#N/A</v>
      </c>
      <c r="J715" s="327" t="s">
        <v>37</v>
      </c>
      <c r="K715" s="328" t="s">
        <v>4036</v>
      </c>
      <c r="L715" s="329" t="s">
        <v>4034</v>
      </c>
      <c r="M715" s="330"/>
      <c r="N715" s="307" t="s">
        <v>4037</v>
      </c>
      <c r="O715" s="307" t="s">
        <v>3551</v>
      </c>
      <c r="P715" s="253">
        <v>6740</v>
      </c>
      <c r="Q715" s="285">
        <v>0</v>
      </c>
      <c r="R715" s="75">
        <f t="shared" ref="R715:R724" si="61">ROUND(P715*Q715,2)</f>
        <v>0</v>
      </c>
      <c r="S715" s="353">
        <v>202303</v>
      </c>
      <c r="T715" s="354" t="s">
        <v>4038</v>
      </c>
      <c r="U715" s="355"/>
      <c r="V715" s="278">
        <v>0</v>
      </c>
      <c r="W715" s="356"/>
      <c r="X715" s="112"/>
      <c r="Y715" s="112"/>
      <c r="Z715" s="56" t="s">
        <v>4039</v>
      </c>
      <c r="AA715" s="297">
        <v>0.4</v>
      </c>
      <c r="AB715" s="380">
        <v>0</v>
      </c>
      <c r="AC715" s="305">
        <f t="shared" ref="AC715:AC727" si="62">AA715*AB715</f>
        <v>0</v>
      </c>
    </row>
    <row r="716" s="2" customFormat="1" customHeight="1" spans="1:29">
      <c r="A716" s="238" t="s">
        <v>578</v>
      </c>
      <c r="B716" s="237" t="s">
        <v>3940</v>
      </c>
      <c r="C716" s="237" t="s">
        <v>1271</v>
      </c>
      <c r="D716" s="237" t="s">
        <v>3471</v>
      </c>
      <c r="E716" s="234" t="s">
        <v>4033</v>
      </c>
      <c r="F716" s="55" t="s">
        <v>4034</v>
      </c>
      <c r="G716" s="9" t="s">
        <v>35</v>
      </c>
      <c r="H716" s="9" t="s">
        <v>4035</v>
      </c>
      <c r="I716" s="13" t="e">
        <f>VLOOKUP(H716,合同高级查询数据!$A$2:$Y$48,25,FALSE)</f>
        <v>#N/A</v>
      </c>
      <c r="J716" s="327" t="s">
        <v>37</v>
      </c>
      <c r="K716" s="328" t="s">
        <v>4040</v>
      </c>
      <c r="L716" s="329" t="s">
        <v>4041</v>
      </c>
      <c r="M716" s="330"/>
      <c r="N716" s="307" t="s">
        <v>4042</v>
      </c>
      <c r="O716" s="307" t="s">
        <v>4043</v>
      </c>
      <c r="P716" s="253">
        <v>6740</v>
      </c>
      <c r="Q716" s="285">
        <v>0</v>
      </c>
      <c r="R716" s="75">
        <f t="shared" si="61"/>
        <v>0</v>
      </c>
      <c r="S716" s="353">
        <v>202303</v>
      </c>
      <c r="T716" s="354" t="s">
        <v>4044</v>
      </c>
      <c r="U716" s="355"/>
      <c r="V716" s="278">
        <v>0</v>
      </c>
      <c r="W716" s="356"/>
      <c r="X716" s="112"/>
      <c r="Y716" s="112"/>
      <c r="Z716" s="56" t="s">
        <v>4045</v>
      </c>
      <c r="AA716" s="297">
        <v>0.4</v>
      </c>
      <c r="AB716" s="305">
        <v>120</v>
      </c>
      <c r="AC716" s="305">
        <f t="shared" si="62"/>
        <v>48</v>
      </c>
    </row>
    <row r="717" s="2" customFormat="1" customHeight="1" spans="1:29">
      <c r="A717" s="238" t="s">
        <v>578</v>
      </c>
      <c r="B717" s="237" t="s">
        <v>3940</v>
      </c>
      <c r="C717" s="237" t="s">
        <v>1271</v>
      </c>
      <c r="D717" s="237" t="s">
        <v>3471</v>
      </c>
      <c r="E717" s="234" t="s">
        <v>4033</v>
      </c>
      <c r="F717" s="55" t="s">
        <v>4034</v>
      </c>
      <c r="G717" s="9" t="s">
        <v>35</v>
      </c>
      <c r="H717" s="9" t="s">
        <v>4035</v>
      </c>
      <c r="I717" s="13" t="e">
        <f>VLOOKUP(H717,合同高级查询数据!$A$2:$Y$48,25,FALSE)</f>
        <v>#N/A</v>
      </c>
      <c r="J717" s="327" t="s">
        <v>37</v>
      </c>
      <c r="K717" s="328" t="s">
        <v>4040</v>
      </c>
      <c r="L717" s="329" t="s">
        <v>4046</v>
      </c>
      <c r="M717" s="330"/>
      <c r="N717" s="307" t="s">
        <v>4047</v>
      </c>
      <c r="O717" s="307" t="s">
        <v>4048</v>
      </c>
      <c r="P717" s="253">
        <v>6740</v>
      </c>
      <c r="Q717" s="285">
        <v>0.63</v>
      </c>
      <c r="R717" s="75">
        <f t="shared" si="61"/>
        <v>4246.2</v>
      </c>
      <c r="S717" s="353">
        <v>202302</v>
      </c>
      <c r="T717" s="354" t="s">
        <v>4049</v>
      </c>
      <c r="U717" s="355"/>
      <c r="V717" s="278"/>
      <c r="W717" s="356"/>
      <c r="X717" s="112"/>
      <c r="Y717" s="112"/>
      <c r="Z717" s="56"/>
      <c r="AA717" s="297"/>
      <c r="AB717" s="305"/>
      <c r="AC717" s="305"/>
    </row>
    <row r="718" s="2" customFormat="1" customHeight="1" spans="1:29">
      <c r="A718" s="238" t="s">
        <v>578</v>
      </c>
      <c r="B718" s="237" t="s">
        <v>3940</v>
      </c>
      <c r="C718" s="237" t="s">
        <v>1271</v>
      </c>
      <c r="D718" s="237" t="s">
        <v>3471</v>
      </c>
      <c r="E718" s="234" t="s">
        <v>4033</v>
      </c>
      <c r="F718" s="55" t="s">
        <v>4034</v>
      </c>
      <c r="G718" s="9" t="s">
        <v>35</v>
      </c>
      <c r="H718" s="9" t="s">
        <v>4035</v>
      </c>
      <c r="I718" s="13" t="e">
        <f>VLOOKUP(H718,合同高级查询数据!$A$2:$Y$48,25,FALSE)</f>
        <v>#N/A</v>
      </c>
      <c r="J718" s="327" t="s">
        <v>37</v>
      </c>
      <c r="K718" s="328" t="s">
        <v>4040</v>
      </c>
      <c r="L718" s="329" t="s">
        <v>4046</v>
      </c>
      <c r="M718" s="330"/>
      <c r="N718" s="307" t="s">
        <v>4047</v>
      </c>
      <c r="O718" s="307" t="s">
        <v>4048</v>
      </c>
      <c r="P718" s="253">
        <v>6740</v>
      </c>
      <c r="Q718" s="285">
        <v>107.72</v>
      </c>
      <c r="R718" s="75">
        <f t="shared" si="61"/>
        <v>726032.8</v>
      </c>
      <c r="S718" s="353">
        <v>202303</v>
      </c>
      <c r="T718" s="354" t="s">
        <v>4050</v>
      </c>
      <c r="U718" s="355"/>
      <c r="V718" s="278">
        <v>107.718231201</v>
      </c>
      <c r="W718" s="357"/>
      <c r="X718" s="112"/>
      <c r="Y718" s="112"/>
      <c r="Z718" s="56" t="s">
        <v>4051</v>
      </c>
      <c r="AA718" s="297">
        <v>0.4</v>
      </c>
      <c r="AB718" s="305">
        <v>140</v>
      </c>
      <c r="AC718" s="305">
        <f t="shared" si="62"/>
        <v>56</v>
      </c>
    </row>
    <row r="719" s="2" customFormat="1" customHeight="1" spans="1:29">
      <c r="A719" s="238" t="s">
        <v>578</v>
      </c>
      <c r="B719" s="237" t="s">
        <v>3940</v>
      </c>
      <c r="C719" s="237" t="s">
        <v>1271</v>
      </c>
      <c r="D719" s="237" t="s">
        <v>3471</v>
      </c>
      <c r="E719" s="234" t="s">
        <v>4052</v>
      </c>
      <c r="F719" s="55" t="s">
        <v>4053</v>
      </c>
      <c r="G719" s="9" t="s">
        <v>35</v>
      </c>
      <c r="H719" s="9" t="s">
        <v>4054</v>
      </c>
      <c r="I719" s="13" t="e">
        <f>VLOOKUP(H719,合同高级查询数据!$A$2:$Y$48,25,FALSE)</f>
        <v>#N/A</v>
      </c>
      <c r="J719" s="327" t="s">
        <v>37</v>
      </c>
      <c r="K719" s="328" t="s">
        <v>4036</v>
      </c>
      <c r="L719" s="329" t="s">
        <v>4055</v>
      </c>
      <c r="M719" s="330" t="s">
        <v>4056</v>
      </c>
      <c r="N719" s="307">
        <v>44841</v>
      </c>
      <c r="O719" s="307" t="s">
        <v>3822</v>
      </c>
      <c r="P719" s="253">
        <v>6740</v>
      </c>
      <c r="Q719" s="285">
        <v>137.96</v>
      </c>
      <c r="R719" s="75">
        <f t="shared" si="61"/>
        <v>929850.4</v>
      </c>
      <c r="S719" s="353">
        <v>202303</v>
      </c>
      <c r="T719" s="354" t="s">
        <v>4057</v>
      </c>
      <c r="U719" s="355"/>
      <c r="V719" s="278">
        <v>137.957794189</v>
      </c>
      <c r="W719" s="357"/>
      <c r="X719" s="112"/>
      <c r="Y719" s="112"/>
      <c r="Z719" s="56" t="s">
        <v>4058</v>
      </c>
      <c r="AA719" s="297">
        <v>0.4</v>
      </c>
      <c r="AB719" s="305">
        <v>300</v>
      </c>
      <c r="AC719" s="305">
        <f t="shared" si="62"/>
        <v>120</v>
      </c>
    </row>
    <row r="720" s="37" customFormat="1" customHeight="1" spans="1:29">
      <c r="A720" s="241" t="s">
        <v>578</v>
      </c>
      <c r="B720" s="236" t="s">
        <v>3940</v>
      </c>
      <c r="C720" s="236" t="s">
        <v>1271</v>
      </c>
      <c r="D720" s="236" t="s">
        <v>3471</v>
      </c>
      <c r="E720" s="324" t="s">
        <v>4033</v>
      </c>
      <c r="F720" s="50" t="s">
        <v>4034</v>
      </c>
      <c r="G720" s="59" t="s">
        <v>35</v>
      </c>
      <c r="H720" s="59" t="s">
        <v>4059</v>
      </c>
      <c r="I720" s="53" t="e">
        <f>VLOOKUP(H720,合同高级查询数据!$A$2:$Y$48,25,FALSE)</f>
        <v>#N/A</v>
      </c>
      <c r="J720" s="331" t="s">
        <v>1459</v>
      </c>
      <c r="K720" s="332" t="s">
        <v>4060</v>
      </c>
      <c r="L720" s="333" t="s">
        <v>4061</v>
      </c>
      <c r="M720" s="334"/>
      <c r="N720" s="252">
        <v>43815</v>
      </c>
      <c r="O720" s="252" t="s">
        <v>58</v>
      </c>
      <c r="P720" s="335" t="s">
        <v>4062</v>
      </c>
      <c r="Q720" s="283">
        <v>30</v>
      </c>
      <c r="R720" s="68">
        <f>ROUND(19500*Q720,2)</f>
        <v>585000</v>
      </c>
      <c r="S720" s="358">
        <v>202303</v>
      </c>
      <c r="T720" s="359" t="s">
        <v>4063</v>
      </c>
      <c r="U720" s="360"/>
      <c r="V720" s="271">
        <v>29.865377549082</v>
      </c>
      <c r="W720" s="361"/>
      <c r="X720" s="117">
        <v>43815</v>
      </c>
      <c r="Y720" s="117">
        <v>46006</v>
      </c>
      <c r="Z720" s="52" t="s">
        <v>4064</v>
      </c>
      <c r="AA720" s="293">
        <v>0.3</v>
      </c>
      <c r="AB720" s="302">
        <v>100</v>
      </c>
      <c r="AC720" s="302">
        <f t="shared" si="62"/>
        <v>30</v>
      </c>
    </row>
    <row r="721" s="2" customFormat="1" customHeight="1" spans="1:29">
      <c r="A721" s="238" t="s">
        <v>578</v>
      </c>
      <c r="B721" s="237" t="s">
        <v>3940</v>
      </c>
      <c r="C721" s="237" t="s">
        <v>1271</v>
      </c>
      <c r="D721" s="237" t="s">
        <v>3471</v>
      </c>
      <c r="E721" s="234" t="s">
        <v>4033</v>
      </c>
      <c r="F721" s="55" t="s">
        <v>4034</v>
      </c>
      <c r="G721" s="9" t="s">
        <v>35</v>
      </c>
      <c r="H721" s="9" t="s">
        <v>4065</v>
      </c>
      <c r="I721" s="13" t="e">
        <f>VLOOKUP(H721,合同高级查询数据!$A$2:$Y$48,25,FALSE)</f>
        <v>#N/A</v>
      </c>
      <c r="J721" s="327" t="s">
        <v>1459</v>
      </c>
      <c r="K721" s="328" t="s">
        <v>4066</v>
      </c>
      <c r="L721" s="329"/>
      <c r="M721" s="330"/>
      <c r="N721" s="307">
        <v>44873</v>
      </c>
      <c r="O721" s="307" t="s">
        <v>4067</v>
      </c>
      <c r="P721" s="336">
        <v>19500</v>
      </c>
      <c r="Q721" s="285">
        <v>1</v>
      </c>
      <c r="R721" s="75">
        <f t="shared" si="61"/>
        <v>19500</v>
      </c>
      <c r="S721" s="353">
        <v>202303</v>
      </c>
      <c r="T721" s="280" t="s">
        <v>4068</v>
      </c>
      <c r="U721" s="355"/>
      <c r="V721" s="278"/>
      <c r="W721" s="356"/>
      <c r="X721" s="112"/>
      <c r="Y721" s="112"/>
      <c r="Z721" s="56" t="s">
        <v>4069</v>
      </c>
      <c r="AA721" s="297">
        <v>0.4</v>
      </c>
      <c r="AB721" s="305">
        <v>1</v>
      </c>
      <c r="AC721" s="381">
        <f t="shared" si="62"/>
        <v>0.4</v>
      </c>
    </row>
    <row r="722" s="2" customFormat="1" customHeight="1" spans="1:29">
      <c r="A722" s="238" t="s">
        <v>578</v>
      </c>
      <c r="B722" s="237" t="s">
        <v>3940</v>
      </c>
      <c r="C722" s="237" t="s">
        <v>1271</v>
      </c>
      <c r="D722" s="237" t="s">
        <v>3471</v>
      </c>
      <c r="E722" s="239" t="s">
        <v>4052</v>
      </c>
      <c r="F722" s="238" t="s">
        <v>4053</v>
      </c>
      <c r="G722" s="238" t="s">
        <v>35</v>
      </c>
      <c r="H722" s="9" t="s">
        <v>4070</v>
      </c>
      <c r="I722" s="13" t="e">
        <f>VLOOKUP(H722,合同高级查询数据!$A$2:$Y$48,25,FALSE)</f>
        <v>#N/A</v>
      </c>
      <c r="J722" s="8" t="s">
        <v>37</v>
      </c>
      <c r="K722" s="238" t="s">
        <v>1272</v>
      </c>
      <c r="L722" s="250" t="s">
        <v>4071</v>
      </c>
      <c r="M722" s="111"/>
      <c r="N722" s="113">
        <v>43896</v>
      </c>
      <c r="O722" s="113" t="s">
        <v>58</v>
      </c>
      <c r="P722" s="253">
        <v>6740</v>
      </c>
      <c r="Q722" s="285">
        <v>0</v>
      </c>
      <c r="R722" s="286">
        <f t="shared" si="61"/>
        <v>0</v>
      </c>
      <c r="S722" s="76">
        <v>202303</v>
      </c>
      <c r="T722" s="280" t="s">
        <v>4072</v>
      </c>
      <c r="U722" s="277"/>
      <c r="V722" s="278">
        <v>0</v>
      </c>
      <c r="W722" s="253"/>
      <c r="X722" s="113"/>
      <c r="Y722" s="113"/>
      <c r="Z722" s="303" t="s">
        <v>4073</v>
      </c>
      <c r="AA722" s="297">
        <v>0.4</v>
      </c>
      <c r="AB722" s="305">
        <v>100</v>
      </c>
      <c r="AC722" s="305">
        <f t="shared" si="62"/>
        <v>40</v>
      </c>
    </row>
    <row r="723" s="2" customFormat="1" customHeight="1" spans="1:29">
      <c r="A723" s="238" t="s">
        <v>578</v>
      </c>
      <c r="B723" s="237" t="s">
        <v>3940</v>
      </c>
      <c r="C723" s="237" t="s">
        <v>1271</v>
      </c>
      <c r="D723" s="237" t="s">
        <v>3471</v>
      </c>
      <c r="E723" s="239" t="s">
        <v>4052</v>
      </c>
      <c r="F723" s="238" t="s">
        <v>4053</v>
      </c>
      <c r="G723" s="238" t="s">
        <v>35</v>
      </c>
      <c r="H723" s="9" t="s">
        <v>4070</v>
      </c>
      <c r="I723" s="13" t="e">
        <f>VLOOKUP(H723,合同高级查询数据!$A$2:$Y$48,25,FALSE)</f>
        <v>#N/A</v>
      </c>
      <c r="J723" s="8" t="s">
        <v>1459</v>
      </c>
      <c r="K723" s="238" t="s">
        <v>4074</v>
      </c>
      <c r="L723" s="250" t="s">
        <v>4075</v>
      </c>
      <c r="M723" s="111"/>
      <c r="N723" s="113" t="s">
        <v>4076</v>
      </c>
      <c r="O723" s="307" t="s">
        <v>4077</v>
      </c>
      <c r="P723" s="253">
        <v>6740</v>
      </c>
      <c r="Q723" s="285">
        <v>4.02</v>
      </c>
      <c r="R723" s="286">
        <f t="shared" si="61"/>
        <v>27094.8</v>
      </c>
      <c r="S723" s="76">
        <v>202302</v>
      </c>
      <c r="T723" s="280" t="s">
        <v>4078</v>
      </c>
      <c r="U723" s="277"/>
      <c r="V723" s="278"/>
      <c r="W723" s="253"/>
      <c r="X723" s="113"/>
      <c r="Y723" s="113"/>
      <c r="Z723" s="303"/>
      <c r="AA723" s="297"/>
      <c r="AB723" s="305"/>
      <c r="AC723" s="305"/>
    </row>
    <row r="724" s="2" customFormat="1" customHeight="1" spans="1:29">
      <c r="A724" s="238" t="s">
        <v>578</v>
      </c>
      <c r="B724" s="237" t="s">
        <v>3940</v>
      </c>
      <c r="C724" s="237" t="s">
        <v>1271</v>
      </c>
      <c r="D724" s="237" t="s">
        <v>3471</v>
      </c>
      <c r="E724" s="239" t="s">
        <v>4052</v>
      </c>
      <c r="F724" s="238" t="s">
        <v>4053</v>
      </c>
      <c r="G724" s="238" t="s">
        <v>35</v>
      </c>
      <c r="H724" s="9" t="s">
        <v>4070</v>
      </c>
      <c r="I724" s="13" t="e">
        <f>VLOOKUP(H724,合同高级查询数据!$A$2:$Y$48,25,FALSE)</f>
        <v>#N/A</v>
      </c>
      <c r="J724" s="8" t="s">
        <v>1459</v>
      </c>
      <c r="K724" s="238" t="s">
        <v>4074</v>
      </c>
      <c r="L724" s="250" t="s">
        <v>4075</v>
      </c>
      <c r="M724" s="111"/>
      <c r="N724" s="113" t="s">
        <v>4076</v>
      </c>
      <c r="O724" s="307" t="s">
        <v>4077</v>
      </c>
      <c r="P724" s="253">
        <v>6740</v>
      </c>
      <c r="Q724" s="285">
        <v>200</v>
      </c>
      <c r="R724" s="286">
        <f t="shared" si="61"/>
        <v>1348000</v>
      </c>
      <c r="S724" s="76">
        <v>202303</v>
      </c>
      <c r="T724" s="280" t="s">
        <v>4079</v>
      </c>
      <c r="U724" s="277"/>
      <c r="V724" s="278">
        <v>198.83592042699</v>
      </c>
      <c r="W724" s="357"/>
      <c r="X724" s="113"/>
      <c r="Y724" s="113"/>
      <c r="Z724" s="303" t="s">
        <v>4080</v>
      </c>
      <c r="AA724" s="297">
        <v>0.4</v>
      </c>
      <c r="AB724" s="305">
        <v>400</v>
      </c>
      <c r="AC724" s="305">
        <f t="shared" si="62"/>
        <v>160</v>
      </c>
    </row>
    <row r="725" s="37" customFormat="1" customHeight="1" spans="1:29">
      <c r="A725" s="241" t="s">
        <v>571</v>
      </c>
      <c r="B725" s="236" t="s">
        <v>3527</v>
      </c>
      <c r="C725" s="236" t="s">
        <v>52</v>
      </c>
      <c r="D725" s="236" t="s">
        <v>806</v>
      </c>
      <c r="E725" s="240" t="s">
        <v>4081</v>
      </c>
      <c r="F725" s="241" t="s">
        <v>4082</v>
      </c>
      <c r="G725" s="241" t="s">
        <v>35</v>
      </c>
      <c r="H725" s="59" t="s">
        <v>4083</v>
      </c>
      <c r="I725" s="53" t="e">
        <f>VLOOKUP(H725,合同高级查询数据!$A$2:$Y$48,25,FALSE)</f>
        <v>#N/A</v>
      </c>
      <c r="J725" s="114" t="s">
        <v>821</v>
      </c>
      <c r="K725" s="241" t="s">
        <v>4084</v>
      </c>
      <c r="L725" s="251" t="s">
        <v>4084</v>
      </c>
      <c r="M725" s="116" t="s">
        <v>4085</v>
      </c>
      <c r="N725" s="129">
        <v>41450</v>
      </c>
      <c r="O725" s="129" t="s">
        <v>228</v>
      </c>
      <c r="P725" s="246">
        <v>9500</v>
      </c>
      <c r="Q725" s="343">
        <v>0.9</v>
      </c>
      <c r="R725" s="269">
        <f t="shared" ref="R725" si="63">ROUND(Q725*P725,2)</f>
        <v>8550</v>
      </c>
      <c r="S725" s="69">
        <v>202303</v>
      </c>
      <c r="T725" s="281" t="s">
        <v>4086</v>
      </c>
      <c r="U725" s="270"/>
      <c r="V725" s="271">
        <v>0.89</v>
      </c>
      <c r="W725" s="246"/>
      <c r="X725" s="129">
        <v>44682</v>
      </c>
      <c r="Y725" s="129">
        <v>45046</v>
      </c>
      <c r="Z725" s="52" t="s">
        <v>4087</v>
      </c>
      <c r="AA725" s="293">
        <v>0.3</v>
      </c>
      <c r="AB725" s="382">
        <v>10</v>
      </c>
      <c r="AC725" s="302">
        <f t="shared" si="62"/>
        <v>3</v>
      </c>
    </row>
    <row r="726" s="37" customFormat="1" customHeight="1" spans="1:29">
      <c r="A726" s="241" t="s">
        <v>571</v>
      </c>
      <c r="B726" s="236" t="s">
        <v>3527</v>
      </c>
      <c r="C726" s="236" t="s">
        <v>52</v>
      </c>
      <c r="D726" s="236" t="s">
        <v>806</v>
      </c>
      <c r="E726" s="103" t="s">
        <v>4081</v>
      </c>
      <c r="F726" s="51" t="s">
        <v>4082</v>
      </c>
      <c r="G726" s="51" t="s">
        <v>35</v>
      </c>
      <c r="H726" s="59" t="s">
        <v>4083</v>
      </c>
      <c r="I726" s="53" t="e">
        <f>VLOOKUP(H726,合同高级查询数据!$A$2:$Y$48,25,FALSE)</f>
        <v>#N/A</v>
      </c>
      <c r="J726" s="114" t="s">
        <v>37</v>
      </c>
      <c r="K726" s="337" t="s">
        <v>4088</v>
      </c>
      <c r="L726" s="115" t="s">
        <v>4089</v>
      </c>
      <c r="M726" s="116" t="s">
        <v>4085</v>
      </c>
      <c r="N726" s="338" t="s">
        <v>4090</v>
      </c>
      <c r="O726" s="339" t="s">
        <v>4091</v>
      </c>
      <c r="P726" s="246">
        <v>9500</v>
      </c>
      <c r="Q726" s="343">
        <v>18.7</v>
      </c>
      <c r="R726" s="274">
        <f>ROUND(P726*Q726,2)</f>
        <v>177650</v>
      </c>
      <c r="S726" s="358">
        <v>202303</v>
      </c>
      <c r="T726" s="362" t="s">
        <v>4092</v>
      </c>
      <c r="U726" s="363"/>
      <c r="V726" s="271">
        <v>18.621671677</v>
      </c>
      <c r="W726" s="271"/>
      <c r="X726" s="117">
        <v>44682</v>
      </c>
      <c r="Y726" s="129">
        <v>45046</v>
      </c>
      <c r="Z726" s="52" t="s">
        <v>4093</v>
      </c>
      <c r="AA726" s="293">
        <v>0.3</v>
      </c>
      <c r="AB726" s="382">
        <v>40</v>
      </c>
      <c r="AC726" s="302">
        <f t="shared" si="62"/>
        <v>12</v>
      </c>
    </row>
    <row r="727" s="37" customFormat="1" customHeight="1" spans="1:29">
      <c r="A727" s="241" t="s">
        <v>571</v>
      </c>
      <c r="B727" s="236" t="s">
        <v>3527</v>
      </c>
      <c r="C727" s="236" t="s">
        <v>52</v>
      </c>
      <c r="D727" s="236" t="s">
        <v>806</v>
      </c>
      <c r="E727" s="103" t="s">
        <v>4081</v>
      </c>
      <c r="F727" s="51" t="s">
        <v>4082</v>
      </c>
      <c r="G727" s="51" t="s">
        <v>35</v>
      </c>
      <c r="H727" s="59" t="s">
        <v>4083</v>
      </c>
      <c r="I727" s="53" t="e">
        <f>VLOOKUP(H727,合同高级查询数据!$A$2:$Y$48,25,FALSE)</f>
        <v>#N/A</v>
      </c>
      <c r="J727" s="114" t="s">
        <v>37</v>
      </c>
      <c r="K727" s="51" t="s">
        <v>4094</v>
      </c>
      <c r="L727" s="51" t="s">
        <v>4094</v>
      </c>
      <c r="M727" s="116" t="s">
        <v>4095</v>
      </c>
      <c r="N727" s="338" t="s">
        <v>4096</v>
      </c>
      <c r="O727" s="122" t="s">
        <v>2620</v>
      </c>
      <c r="P727" s="247">
        <v>9500</v>
      </c>
      <c r="Q727" s="343">
        <v>0</v>
      </c>
      <c r="R727" s="274">
        <f>ROUND(P727*Q727,2)</f>
        <v>0</v>
      </c>
      <c r="S727" s="358">
        <v>202303</v>
      </c>
      <c r="T727" s="362" t="s">
        <v>4097</v>
      </c>
      <c r="U727" s="363"/>
      <c r="V727" s="271">
        <v>0</v>
      </c>
      <c r="W727" s="271"/>
      <c r="X727" s="117">
        <v>44682</v>
      </c>
      <c r="Y727" s="129">
        <v>45046</v>
      </c>
      <c r="Z727" s="52" t="s">
        <v>4098</v>
      </c>
      <c r="AA727" s="293">
        <v>0.3</v>
      </c>
      <c r="AB727" s="382">
        <v>0</v>
      </c>
      <c r="AC727" s="302">
        <f t="shared" si="62"/>
        <v>0</v>
      </c>
    </row>
    <row r="728" s="37" customFormat="1" customHeight="1" spans="1:29">
      <c r="A728" s="241" t="s">
        <v>571</v>
      </c>
      <c r="B728" s="236" t="s">
        <v>3527</v>
      </c>
      <c r="C728" s="236" t="s">
        <v>66</v>
      </c>
      <c r="D728" s="236" t="s">
        <v>806</v>
      </c>
      <c r="E728" s="52" t="s">
        <v>4099</v>
      </c>
      <c r="F728" s="180" t="s">
        <v>4100</v>
      </c>
      <c r="G728" s="59" t="s">
        <v>35</v>
      </c>
      <c r="H728" s="59" t="s">
        <v>4101</v>
      </c>
      <c r="I728" s="53" t="e">
        <f>VLOOKUP(H728,合同高级查询数据!$A$2:$Y$48,25,FALSE)</f>
        <v>#N/A</v>
      </c>
      <c r="J728" s="340" t="s">
        <v>37</v>
      </c>
      <c r="K728" s="340" t="s">
        <v>4102</v>
      </c>
      <c r="L728" s="334" t="s">
        <v>4103</v>
      </c>
      <c r="M728" s="341" t="s">
        <v>4104</v>
      </c>
      <c r="N728" s="252">
        <v>43830</v>
      </c>
      <c r="O728" s="342" t="s">
        <v>4105</v>
      </c>
      <c r="P728" s="343">
        <v>0</v>
      </c>
      <c r="Q728" s="343">
        <v>0</v>
      </c>
      <c r="R728" s="274">
        <f t="shared" ref="R728:R737" si="64">ROUND(P728*Q728,2)</f>
        <v>0</v>
      </c>
      <c r="S728" s="358">
        <v>202303</v>
      </c>
      <c r="T728" s="364" t="s">
        <v>4106</v>
      </c>
      <c r="U728" s="365"/>
      <c r="V728" s="271">
        <v>0</v>
      </c>
      <c r="W728" s="366"/>
      <c r="X728" s="117">
        <v>44682</v>
      </c>
      <c r="Y728" s="117">
        <v>45046</v>
      </c>
      <c r="Z728" s="383" t="s">
        <v>4107</v>
      </c>
      <c r="AA728" s="293"/>
      <c r="AB728" s="384">
        <v>0</v>
      </c>
      <c r="AC728" s="385">
        <v>0</v>
      </c>
    </row>
    <row r="729" s="37" customFormat="1" customHeight="1" spans="1:29">
      <c r="A729" s="241" t="s">
        <v>571</v>
      </c>
      <c r="B729" s="236" t="s">
        <v>3527</v>
      </c>
      <c r="C729" s="236" t="s">
        <v>66</v>
      </c>
      <c r="D729" s="236" t="s">
        <v>806</v>
      </c>
      <c r="E729" s="52" t="s">
        <v>4099</v>
      </c>
      <c r="F729" s="180" t="s">
        <v>4100</v>
      </c>
      <c r="G729" s="59" t="s">
        <v>35</v>
      </c>
      <c r="H729" s="59" t="s">
        <v>4101</v>
      </c>
      <c r="I729" s="53" t="e">
        <f>VLOOKUP(H729,合同高级查询数据!$A$2:$Y$48,25,FALSE)</f>
        <v>#N/A</v>
      </c>
      <c r="J729" s="340" t="s">
        <v>37</v>
      </c>
      <c r="K729" s="340" t="s">
        <v>4108</v>
      </c>
      <c r="L729" s="334" t="s">
        <v>4109</v>
      </c>
      <c r="M729" s="341" t="s">
        <v>4110</v>
      </c>
      <c r="N729" s="252">
        <v>43830</v>
      </c>
      <c r="O729" s="342" t="s">
        <v>4105</v>
      </c>
      <c r="P729" s="343">
        <v>0</v>
      </c>
      <c r="Q729" s="343">
        <v>0</v>
      </c>
      <c r="R729" s="274">
        <f t="shared" si="64"/>
        <v>0</v>
      </c>
      <c r="S729" s="358">
        <v>202303</v>
      </c>
      <c r="T729" s="364" t="s">
        <v>4106</v>
      </c>
      <c r="U729" s="365"/>
      <c r="V729" s="271">
        <v>0</v>
      </c>
      <c r="W729" s="366"/>
      <c r="X729" s="117">
        <v>44682</v>
      </c>
      <c r="Y729" s="117">
        <v>45046</v>
      </c>
      <c r="Z729" s="383" t="s">
        <v>4111</v>
      </c>
      <c r="AA729" s="293"/>
      <c r="AB729" s="384">
        <v>0</v>
      </c>
      <c r="AC729" s="385">
        <v>0</v>
      </c>
    </row>
    <row r="730" s="37" customFormat="1" customHeight="1" spans="1:29">
      <c r="A730" s="241" t="s">
        <v>571</v>
      </c>
      <c r="B730" s="236" t="s">
        <v>3527</v>
      </c>
      <c r="C730" s="236" t="s">
        <v>66</v>
      </c>
      <c r="D730" s="236" t="s">
        <v>806</v>
      </c>
      <c r="E730" s="52" t="s">
        <v>4099</v>
      </c>
      <c r="F730" s="180" t="s">
        <v>4100</v>
      </c>
      <c r="G730" s="59" t="s">
        <v>35</v>
      </c>
      <c r="H730" s="59" t="s">
        <v>4101</v>
      </c>
      <c r="I730" s="53" t="e">
        <f>VLOOKUP(H730,合同高级查询数据!$A$2:$Y$48,25,FALSE)</f>
        <v>#N/A</v>
      </c>
      <c r="J730" s="340" t="s">
        <v>37</v>
      </c>
      <c r="K730" s="340" t="s">
        <v>4112</v>
      </c>
      <c r="L730" s="334" t="s">
        <v>4113</v>
      </c>
      <c r="M730" s="341" t="s">
        <v>4104</v>
      </c>
      <c r="N730" s="340" t="s">
        <v>4114</v>
      </c>
      <c r="O730" s="342" t="s">
        <v>4115</v>
      </c>
      <c r="P730" s="343">
        <v>7499.3</v>
      </c>
      <c r="Q730" s="67">
        <v>15.1</v>
      </c>
      <c r="R730" s="274">
        <f t="shared" si="64"/>
        <v>113239.43</v>
      </c>
      <c r="S730" s="358">
        <v>202303</v>
      </c>
      <c r="T730" s="364" t="s">
        <v>4116</v>
      </c>
      <c r="U730" s="365"/>
      <c r="V730" s="271">
        <v>15.025998116</v>
      </c>
      <c r="W730" s="366"/>
      <c r="X730" s="117">
        <v>44682</v>
      </c>
      <c r="Y730" s="117">
        <v>45046</v>
      </c>
      <c r="Z730" s="383" t="s">
        <v>4117</v>
      </c>
      <c r="AA730" s="293">
        <v>0.3</v>
      </c>
      <c r="AB730" s="385">
        <v>40</v>
      </c>
      <c r="AC730" s="385">
        <f>AB730*AA730</f>
        <v>12</v>
      </c>
    </row>
    <row r="731" s="37" customFormat="1" customHeight="1" spans="1:29">
      <c r="A731" s="241" t="s">
        <v>571</v>
      </c>
      <c r="B731" s="236" t="s">
        <v>3527</v>
      </c>
      <c r="C731" s="236" t="s">
        <v>66</v>
      </c>
      <c r="D731" s="236" t="s">
        <v>806</v>
      </c>
      <c r="E731" s="103" t="s">
        <v>4099</v>
      </c>
      <c r="F731" s="51" t="s">
        <v>4100</v>
      </c>
      <c r="G731" s="51" t="s">
        <v>35</v>
      </c>
      <c r="H731" s="59" t="s">
        <v>4101</v>
      </c>
      <c r="I731" s="53" t="e">
        <f>VLOOKUP(H731,合同高级查询数据!$A$2:$Y$48,25,FALSE)</f>
        <v>#N/A</v>
      </c>
      <c r="J731" s="114" t="s">
        <v>37</v>
      </c>
      <c r="K731" s="51" t="s">
        <v>4118</v>
      </c>
      <c r="L731" s="193" t="s">
        <v>4119</v>
      </c>
      <c r="M731" s="116" t="s">
        <v>4110</v>
      </c>
      <c r="N731" s="338" t="s">
        <v>4120</v>
      </c>
      <c r="O731" s="122" t="s">
        <v>4121</v>
      </c>
      <c r="P731" s="247">
        <v>7499.3</v>
      </c>
      <c r="Q731" s="343">
        <v>0</v>
      </c>
      <c r="R731" s="274">
        <f t="shared" si="64"/>
        <v>0</v>
      </c>
      <c r="S731" s="358">
        <v>202303</v>
      </c>
      <c r="T731" s="362" t="s">
        <v>4122</v>
      </c>
      <c r="U731" s="363"/>
      <c r="V731" s="271">
        <v>0</v>
      </c>
      <c r="W731" s="271"/>
      <c r="X731" s="117">
        <v>44682</v>
      </c>
      <c r="Y731" s="117">
        <v>45046</v>
      </c>
      <c r="Z731" s="98" t="s">
        <v>4123</v>
      </c>
      <c r="AA731" s="293">
        <v>0.3</v>
      </c>
      <c r="AB731" s="382">
        <v>0</v>
      </c>
      <c r="AC731" s="385">
        <f>AB731*AA731</f>
        <v>0</v>
      </c>
    </row>
    <row r="732" s="37" customFormat="1" customHeight="1" spans="1:29">
      <c r="A732" s="241" t="s">
        <v>571</v>
      </c>
      <c r="B732" s="236" t="s">
        <v>3527</v>
      </c>
      <c r="C732" s="236" t="s">
        <v>4124</v>
      </c>
      <c r="D732" s="236" t="s">
        <v>806</v>
      </c>
      <c r="E732" s="52" t="s">
        <v>4125</v>
      </c>
      <c r="F732" s="180" t="s">
        <v>4126</v>
      </c>
      <c r="G732" s="59" t="s">
        <v>35</v>
      </c>
      <c r="H732" s="59" t="s">
        <v>4127</v>
      </c>
      <c r="I732" s="53" t="e">
        <f>VLOOKUP(H732,合同高级查询数据!$A$2:$Y$48,25,FALSE)</f>
        <v>#N/A</v>
      </c>
      <c r="J732" s="340" t="s">
        <v>37</v>
      </c>
      <c r="K732" s="340" t="s">
        <v>4128</v>
      </c>
      <c r="L732" s="334" t="s">
        <v>4129</v>
      </c>
      <c r="M732" s="341" t="s">
        <v>4130</v>
      </c>
      <c r="N732" s="340" t="s">
        <v>4131</v>
      </c>
      <c r="O732" s="342">
        <v>0</v>
      </c>
      <c r="P732" s="343">
        <v>9500</v>
      </c>
      <c r="Q732" s="67">
        <v>0</v>
      </c>
      <c r="R732" s="274">
        <f t="shared" si="64"/>
        <v>0</v>
      </c>
      <c r="S732" s="358">
        <v>202303</v>
      </c>
      <c r="T732" s="364" t="s">
        <v>4132</v>
      </c>
      <c r="U732" s="365"/>
      <c r="V732" s="271">
        <v>0</v>
      </c>
      <c r="W732" s="366"/>
      <c r="X732" s="129">
        <v>44682</v>
      </c>
      <c r="Y732" s="129">
        <v>45046</v>
      </c>
      <c r="Z732" s="383" t="s">
        <v>4133</v>
      </c>
      <c r="AA732" s="293"/>
      <c r="AB732" s="384">
        <v>0</v>
      </c>
      <c r="AC732" s="385">
        <v>0</v>
      </c>
    </row>
    <row r="733" s="37" customFormat="1" customHeight="1" spans="1:29">
      <c r="A733" s="241" t="s">
        <v>571</v>
      </c>
      <c r="B733" s="236" t="s">
        <v>3527</v>
      </c>
      <c r="C733" s="236" t="s">
        <v>4124</v>
      </c>
      <c r="D733" s="236" t="s">
        <v>806</v>
      </c>
      <c r="E733" s="103" t="s">
        <v>4125</v>
      </c>
      <c r="F733" s="51" t="s">
        <v>4126</v>
      </c>
      <c r="G733" s="51" t="s">
        <v>35</v>
      </c>
      <c r="H733" s="59" t="s">
        <v>4127</v>
      </c>
      <c r="I733" s="53" t="e">
        <f>VLOOKUP(H733,合同高级查询数据!$A$2:$Y$48,25,FALSE)</f>
        <v>#N/A</v>
      </c>
      <c r="J733" s="114" t="s">
        <v>37</v>
      </c>
      <c r="K733" s="51" t="s">
        <v>4134</v>
      </c>
      <c r="L733" s="115" t="s">
        <v>4135</v>
      </c>
      <c r="M733" s="116" t="s">
        <v>4136</v>
      </c>
      <c r="N733" s="338" t="s">
        <v>4137</v>
      </c>
      <c r="O733" s="338" t="s">
        <v>4138</v>
      </c>
      <c r="P733" s="247">
        <v>9500</v>
      </c>
      <c r="Q733" s="343">
        <v>26</v>
      </c>
      <c r="R733" s="274">
        <f t="shared" si="64"/>
        <v>247000</v>
      </c>
      <c r="S733" s="358">
        <v>202303</v>
      </c>
      <c r="T733" s="362" t="s">
        <v>4139</v>
      </c>
      <c r="U733" s="363"/>
      <c r="V733" s="271">
        <v>25.946414948</v>
      </c>
      <c r="W733" s="271"/>
      <c r="X733" s="129">
        <v>44682</v>
      </c>
      <c r="Y733" s="129">
        <v>45046</v>
      </c>
      <c r="Z733" s="98" t="s">
        <v>4140</v>
      </c>
      <c r="AA733" s="293">
        <v>0.3</v>
      </c>
      <c r="AB733" s="386">
        <v>80</v>
      </c>
      <c r="AC733" s="385">
        <f t="shared" ref="AC733:AC747" si="65">AB733*AA733</f>
        <v>24</v>
      </c>
    </row>
    <row r="734" s="2" customFormat="1" customHeight="1" spans="1:29">
      <c r="A734" s="238" t="s">
        <v>571</v>
      </c>
      <c r="B734" s="237" t="s">
        <v>3527</v>
      </c>
      <c r="C734" s="237" t="s">
        <v>2051</v>
      </c>
      <c r="D734" s="237" t="s">
        <v>526</v>
      </c>
      <c r="E734" s="56" t="s">
        <v>4141</v>
      </c>
      <c r="F734" s="181" t="s">
        <v>4142</v>
      </c>
      <c r="G734" s="9" t="s">
        <v>35</v>
      </c>
      <c r="H734" s="9" t="s">
        <v>4143</v>
      </c>
      <c r="I734" s="13" t="e">
        <f>VLOOKUP(H734,合同高级查询数据!$A$2:$Y$48,25,FALSE)</f>
        <v>#N/A</v>
      </c>
      <c r="J734" s="344" t="s">
        <v>821</v>
      </c>
      <c r="K734" s="344" t="s">
        <v>4144</v>
      </c>
      <c r="L734" s="330" t="s">
        <v>4145</v>
      </c>
      <c r="M734" s="345" t="s">
        <v>4146</v>
      </c>
      <c r="N734" s="344" t="s">
        <v>4147</v>
      </c>
      <c r="O734" s="346" t="s">
        <v>220</v>
      </c>
      <c r="P734" s="347">
        <v>9500</v>
      </c>
      <c r="Q734" s="74">
        <v>0</v>
      </c>
      <c r="R734" s="276">
        <f t="shared" si="64"/>
        <v>0</v>
      </c>
      <c r="S734" s="353">
        <v>202303</v>
      </c>
      <c r="T734" s="367" t="s">
        <v>4148</v>
      </c>
      <c r="U734" s="368"/>
      <c r="V734" s="278">
        <v>0</v>
      </c>
      <c r="W734" s="369"/>
      <c r="X734" s="112">
        <v>44743</v>
      </c>
      <c r="Y734" s="112"/>
      <c r="Z734" s="387" t="s">
        <v>4149</v>
      </c>
      <c r="AA734" s="297">
        <v>0.3</v>
      </c>
      <c r="AB734" s="380">
        <v>0</v>
      </c>
      <c r="AC734" s="388">
        <f t="shared" si="65"/>
        <v>0</v>
      </c>
    </row>
    <row r="735" s="2" customFormat="1" customHeight="1" spans="1:29">
      <c r="A735" s="238" t="s">
        <v>571</v>
      </c>
      <c r="B735" s="237" t="s">
        <v>3527</v>
      </c>
      <c r="C735" s="237" t="s">
        <v>2051</v>
      </c>
      <c r="D735" s="237" t="s">
        <v>526</v>
      </c>
      <c r="E735" s="56" t="s">
        <v>4141</v>
      </c>
      <c r="F735" s="181" t="s">
        <v>4142</v>
      </c>
      <c r="G735" s="9" t="s">
        <v>35</v>
      </c>
      <c r="H735" s="9" t="s">
        <v>4143</v>
      </c>
      <c r="I735" s="13" t="e">
        <f>VLOOKUP(H735,合同高级查询数据!$A$2:$Y$48,25,FALSE)</f>
        <v>#N/A</v>
      </c>
      <c r="J735" s="344" t="s">
        <v>37</v>
      </c>
      <c r="K735" s="344" t="s">
        <v>2687</v>
      </c>
      <c r="L735" s="330" t="s">
        <v>4150</v>
      </c>
      <c r="M735" s="345" t="s">
        <v>4146</v>
      </c>
      <c r="N735" s="307" t="s">
        <v>4151</v>
      </c>
      <c r="O735" s="346" t="s">
        <v>4152</v>
      </c>
      <c r="P735" s="253">
        <v>9500</v>
      </c>
      <c r="Q735" s="74">
        <v>32</v>
      </c>
      <c r="R735" s="276">
        <f t="shared" si="64"/>
        <v>304000</v>
      </c>
      <c r="S735" s="353">
        <v>202303</v>
      </c>
      <c r="T735" s="367" t="s">
        <v>4153</v>
      </c>
      <c r="U735" s="368"/>
      <c r="V735" s="278">
        <v>31.915103912</v>
      </c>
      <c r="W735" s="369"/>
      <c r="X735" s="112">
        <v>44743</v>
      </c>
      <c r="Y735" s="112"/>
      <c r="Z735" s="387" t="s">
        <v>4154</v>
      </c>
      <c r="AA735" s="297">
        <v>0.3</v>
      </c>
      <c r="AB735" s="388">
        <v>100</v>
      </c>
      <c r="AC735" s="388">
        <f t="shared" si="65"/>
        <v>30</v>
      </c>
    </row>
    <row r="736" s="2" customFormat="1" customHeight="1" spans="1:29">
      <c r="A736" s="238" t="s">
        <v>571</v>
      </c>
      <c r="B736" s="237" t="s">
        <v>3527</v>
      </c>
      <c r="C736" s="237" t="s">
        <v>2051</v>
      </c>
      <c r="D736" s="237" t="s">
        <v>526</v>
      </c>
      <c r="E736" s="56" t="s">
        <v>4141</v>
      </c>
      <c r="F736" s="181" t="s">
        <v>4142</v>
      </c>
      <c r="G736" s="9" t="s">
        <v>35</v>
      </c>
      <c r="H736" s="9" t="s">
        <v>4143</v>
      </c>
      <c r="I736" s="13" t="e">
        <f>VLOOKUP(H736,合同高级查询数据!$A$2:$Y$48,25,FALSE)</f>
        <v>#N/A</v>
      </c>
      <c r="J736" s="344" t="s">
        <v>37</v>
      </c>
      <c r="K736" s="344" t="s">
        <v>2331</v>
      </c>
      <c r="L736" s="330" t="s">
        <v>4155</v>
      </c>
      <c r="M736" s="345" t="s">
        <v>4156</v>
      </c>
      <c r="N736" s="344" t="s">
        <v>4157</v>
      </c>
      <c r="O736" s="346" t="s">
        <v>4158</v>
      </c>
      <c r="P736" s="347">
        <v>9500</v>
      </c>
      <c r="Q736" s="74">
        <v>10.3</v>
      </c>
      <c r="R736" s="276">
        <f t="shared" si="64"/>
        <v>97850</v>
      </c>
      <c r="S736" s="353">
        <v>202303</v>
      </c>
      <c r="T736" s="367" t="s">
        <v>4159</v>
      </c>
      <c r="U736" s="368"/>
      <c r="V736" s="278">
        <v>10.274662971</v>
      </c>
      <c r="W736" s="369"/>
      <c r="X736" s="112">
        <v>44743</v>
      </c>
      <c r="Y736" s="112"/>
      <c r="Z736" s="387" t="s">
        <v>4160</v>
      </c>
      <c r="AA736" s="297">
        <v>0.3</v>
      </c>
      <c r="AB736" s="388">
        <v>30</v>
      </c>
      <c r="AC736" s="388">
        <f t="shared" si="65"/>
        <v>9</v>
      </c>
    </row>
    <row r="737" s="37" customFormat="1" customHeight="1" spans="1:29">
      <c r="A737" s="241" t="s">
        <v>524</v>
      </c>
      <c r="B737" s="236" t="s">
        <v>3527</v>
      </c>
      <c r="C737" s="236" t="s">
        <v>52</v>
      </c>
      <c r="D737" s="236" t="s">
        <v>806</v>
      </c>
      <c r="E737" s="52" t="s">
        <v>4161</v>
      </c>
      <c r="F737" s="180" t="s">
        <v>4162</v>
      </c>
      <c r="G737" s="59" t="s">
        <v>35</v>
      </c>
      <c r="H737" s="59" t="s">
        <v>4163</v>
      </c>
      <c r="I737" s="53" t="e">
        <f>VLOOKUP(H737,合同高级查询数据!$A$2:$Y$48,25,FALSE)</f>
        <v>#N/A</v>
      </c>
      <c r="J737" s="340" t="s">
        <v>37</v>
      </c>
      <c r="K737" s="340" t="s">
        <v>4164</v>
      </c>
      <c r="L737" s="334" t="s">
        <v>4165</v>
      </c>
      <c r="M737" s="341" t="s">
        <v>4166</v>
      </c>
      <c r="N737" s="340" t="s">
        <v>4167</v>
      </c>
      <c r="O737" s="342" t="s">
        <v>4168</v>
      </c>
      <c r="P737" s="246">
        <v>9000</v>
      </c>
      <c r="Q737" s="67">
        <v>30</v>
      </c>
      <c r="R737" s="274">
        <f t="shared" si="64"/>
        <v>270000</v>
      </c>
      <c r="S737" s="358">
        <v>202303</v>
      </c>
      <c r="T737" s="364" t="s">
        <v>4169</v>
      </c>
      <c r="U737" s="365"/>
      <c r="V737" s="271">
        <v>29.962096977</v>
      </c>
      <c r="W737" s="246"/>
      <c r="X737" s="117">
        <v>44256</v>
      </c>
      <c r="Y737" s="117">
        <v>44985</v>
      </c>
      <c r="Z737" s="383" t="s">
        <v>4170</v>
      </c>
      <c r="AA737" s="293">
        <v>0.3</v>
      </c>
      <c r="AB737" s="384">
        <v>100</v>
      </c>
      <c r="AC737" s="385">
        <f t="shared" si="65"/>
        <v>30</v>
      </c>
    </row>
    <row r="738" s="37" customFormat="1" customHeight="1" spans="1:29">
      <c r="A738" s="241" t="s">
        <v>524</v>
      </c>
      <c r="B738" s="236" t="s">
        <v>3527</v>
      </c>
      <c r="C738" s="236" t="s">
        <v>2051</v>
      </c>
      <c r="D738" s="236" t="s">
        <v>526</v>
      </c>
      <c r="E738" s="240" t="s">
        <v>4171</v>
      </c>
      <c r="F738" s="180" t="s">
        <v>4172</v>
      </c>
      <c r="G738" s="59" t="s">
        <v>35</v>
      </c>
      <c r="H738" s="59" t="s">
        <v>4173</v>
      </c>
      <c r="I738" s="53" t="e">
        <f>VLOOKUP(H738,合同高级查询数据!$A$2:$Y$48,25,FALSE)</f>
        <v>#N/A</v>
      </c>
      <c r="J738" s="340" t="s">
        <v>37</v>
      </c>
      <c r="K738" s="340" t="s">
        <v>2687</v>
      </c>
      <c r="L738" s="334" t="s">
        <v>4174</v>
      </c>
      <c r="M738" s="341" t="s">
        <v>4175</v>
      </c>
      <c r="N738" s="340" t="s">
        <v>4176</v>
      </c>
      <c r="O738" s="342" t="s">
        <v>4177</v>
      </c>
      <c r="P738" s="246">
        <v>9000</v>
      </c>
      <c r="Q738" s="67">
        <v>6.8</v>
      </c>
      <c r="R738" s="274">
        <f t="shared" ref="R738:R753" si="66">ROUND(P738*Q738,2)</f>
        <v>61200</v>
      </c>
      <c r="S738" s="358">
        <v>202303</v>
      </c>
      <c r="T738" s="364" t="s">
        <v>4178</v>
      </c>
      <c r="U738" s="365"/>
      <c r="V738" s="271">
        <v>6.611879834</v>
      </c>
      <c r="W738" s="370">
        <v>6.9</v>
      </c>
      <c r="X738" s="129">
        <v>43915</v>
      </c>
      <c r="Y738" s="129">
        <v>45016</v>
      </c>
      <c r="Z738" s="383" t="s">
        <v>4179</v>
      </c>
      <c r="AA738" s="293">
        <v>0.3</v>
      </c>
      <c r="AB738" s="384">
        <v>20</v>
      </c>
      <c r="AC738" s="385">
        <f t="shared" si="65"/>
        <v>6</v>
      </c>
    </row>
    <row r="739" s="37" customFormat="1" customHeight="1" spans="1:29">
      <c r="A739" s="241" t="s">
        <v>524</v>
      </c>
      <c r="B739" s="236" t="s">
        <v>3527</v>
      </c>
      <c r="C739" s="236" t="s">
        <v>4124</v>
      </c>
      <c r="D739" s="236" t="s">
        <v>806</v>
      </c>
      <c r="E739" s="240" t="s">
        <v>4180</v>
      </c>
      <c r="F739" s="180" t="s">
        <v>4181</v>
      </c>
      <c r="G739" s="59" t="s">
        <v>35</v>
      </c>
      <c r="H739" s="59" t="s">
        <v>4182</v>
      </c>
      <c r="I739" s="53" t="e">
        <f>VLOOKUP(H739,合同高级查询数据!$A$2:$Y$48,25,FALSE)</f>
        <v>#N/A</v>
      </c>
      <c r="J739" s="340" t="s">
        <v>37</v>
      </c>
      <c r="K739" s="340" t="s">
        <v>4183</v>
      </c>
      <c r="L739" s="334" t="s">
        <v>4184</v>
      </c>
      <c r="M739" s="341" t="s">
        <v>4185</v>
      </c>
      <c r="N739" s="340" t="s">
        <v>4186</v>
      </c>
      <c r="O739" s="342" t="s">
        <v>4187</v>
      </c>
      <c r="P739" s="246">
        <v>9000</v>
      </c>
      <c r="Q739" s="67">
        <v>12.61</v>
      </c>
      <c r="R739" s="274">
        <f t="shared" si="66"/>
        <v>113490</v>
      </c>
      <c r="S739" s="358">
        <v>202303</v>
      </c>
      <c r="T739" s="364" t="s">
        <v>4188</v>
      </c>
      <c r="U739" s="365"/>
      <c r="V739" s="271">
        <v>12.490955981</v>
      </c>
      <c r="W739" s="370">
        <v>12.73</v>
      </c>
      <c r="X739" s="129">
        <v>44409</v>
      </c>
      <c r="Y739" s="129">
        <v>45138</v>
      </c>
      <c r="Z739" s="383" t="s">
        <v>4189</v>
      </c>
      <c r="AA739" s="293">
        <v>0.3</v>
      </c>
      <c r="AB739" s="384">
        <v>40</v>
      </c>
      <c r="AC739" s="385">
        <f t="shared" si="65"/>
        <v>12</v>
      </c>
    </row>
    <row r="740" s="37" customFormat="1" customHeight="1" spans="1:29">
      <c r="A740" s="241" t="s">
        <v>524</v>
      </c>
      <c r="B740" s="236" t="s">
        <v>3527</v>
      </c>
      <c r="C740" s="236" t="s">
        <v>66</v>
      </c>
      <c r="D740" s="236" t="s">
        <v>806</v>
      </c>
      <c r="E740" s="240" t="s">
        <v>4190</v>
      </c>
      <c r="F740" s="180" t="s">
        <v>4191</v>
      </c>
      <c r="G740" s="59" t="s">
        <v>35</v>
      </c>
      <c r="H740" s="59" t="s">
        <v>4192</v>
      </c>
      <c r="I740" s="53" t="e">
        <f>VLOOKUP(H740,合同高级查询数据!$A$2:$Y$48,25,FALSE)</f>
        <v>#N/A</v>
      </c>
      <c r="J740" s="340" t="s">
        <v>37</v>
      </c>
      <c r="K740" s="340" t="s">
        <v>68</v>
      </c>
      <c r="L740" s="334" t="s">
        <v>4193</v>
      </c>
      <c r="M740" s="341" t="s">
        <v>4194</v>
      </c>
      <c r="N740" s="252">
        <v>42919</v>
      </c>
      <c r="O740" s="342" t="s">
        <v>1858</v>
      </c>
      <c r="P740" s="343">
        <v>5333.33</v>
      </c>
      <c r="Q740" s="67">
        <v>7.012</v>
      </c>
      <c r="R740" s="274">
        <f t="shared" si="66"/>
        <v>37397.31</v>
      </c>
      <c r="S740" s="358">
        <v>202303</v>
      </c>
      <c r="T740" s="364" t="s">
        <v>4195</v>
      </c>
      <c r="U740" s="365"/>
      <c r="V740" s="271">
        <v>6.927239857</v>
      </c>
      <c r="W740" s="370"/>
      <c r="X740" s="117">
        <v>44378</v>
      </c>
      <c r="Y740" s="129">
        <v>45107</v>
      </c>
      <c r="Z740" s="383" t="s">
        <v>4196</v>
      </c>
      <c r="AA740" s="293">
        <v>0.1</v>
      </c>
      <c r="AB740" s="384">
        <v>40</v>
      </c>
      <c r="AC740" s="385">
        <f t="shared" si="65"/>
        <v>4</v>
      </c>
    </row>
    <row r="741" s="37" customFormat="1" customHeight="1" spans="1:29">
      <c r="A741" s="241" t="s">
        <v>524</v>
      </c>
      <c r="B741" s="236" t="s">
        <v>3527</v>
      </c>
      <c r="C741" s="236" t="s">
        <v>66</v>
      </c>
      <c r="D741" s="236" t="s">
        <v>806</v>
      </c>
      <c r="E741" s="240" t="s">
        <v>4190</v>
      </c>
      <c r="F741" s="180" t="s">
        <v>4191</v>
      </c>
      <c r="G741" s="59" t="s">
        <v>35</v>
      </c>
      <c r="H741" s="49" t="s">
        <v>4197</v>
      </c>
      <c r="I741" s="53" t="e">
        <f>VLOOKUP(H741,合同高级查询数据!$A$2:$Y$48,25,FALSE)</f>
        <v>#N/A</v>
      </c>
      <c r="J741" s="340" t="s">
        <v>37</v>
      </c>
      <c r="K741" s="340" t="s">
        <v>68</v>
      </c>
      <c r="L741" s="334" t="s">
        <v>4198</v>
      </c>
      <c r="M741" s="341" t="s">
        <v>4199</v>
      </c>
      <c r="N741" s="252">
        <v>44317</v>
      </c>
      <c r="O741" s="342" t="s">
        <v>1355</v>
      </c>
      <c r="P741" s="343">
        <v>9000</v>
      </c>
      <c r="Q741" s="67">
        <v>43.7</v>
      </c>
      <c r="R741" s="274">
        <f t="shared" si="66"/>
        <v>393300</v>
      </c>
      <c r="S741" s="358">
        <v>202303</v>
      </c>
      <c r="T741" s="364" t="s">
        <v>4200</v>
      </c>
      <c r="U741" s="365"/>
      <c r="V741" s="271">
        <v>43.666991958</v>
      </c>
      <c r="W741" s="370"/>
      <c r="X741" s="117">
        <v>44317</v>
      </c>
      <c r="Y741" s="129">
        <v>45046</v>
      </c>
      <c r="Z741" s="383" t="s">
        <v>4201</v>
      </c>
      <c r="AA741" s="293">
        <v>0.3</v>
      </c>
      <c r="AB741" s="384">
        <v>80</v>
      </c>
      <c r="AC741" s="385">
        <f t="shared" si="65"/>
        <v>24</v>
      </c>
    </row>
    <row r="742" s="37" customFormat="1" customHeight="1" spans="1:29">
      <c r="A742" s="241" t="s">
        <v>524</v>
      </c>
      <c r="B742" s="236" t="s">
        <v>3527</v>
      </c>
      <c r="C742" s="236" t="s">
        <v>66</v>
      </c>
      <c r="D742" s="236" t="s">
        <v>806</v>
      </c>
      <c r="E742" s="240" t="s">
        <v>4190</v>
      </c>
      <c r="F742" s="180" t="s">
        <v>4191</v>
      </c>
      <c r="G742" s="59" t="s">
        <v>35</v>
      </c>
      <c r="H742" s="59" t="s">
        <v>4192</v>
      </c>
      <c r="I742" s="53" t="e">
        <f>VLOOKUP(H742,合同高级查询数据!$A$2:$Y$48,25,FALSE)</f>
        <v>#N/A</v>
      </c>
      <c r="J742" s="340" t="s">
        <v>37</v>
      </c>
      <c r="K742" s="340" t="s">
        <v>68</v>
      </c>
      <c r="L742" s="334" t="s">
        <v>4202</v>
      </c>
      <c r="M742" s="341" t="s">
        <v>4203</v>
      </c>
      <c r="N742" s="252" t="s">
        <v>4204</v>
      </c>
      <c r="O742" s="342" t="s">
        <v>386</v>
      </c>
      <c r="P742" s="343">
        <v>5333.33</v>
      </c>
      <c r="Q742" s="67">
        <v>0</v>
      </c>
      <c r="R742" s="274">
        <f t="shared" si="66"/>
        <v>0</v>
      </c>
      <c r="S742" s="358">
        <v>202303</v>
      </c>
      <c r="T742" s="364" t="s">
        <v>4205</v>
      </c>
      <c r="U742" s="365"/>
      <c r="V742" s="271">
        <v>0</v>
      </c>
      <c r="W742" s="370"/>
      <c r="X742" s="129">
        <v>44378</v>
      </c>
      <c r="Y742" s="129">
        <v>45107</v>
      </c>
      <c r="Z742" s="383" t="s">
        <v>4206</v>
      </c>
      <c r="AA742" s="293">
        <v>0.3</v>
      </c>
      <c r="AB742" s="384">
        <v>0</v>
      </c>
      <c r="AC742" s="385">
        <f t="shared" si="65"/>
        <v>0</v>
      </c>
    </row>
    <row r="743" s="2" customFormat="1" customHeight="1" spans="1:29">
      <c r="A743" s="238" t="s">
        <v>578</v>
      </c>
      <c r="B743" s="237" t="s">
        <v>3527</v>
      </c>
      <c r="C743" s="237" t="s">
        <v>4124</v>
      </c>
      <c r="D743" s="237" t="s">
        <v>806</v>
      </c>
      <c r="E743" s="7" t="s">
        <v>4207</v>
      </c>
      <c r="F743" s="5" t="s">
        <v>4208</v>
      </c>
      <c r="G743" s="5" t="s">
        <v>35</v>
      </c>
      <c r="H743" s="9" t="s">
        <v>4209</v>
      </c>
      <c r="I743" s="13" t="e">
        <f>VLOOKUP(H743,合同高级查询数据!$A$2:$Y$48,25,FALSE)</f>
        <v>#N/A</v>
      </c>
      <c r="J743" s="8" t="s">
        <v>37</v>
      </c>
      <c r="K743" s="344" t="s">
        <v>4210</v>
      </c>
      <c r="L743" s="15" t="s">
        <v>4211</v>
      </c>
      <c r="M743" s="111" t="s">
        <v>4212</v>
      </c>
      <c r="N743" s="345" t="s">
        <v>4213</v>
      </c>
      <c r="O743" s="14" t="s">
        <v>386</v>
      </c>
      <c r="P743" s="249">
        <v>6740</v>
      </c>
      <c r="Q743" s="347"/>
      <c r="R743" s="276">
        <f t="shared" si="66"/>
        <v>0</v>
      </c>
      <c r="S743" s="353">
        <v>202303</v>
      </c>
      <c r="T743" s="371" t="s">
        <v>4214</v>
      </c>
      <c r="U743" s="372"/>
      <c r="V743" s="278">
        <v>0</v>
      </c>
      <c r="W743" s="278"/>
      <c r="X743" s="373"/>
      <c r="Y743" s="373"/>
      <c r="Z743" s="389" t="s">
        <v>4215</v>
      </c>
      <c r="AA743" s="297">
        <v>0.4</v>
      </c>
      <c r="AB743" s="390">
        <v>0</v>
      </c>
      <c r="AC743" s="388">
        <f t="shared" si="65"/>
        <v>0</v>
      </c>
    </row>
    <row r="744" s="2" customFormat="1" customHeight="1" spans="1:29">
      <c r="A744" s="238" t="s">
        <v>578</v>
      </c>
      <c r="B744" s="237" t="s">
        <v>3527</v>
      </c>
      <c r="C744" s="237" t="s">
        <v>4124</v>
      </c>
      <c r="D744" s="237" t="s">
        <v>806</v>
      </c>
      <c r="E744" s="56" t="s">
        <v>4207</v>
      </c>
      <c r="F744" s="181" t="s">
        <v>4208</v>
      </c>
      <c r="G744" s="9" t="s">
        <v>35</v>
      </c>
      <c r="H744" s="9" t="s">
        <v>4209</v>
      </c>
      <c r="I744" s="13" t="e">
        <f>VLOOKUP(H744,合同高级查询数据!$A$2:$Y$48,25,FALSE)</f>
        <v>#N/A</v>
      </c>
      <c r="J744" s="344" t="s">
        <v>37</v>
      </c>
      <c r="K744" s="344" t="s">
        <v>4210</v>
      </c>
      <c r="L744" s="330" t="s">
        <v>4216</v>
      </c>
      <c r="M744" s="345" t="s">
        <v>4212</v>
      </c>
      <c r="N744" s="307" t="s">
        <v>4217</v>
      </c>
      <c r="O744" s="346" t="s">
        <v>3504</v>
      </c>
      <c r="P744" s="347">
        <v>6740</v>
      </c>
      <c r="Q744" s="74">
        <v>11.06</v>
      </c>
      <c r="R744" s="276">
        <f t="shared" si="66"/>
        <v>74544.4</v>
      </c>
      <c r="S744" s="353">
        <v>202303</v>
      </c>
      <c r="T744" s="367" t="s">
        <v>4218</v>
      </c>
      <c r="U744" s="368"/>
      <c r="V744" s="278">
        <v>11.059423447</v>
      </c>
      <c r="W744" s="369"/>
      <c r="X744" s="112"/>
      <c r="Y744" s="113"/>
      <c r="Z744" s="387" t="s">
        <v>4219</v>
      </c>
      <c r="AA744" s="297">
        <v>0.4</v>
      </c>
      <c r="AB744" s="380">
        <v>20</v>
      </c>
      <c r="AC744" s="388">
        <f t="shared" si="65"/>
        <v>8</v>
      </c>
    </row>
    <row r="745" s="2" customFormat="1" customHeight="1" spans="1:29">
      <c r="A745" s="238" t="s">
        <v>578</v>
      </c>
      <c r="B745" s="237" t="s">
        <v>3527</v>
      </c>
      <c r="C745" s="237" t="s">
        <v>2051</v>
      </c>
      <c r="D745" s="237" t="s">
        <v>526</v>
      </c>
      <c r="E745" s="56" t="s">
        <v>4220</v>
      </c>
      <c r="F745" s="181" t="s">
        <v>4221</v>
      </c>
      <c r="G745" s="9" t="s">
        <v>35</v>
      </c>
      <c r="H745" s="9" t="s">
        <v>4222</v>
      </c>
      <c r="I745" s="13" t="e">
        <f>VLOOKUP(H745,合同高级查询数据!$A$2:$Y$48,25,FALSE)</f>
        <v>#N/A</v>
      </c>
      <c r="J745" s="344" t="s">
        <v>37</v>
      </c>
      <c r="K745" s="344" t="s">
        <v>2687</v>
      </c>
      <c r="L745" s="330" t="s">
        <v>4221</v>
      </c>
      <c r="M745" s="345" t="s">
        <v>4223</v>
      </c>
      <c r="N745" s="344" t="s">
        <v>4224</v>
      </c>
      <c r="O745" s="346" t="s">
        <v>4225</v>
      </c>
      <c r="P745" s="347">
        <v>6740</v>
      </c>
      <c r="Q745" s="74">
        <v>0</v>
      </c>
      <c r="R745" s="276">
        <f t="shared" si="66"/>
        <v>0</v>
      </c>
      <c r="S745" s="353">
        <v>202303</v>
      </c>
      <c r="T745" s="367" t="s">
        <v>4226</v>
      </c>
      <c r="U745" s="368"/>
      <c r="V745" s="278">
        <v>0</v>
      </c>
      <c r="W745" s="369"/>
      <c r="X745" s="112"/>
      <c r="Y745" s="113"/>
      <c r="Z745" s="387" t="s">
        <v>4227</v>
      </c>
      <c r="AA745" s="297">
        <v>0.4</v>
      </c>
      <c r="AB745" s="380">
        <v>0</v>
      </c>
      <c r="AC745" s="388">
        <f t="shared" si="65"/>
        <v>0</v>
      </c>
    </row>
    <row r="746" s="2" customFormat="1" customHeight="1" spans="1:29">
      <c r="A746" s="238" t="s">
        <v>578</v>
      </c>
      <c r="B746" s="237" t="s">
        <v>3527</v>
      </c>
      <c r="C746" s="237" t="s">
        <v>2051</v>
      </c>
      <c r="D746" s="237" t="s">
        <v>526</v>
      </c>
      <c r="E746" s="56" t="s">
        <v>4220</v>
      </c>
      <c r="F746" s="181" t="s">
        <v>4221</v>
      </c>
      <c r="G746" s="9" t="s">
        <v>35</v>
      </c>
      <c r="H746" s="9" t="s">
        <v>4222</v>
      </c>
      <c r="I746" s="13" t="e">
        <f>VLOOKUP(H746,合同高级查询数据!$A$2:$Y$48,25,FALSE)</f>
        <v>#N/A</v>
      </c>
      <c r="J746" s="344" t="s">
        <v>37</v>
      </c>
      <c r="K746" s="344" t="s">
        <v>4228</v>
      </c>
      <c r="L746" s="330" t="s">
        <v>4229</v>
      </c>
      <c r="M746" s="345" t="s">
        <v>4230</v>
      </c>
      <c r="N746" s="344" t="s">
        <v>4231</v>
      </c>
      <c r="O746" s="346" t="s">
        <v>4232</v>
      </c>
      <c r="P746" s="347">
        <v>6740</v>
      </c>
      <c r="Q746" s="74">
        <v>8.54</v>
      </c>
      <c r="R746" s="276">
        <f t="shared" si="66"/>
        <v>57559.6</v>
      </c>
      <c r="S746" s="353">
        <v>202303</v>
      </c>
      <c r="T746" s="367" t="s">
        <v>4233</v>
      </c>
      <c r="U746" s="368"/>
      <c r="V746" s="278">
        <v>8.536113739</v>
      </c>
      <c r="W746" s="369"/>
      <c r="X746" s="112"/>
      <c r="Y746" s="113"/>
      <c r="Z746" s="387" t="s">
        <v>4234</v>
      </c>
      <c r="AA746" s="297">
        <v>0.4</v>
      </c>
      <c r="AB746" s="380">
        <v>20</v>
      </c>
      <c r="AC746" s="388">
        <f t="shared" si="65"/>
        <v>8</v>
      </c>
    </row>
    <row r="747" s="2" customFormat="1" customHeight="1" spans="1:29">
      <c r="A747" s="238" t="s">
        <v>578</v>
      </c>
      <c r="B747" s="237" t="s">
        <v>3527</v>
      </c>
      <c r="C747" s="237" t="s">
        <v>2051</v>
      </c>
      <c r="D747" s="237" t="s">
        <v>526</v>
      </c>
      <c r="E747" s="56" t="s">
        <v>4220</v>
      </c>
      <c r="F747" s="181" t="s">
        <v>4221</v>
      </c>
      <c r="G747" s="9" t="s">
        <v>35</v>
      </c>
      <c r="H747" s="9" t="s">
        <v>4222</v>
      </c>
      <c r="I747" s="13" t="e">
        <f>VLOOKUP(H747,合同高级查询数据!$A$2:$Y$48,25,FALSE)</f>
        <v>#N/A</v>
      </c>
      <c r="J747" s="344" t="s">
        <v>37</v>
      </c>
      <c r="K747" s="344" t="s">
        <v>4235</v>
      </c>
      <c r="L747" s="330" t="s">
        <v>4236</v>
      </c>
      <c r="M747" s="345" t="s">
        <v>4230</v>
      </c>
      <c r="N747" s="344" t="s">
        <v>4237</v>
      </c>
      <c r="O747" s="346" t="s">
        <v>4238</v>
      </c>
      <c r="P747" s="347">
        <v>6740</v>
      </c>
      <c r="Q747" s="74">
        <v>0</v>
      </c>
      <c r="R747" s="276">
        <f t="shared" si="66"/>
        <v>0</v>
      </c>
      <c r="S747" s="353">
        <v>202303</v>
      </c>
      <c r="T747" s="367" t="s">
        <v>4239</v>
      </c>
      <c r="U747" s="368"/>
      <c r="V747" s="278">
        <v>0</v>
      </c>
      <c r="W747" s="369"/>
      <c r="X747" s="112"/>
      <c r="Y747" s="113"/>
      <c r="Z747" s="387" t="s">
        <v>4240</v>
      </c>
      <c r="AA747" s="297">
        <v>0.4</v>
      </c>
      <c r="AB747" s="380">
        <v>0</v>
      </c>
      <c r="AC747" s="388">
        <f t="shared" si="65"/>
        <v>0</v>
      </c>
    </row>
    <row r="748" s="2" customFormat="1" customHeight="1" spans="1:29">
      <c r="A748" s="238" t="s">
        <v>578</v>
      </c>
      <c r="B748" s="237" t="s">
        <v>3527</v>
      </c>
      <c r="C748" s="237" t="s">
        <v>2051</v>
      </c>
      <c r="D748" s="237" t="s">
        <v>526</v>
      </c>
      <c r="E748" s="56" t="s">
        <v>4220</v>
      </c>
      <c r="F748" s="181" t="s">
        <v>4221</v>
      </c>
      <c r="G748" s="9" t="s">
        <v>35</v>
      </c>
      <c r="H748" s="14" t="s">
        <v>4241</v>
      </c>
      <c r="I748" s="13" t="e">
        <f>VLOOKUP(H748,合同高级查询数据!$A$2:$Y$48,25,FALSE)</f>
        <v>#N/A</v>
      </c>
      <c r="J748" s="344" t="s">
        <v>37</v>
      </c>
      <c r="K748" s="344" t="s">
        <v>4242</v>
      </c>
      <c r="L748" s="330" t="s">
        <v>4243</v>
      </c>
      <c r="M748" s="345" t="s">
        <v>4244</v>
      </c>
      <c r="N748" s="307">
        <v>44927</v>
      </c>
      <c r="O748" s="346" t="s">
        <v>1332</v>
      </c>
      <c r="P748" s="253">
        <v>6740</v>
      </c>
      <c r="Q748" s="74">
        <v>3.11</v>
      </c>
      <c r="R748" s="276">
        <f t="shared" si="66"/>
        <v>20961.4</v>
      </c>
      <c r="S748" s="353">
        <v>202301</v>
      </c>
      <c r="T748" s="367" t="s">
        <v>4245</v>
      </c>
      <c r="U748" s="368"/>
      <c r="V748" s="278"/>
      <c r="W748" s="369"/>
      <c r="X748" s="112"/>
      <c r="Y748" s="113"/>
      <c r="Z748" s="387"/>
      <c r="AA748" s="297"/>
      <c r="AB748" s="380"/>
      <c r="AC748" s="388"/>
    </row>
    <row r="749" s="2" customFormat="1" customHeight="1" spans="1:29">
      <c r="A749" s="238" t="s">
        <v>578</v>
      </c>
      <c r="B749" s="237" t="s">
        <v>3527</v>
      </c>
      <c r="C749" s="237" t="s">
        <v>2051</v>
      </c>
      <c r="D749" s="237" t="s">
        <v>526</v>
      </c>
      <c r="E749" s="56" t="s">
        <v>4220</v>
      </c>
      <c r="F749" s="181" t="s">
        <v>4221</v>
      </c>
      <c r="G749" s="9" t="s">
        <v>35</v>
      </c>
      <c r="H749" s="14" t="s">
        <v>4241</v>
      </c>
      <c r="I749" s="13" t="e">
        <f>VLOOKUP(H749,合同高级查询数据!$A$2:$Y$48,25,FALSE)</f>
        <v>#N/A</v>
      </c>
      <c r="J749" s="344" t="s">
        <v>37</v>
      </c>
      <c r="K749" s="344" t="s">
        <v>4242</v>
      </c>
      <c r="L749" s="330" t="s">
        <v>4243</v>
      </c>
      <c r="M749" s="345" t="s">
        <v>4244</v>
      </c>
      <c r="N749" s="307">
        <v>44927</v>
      </c>
      <c r="O749" s="346" t="s">
        <v>1332</v>
      </c>
      <c r="P749" s="253">
        <v>6740</v>
      </c>
      <c r="Q749" s="74">
        <v>280.88</v>
      </c>
      <c r="R749" s="276">
        <f t="shared" si="66"/>
        <v>1893131.2</v>
      </c>
      <c r="S749" s="353">
        <v>202303</v>
      </c>
      <c r="T749" s="367" t="s">
        <v>4246</v>
      </c>
      <c r="U749" s="368"/>
      <c r="V749" s="278">
        <v>280.881774902</v>
      </c>
      <c r="W749" s="369"/>
      <c r="X749" s="112"/>
      <c r="Y749" s="113"/>
      <c r="Z749" s="387" t="s">
        <v>4247</v>
      </c>
      <c r="AA749" s="297">
        <v>0.4</v>
      </c>
      <c r="AB749" s="380">
        <v>600</v>
      </c>
      <c r="AC749" s="388">
        <f>AB749*AA749</f>
        <v>240</v>
      </c>
    </row>
    <row r="750" s="2" customFormat="1" customHeight="1" spans="1:29">
      <c r="A750" s="238" t="s">
        <v>578</v>
      </c>
      <c r="B750" s="237" t="s">
        <v>3527</v>
      </c>
      <c r="C750" s="237" t="s">
        <v>66</v>
      </c>
      <c r="D750" s="237" t="s">
        <v>806</v>
      </c>
      <c r="E750" s="7" t="s">
        <v>4248</v>
      </c>
      <c r="F750" s="5" t="s">
        <v>4249</v>
      </c>
      <c r="G750" s="5" t="s">
        <v>35</v>
      </c>
      <c r="H750" s="9" t="s">
        <v>4250</v>
      </c>
      <c r="I750" s="13" t="e">
        <f>VLOOKUP(H750,合同高级查询数据!$A$2:$Y$48,25,FALSE)</f>
        <v>#N/A</v>
      </c>
      <c r="J750" s="8" t="s">
        <v>37</v>
      </c>
      <c r="K750" s="5" t="s">
        <v>68</v>
      </c>
      <c r="L750" s="15" t="s">
        <v>4251</v>
      </c>
      <c r="M750" s="111" t="s">
        <v>4252</v>
      </c>
      <c r="N750" s="345" t="s">
        <v>4253</v>
      </c>
      <c r="O750" s="88" t="s">
        <v>4254</v>
      </c>
      <c r="P750" s="249">
        <v>6740</v>
      </c>
      <c r="Q750" s="347">
        <v>0</v>
      </c>
      <c r="R750" s="276">
        <f t="shared" si="66"/>
        <v>0</v>
      </c>
      <c r="S750" s="353">
        <v>202303</v>
      </c>
      <c r="T750" s="371" t="s">
        <v>4255</v>
      </c>
      <c r="U750" s="372"/>
      <c r="V750" s="278">
        <v>0</v>
      </c>
      <c r="W750" s="278"/>
      <c r="X750" s="373"/>
      <c r="Y750" s="373"/>
      <c r="Z750" s="56" t="s">
        <v>4256</v>
      </c>
      <c r="AA750" s="297">
        <v>0.4</v>
      </c>
      <c r="AB750" s="390">
        <v>0</v>
      </c>
      <c r="AC750" s="388">
        <f>AB750*AA750</f>
        <v>0</v>
      </c>
    </row>
    <row r="751" s="2" customFormat="1" customHeight="1" spans="1:29">
      <c r="A751" s="238" t="s">
        <v>578</v>
      </c>
      <c r="B751" s="237" t="s">
        <v>3527</v>
      </c>
      <c r="C751" s="237" t="s">
        <v>66</v>
      </c>
      <c r="D751" s="237" t="s">
        <v>806</v>
      </c>
      <c r="E751" s="56" t="s">
        <v>4248</v>
      </c>
      <c r="F751" s="181" t="s">
        <v>4249</v>
      </c>
      <c r="G751" s="9" t="s">
        <v>35</v>
      </c>
      <c r="H751" s="9" t="s">
        <v>4250</v>
      </c>
      <c r="I751" s="13" t="e">
        <f>VLOOKUP(H751,合同高级查询数据!$A$2:$Y$48,25,FALSE)</f>
        <v>#N/A</v>
      </c>
      <c r="J751" s="344" t="s">
        <v>37</v>
      </c>
      <c r="K751" s="344" t="s">
        <v>68</v>
      </c>
      <c r="L751" s="330" t="s">
        <v>4257</v>
      </c>
      <c r="M751" s="345" t="s">
        <v>4258</v>
      </c>
      <c r="N751" s="344" t="s">
        <v>4259</v>
      </c>
      <c r="O751" s="346" t="s">
        <v>4260</v>
      </c>
      <c r="P751" s="347">
        <v>6740</v>
      </c>
      <c r="Q751" s="74">
        <v>136.59</v>
      </c>
      <c r="R751" s="276">
        <f t="shared" si="66"/>
        <v>920616.6</v>
      </c>
      <c r="S751" s="353">
        <v>202303</v>
      </c>
      <c r="T751" s="367" t="s">
        <v>4261</v>
      </c>
      <c r="U751" s="368"/>
      <c r="V751" s="278">
        <v>136.5909729</v>
      </c>
      <c r="W751" s="369"/>
      <c r="X751" s="112"/>
      <c r="Y751" s="113"/>
      <c r="Z751" s="387" t="s">
        <v>4262</v>
      </c>
      <c r="AA751" s="297">
        <v>0.4</v>
      </c>
      <c r="AB751" s="380">
        <v>320</v>
      </c>
      <c r="AC751" s="388">
        <f>AB751*AA751</f>
        <v>128</v>
      </c>
    </row>
    <row r="752" s="2" customFormat="1" customHeight="1" spans="1:29">
      <c r="A752" s="238" t="s">
        <v>578</v>
      </c>
      <c r="B752" s="237" t="s">
        <v>3527</v>
      </c>
      <c r="C752" s="237" t="s">
        <v>52</v>
      </c>
      <c r="D752" s="237" t="s">
        <v>806</v>
      </c>
      <c r="E752" s="239" t="s">
        <v>4263</v>
      </c>
      <c r="F752" s="238" t="s">
        <v>4264</v>
      </c>
      <c r="G752" s="238" t="s">
        <v>35</v>
      </c>
      <c r="H752" s="9" t="s">
        <v>4265</v>
      </c>
      <c r="I752" s="13" t="e">
        <f>VLOOKUP(H752,合同高级查询数据!$A$2:$Y$48,25,FALSE)</f>
        <v>#N/A</v>
      </c>
      <c r="J752" s="8" t="s">
        <v>37</v>
      </c>
      <c r="K752" s="238" t="s">
        <v>55</v>
      </c>
      <c r="L752" s="250" t="s">
        <v>4264</v>
      </c>
      <c r="M752" s="111" t="s">
        <v>4266</v>
      </c>
      <c r="N752" s="113" t="s">
        <v>4267</v>
      </c>
      <c r="O752" s="113" t="s">
        <v>4268</v>
      </c>
      <c r="P752" s="253">
        <v>6740</v>
      </c>
      <c r="Q752" s="285">
        <v>0</v>
      </c>
      <c r="R752" s="286">
        <f t="shared" si="66"/>
        <v>0</v>
      </c>
      <c r="S752" s="76">
        <v>202303</v>
      </c>
      <c r="T752" s="280" t="s">
        <v>4269</v>
      </c>
      <c r="U752" s="277"/>
      <c r="V752" s="278">
        <v>0</v>
      </c>
      <c r="W752" s="253"/>
      <c r="X752" s="113"/>
      <c r="Y752" s="113"/>
      <c r="Z752" s="303" t="s">
        <v>4270</v>
      </c>
      <c r="AA752" s="379">
        <v>0.4</v>
      </c>
      <c r="AB752" s="305">
        <v>0</v>
      </c>
      <c r="AC752" s="388">
        <f>AB752*AA752</f>
        <v>0</v>
      </c>
    </row>
    <row r="753" s="2" customFormat="1" customHeight="1" spans="1:29">
      <c r="A753" s="238" t="s">
        <v>578</v>
      </c>
      <c r="B753" s="237" t="s">
        <v>3527</v>
      </c>
      <c r="C753" s="237" t="s">
        <v>52</v>
      </c>
      <c r="D753" s="237" t="s">
        <v>806</v>
      </c>
      <c r="E753" s="239" t="s">
        <v>4263</v>
      </c>
      <c r="F753" s="238" t="s">
        <v>4264</v>
      </c>
      <c r="G753" s="238" t="s">
        <v>35</v>
      </c>
      <c r="H753" s="9" t="s">
        <v>4265</v>
      </c>
      <c r="I753" s="13" t="e">
        <f>VLOOKUP(H753,合同高级查询数据!$A$2:$Y$48,25,FALSE)</f>
        <v>#N/A</v>
      </c>
      <c r="J753" s="8" t="s">
        <v>37</v>
      </c>
      <c r="K753" s="238" t="s">
        <v>55</v>
      </c>
      <c r="L753" s="250" t="s">
        <v>4271</v>
      </c>
      <c r="M753" s="111" t="s">
        <v>4272</v>
      </c>
      <c r="N753" s="113" t="s">
        <v>4273</v>
      </c>
      <c r="O753" s="113" t="s">
        <v>4274</v>
      </c>
      <c r="P753" s="253">
        <v>6740</v>
      </c>
      <c r="Q753" s="285">
        <v>9.13</v>
      </c>
      <c r="R753" s="286">
        <f t="shared" si="66"/>
        <v>61536.2</v>
      </c>
      <c r="S753" s="76">
        <v>202303</v>
      </c>
      <c r="T753" s="280" t="s">
        <v>4275</v>
      </c>
      <c r="U753" s="277"/>
      <c r="V753" s="278">
        <v>9.133752823</v>
      </c>
      <c r="W753" s="253"/>
      <c r="X753" s="113"/>
      <c r="Y753" s="113"/>
      <c r="Z753" s="303" t="s">
        <v>4276</v>
      </c>
      <c r="AA753" s="379">
        <v>0.4</v>
      </c>
      <c r="AB753" s="305">
        <v>20</v>
      </c>
      <c r="AC753" s="388">
        <f>AB753*AA753</f>
        <v>8</v>
      </c>
    </row>
    <row r="754" s="37" customFormat="1" customHeight="1" spans="1:29">
      <c r="A754" s="325" t="s">
        <v>571</v>
      </c>
      <c r="B754" s="325" t="s">
        <v>4277</v>
      </c>
      <c r="C754" s="325" t="s">
        <v>93</v>
      </c>
      <c r="D754" s="325" t="s">
        <v>3406</v>
      </c>
      <c r="E754" s="52" t="s">
        <v>4278</v>
      </c>
      <c r="F754" s="51" t="s">
        <v>4279</v>
      </c>
      <c r="G754" s="326" t="s">
        <v>35</v>
      </c>
      <c r="H754" s="59" t="s">
        <v>4280</v>
      </c>
      <c r="I754" s="53" t="e">
        <f>VLOOKUP(H754,合同高级查询数据!$A$2:$Y$48,25,FALSE)</f>
        <v>#N/A</v>
      </c>
      <c r="J754" s="331" t="s">
        <v>1459</v>
      </c>
      <c r="K754" s="348" t="s">
        <v>4281</v>
      </c>
      <c r="L754" s="349" t="s">
        <v>4282</v>
      </c>
      <c r="M754" s="334"/>
      <c r="N754" s="338" t="s">
        <v>4283</v>
      </c>
      <c r="O754" s="338" t="s">
        <v>4284</v>
      </c>
      <c r="P754" s="350">
        <v>21000</v>
      </c>
      <c r="Q754" s="343">
        <v>100</v>
      </c>
      <c r="R754" s="374">
        <f t="shared" ref="R754:R770" si="67">ROUND(P754*Q754,2)</f>
        <v>2100000</v>
      </c>
      <c r="S754" s="358">
        <v>202303</v>
      </c>
      <c r="T754" s="375" t="s">
        <v>4285</v>
      </c>
      <c r="U754" s="348"/>
      <c r="V754" s="376">
        <v>91.598908098</v>
      </c>
      <c r="W754" s="376"/>
      <c r="X754" s="117">
        <v>44013</v>
      </c>
      <c r="Y754" s="117">
        <v>45107</v>
      </c>
      <c r="Z754" s="391" t="s">
        <v>4286</v>
      </c>
      <c r="AA754" s="383">
        <f>AC754/AB754</f>
        <v>0.384615384615385</v>
      </c>
      <c r="AB754" s="98">
        <v>260</v>
      </c>
      <c r="AC754" s="52">
        <v>100</v>
      </c>
    </row>
    <row r="755" s="37" customFormat="1" customHeight="1" spans="1:29">
      <c r="A755" s="325" t="s">
        <v>571</v>
      </c>
      <c r="B755" s="325" t="s">
        <v>4277</v>
      </c>
      <c r="C755" s="325" t="s">
        <v>93</v>
      </c>
      <c r="D755" s="325" t="s">
        <v>3406</v>
      </c>
      <c r="E755" s="52" t="s">
        <v>4278</v>
      </c>
      <c r="F755" s="51" t="s">
        <v>4279</v>
      </c>
      <c r="G755" s="326" t="s">
        <v>35</v>
      </c>
      <c r="H755" s="59" t="s">
        <v>4280</v>
      </c>
      <c r="I755" s="53" t="e">
        <f>VLOOKUP(H755,合同高级查询数据!$A$2:$Y$48,25,FALSE)</f>
        <v>#N/A</v>
      </c>
      <c r="J755" s="331" t="s">
        <v>1459</v>
      </c>
      <c r="K755" s="348" t="s">
        <v>4281</v>
      </c>
      <c r="L755" s="349" t="s">
        <v>4282</v>
      </c>
      <c r="M755" s="334"/>
      <c r="N755" s="338" t="s">
        <v>4283</v>
      </c>
      <c r="O755" s="338" t="s">
        <v>4284</v>
      </c>
      <c r="P755" s="350">
        <v>21000</v>
      </c>
      <c r="Q755" s="343">
        <f>103.3-100</f>
        <v>3.3</v>
      </c>
      <c r="R755" s="374">
        <f t="shared" si="67"/>
        <v>69300</v>
      </c>
      <c r="S755" s="358">
        <v>202302</v>
      </c>
      <c r="T755" s="375" t="s">
        <v>4287</v>
      </c>
      <c r="U755" s="348"/>
      <c r="V755" s="376">
        <v>97.770135964</v>
      </c>
      <c r="W755" s="376">
        <v>107.38</v>
      </c>
      <c r="X755" s="117">
        <v>44013</v>
      </c>
      <c r="Y755" s="117">
        <v>45107</v>
      </c>
      <c r="Z755" s="391" t="s">
        <v>4286</v>
      </c>
      <c r="AA755" s="383">
        <f>AC755/AB755</f>
        <v>0.384615384615385</v>
      </c>
      <c r="AB755" s="98">
        <v>260</v>
      </c>
      <c r="AC755" s="52">
        <v>100</v>
      </c>
    </row>
    <row r="756" s="37" customFormat="1" customHeight="1" spans="1:29">
      <c r="A756" s="325" t="s">
        <v>571</v>
      </c>
      <c r="B756" s="325" t="s">
        <v>4277</v>
      </c>
      <c r="C756" s="325" t="s">
        <v>93</v>
      </c>
      <c r="D756" s="325" t="s">
        <v>3406</v>
      </c>
      <c r="E756" s="52" t="s">
        <v>4278</v>
      </c>
      <c r="F756" s="51" t="s">
        <v>4279</v>
      </c>
      <c r="G756" s="326" t="s">
        <v>35</v>
      </c>
      <c r="H756" s="59" t="s">
        <v>4280</v>
      </c>
      <c r="I756" s="53" t="e">
        <f>VLOOKUP(H756,合同高级查询数据!$A$2:$Y$48,25,FALSE)</f>
        <v>#N/A</v>
      </c>
      <c r="J756" s="331" t="s">
        <v>1459</v>
      </c>
      <c r="K756" s="348" t="s">
        <v>4288</v>
      </c>
      <c r="L756" s="349" t="s">
        <v>4289</v>
      </c>
      <c r="M756" s="334"/>
      <c r="N756" s="338">
        <v>39326</v>
      </c>
      <c r="O756" s="338" t="s">
        <v>2139</v>
      </c>
      <c r="P756" s="350">
        <v>21000</v>
      </c>
      <c r="Q756" s="343">
        <v>0</v>
      </c>
      <c r="R756" s="374">
        <f t="shared" si="67"/>
        <v>0</v>
      </c>
      <c r="S756" s="358">
        <v>202303</v>
      </c>
      <c r="T756" s="375" t="s">
        <v>4290</v>
      </c>
      <c r="U756" s="348"/>
      <c r="V756" s="376">
        <v>0</v>
      </c>
      <c r="W756" s="376"/>
      <c r="X756" s="117">
        <v>44013</v>
      </c>
      <c r="Y756" s="117">
        <v>45107</v>
      </c>
      <c r="Z756" s="391" t="s">
        <v>4291</v>
      </c>
      <c r="AA756" s="383">
        <v>0</v>
      </c>
      <c r="AB756" s="98">
        <v>0</v>
      </c>
      <c r="AC756" s="52">
        <v>0</v>
      </c>
    </row>
    <row r="757" s="37" customFormat="1" customHeight="1" spans="1:29">
      <c r="A757" s="325" t="s">
        <v>571</v>
      </c>
      <c r="B757" s="325" t="s">
        <v>4277</v>
      </c>
      <c r="C757" s="325" t="s">
        <v>93</v>
      </c>
      <c r="D757" s="325" t="s">
        <v>3406</v>
      </c>
      <c r="E757" s="52" t="s">
        <v>4278</v>
      </c>
      <c r="F757" s="51" t="s">
        <v>4279</v>
      </c>
      <c r="G757" s="326" t="s">
        <v>35</v>
      </c>
      <c r="H757" s="59" t="s">
        <v>4280</v>
      </c>
      <c r="I757" s="53" t="e">
        <f>VLOOKUP(H757,合同高级查询数据!$A$2:$Y$48,25,FALSE)</f>
        <v>#N/A</v>
      </c>
      <c r="J757" s="331" t="s">
        <v>1459</v>
      </c>
      <c r="K757" s="348" t="s">
        <v>4292</v>
      </c>
      <c r="L757" s="351" t="s">
        <v>4293</v>
      </c>
      <c r="M757" s="334"/>
      <c r="N757" s="338">
        <v>43435</v>
      </c>
      <c r="O757" s="348" t="s">
        <v>2824</v>
      </c>
      <c r="P757" s="350">
        <v>15000</v>
      </c>
      <c r="Q757" s="343">
        <v>0</v>
      </c>
      <c r="R757" s="374">
        <f t="shared" si="67"/>
        <v>0</v>
      </c>
      <c r="S757" s="358">
        <v>202303</v>
      </c>
      <c r="T757" s="375" t="s">
        <v>4294</v>
      </c>
      <c r="U757" s="377"/>
      <c r="V757" s="376">
        <v>0</v>
      </c>
      <c r="W757" s="376"/>
      <c r="X757" s="117">
        <v>44013</v>
      </c>
      <c r="Y757" s="117">
        <v>45107</v>
      </c>
      <c r="Z757" s="391" t="s">
        <v>4295</v>
      </c>
      <c r="AA757" s="52" t="s">
        <v>4296</v>
      </c>
      <c r="AB757" s="98">
        <v>0</v>
      </c>
      <c r="AC757" s="52">
        <v>0</v>
      </c>
    </row>
    <row r="758" s="37" customFormat="1" customHeight="1" spans="1:29">
      <c r="A758" s="325" t="s">
        <v>571</v>
      </c>
      <c r="B758" s="325" t="s">
        <v>4277</v>
      </c>
      <c r="C758" s="325" t="s">
        <v>93</v>
      </c>
      <c r="D758" s="325" t="s">
        <v>3406</v>
      </c>
      <c r="E758" s="52" t="s">
        <v>4278</v>
      </c>
      <c r="F758" s="51" t="s">
        <v>4279</v>
      </c>
      <c r="G758" s="326" t="s">
        <v>35</v>
      </c>
      <c r="H758" s="59" t="s">
        <v>4280</v>
      </c>
      <c r="I758" s="53" t="e">
        <f>VLOOKUP(H758,合同高级查询数据!$A$2:$Y$48,25,FALSE)</f>
        <v>#N/A</v>
      </c>
      <c r="J758" s="331" t="s">
        <v>37</v>
      </c>
      <c r="K758" s="348" t="s">
        <v>4297</v>
      </c>
      <c r="L758" s="351" t="s">
        <v>4279</v>
      </c>
      <c r="M758" s="334"/>
      <c r="N758" s="338" t="s">
        <v>4298</v>
      </c>
      <c r="O758" s="348" t="s">
        <v>4299</v>
      </c>
      <c r="P758" s="350">
        <v>6000</v>
      </c>
      <c r="Q758" s="343">
        <v>43.2</v>
      </c>
      <c r="R758" s="374">
        <f t="shared" si="67"/>
        <v>259200</v>
      </c>
      <c r="S758" s="358">
        <v>202303</v>
      </c>
      <c r="T758" s="375" t="s">
        <v>4300</v>
      </c>
      <c r="U758" s="377"/>
      <c r="V758" s="376">
        <v>43.179425659</v>
      </c>
      <c r="W758" s="376"/>
      <c r="X758" s="117">
        <v>44013</v>
      </c>
      <c r="Y758" s="117">
        <v>45107</v>
      </c>
      <c r="Z758" s="391" t="s">
        <v>4301</v>
      </c>
      <c r="AA758" s="383">
        <v>0.3</v>
      </c>
      <c r="AB758" s="98">
        <v>140</v>
      </c>
      <c r="AC758" s="52">
        <v>42</v>
      </c>
    </row>
    <row r="759" s="37" customFormat="1" customHeight="1" spans="1:29">
      <c r="A759" s="325" t="s">
        <v>571</v>
      </c>
      <c r="B759" s="325" t="s">
        <v>4277</v>
      </c>
      <c r="C759" s="325" t="s">
        <v>93</v>
      </c>
      <c r="D759" s="325" t="s">
        <v>3406</v>
      </c>
      <c r="E759" s="52" t="s">
        <v>4278</v>
      </c>
      <c r="F759" s="51" t="s">
        <v>4279</v>
      </c>
      <c r="G759" s="326" t="s">
        <v>35</v>
      </c>
      <c r="H759" s="59" t="s">
        <v>4280</v>
      </c>
      <c r="I759" s="53" t="e">
        <f>VLOOKUP(H759,合同高级查询数据!$A$2:$Y$48,25,FALSE)</f>
        <v>#N/A</v>
      </c>
      <c r="J759" s="331" t="s">
        <v>1459</v>
      </c>
      <c r="K759" s="348" t="s">
        <v>4302</v>
      </c>
      <c r="L759" s="349" t="s">
        <v>4303</v>
      </c>
      <c r="M759" s="334"/>
      <c r="N759" s="338" t="s">
        <v>4304</v>
      </c>
      <c r="O759" s="338" t="s">
        <v>4305</v>
      </c>
      <c r="P759" s="350">
        <v>15000</v>
      </c>
      <c r="Q759" s="343">
        <v>0</v>
      </c>
      <c r="R759" s="374">
        <f t="shared" si="67"/>
        <v>0</v>
      </c>
      <c r="S759" s="358">
        <v>202303</v>
      </c>
      <c r="T759" s="375" t="s">
        <v>4306</v>
      </c>
      <c r="U759" s="377"/>
      <c r="V759" s="376">
        <v>0</v>
      </c>
      <c r="W759" s="376"/>
      <c r="X759" s="117">
        <v>44013</v>
      </c>
      <c r="Y759" s="117">
        <v>45107</v>
      </c>
      <c r="Z759" s="391" t="s">
        <v>4307</v>
      </c>
      <c r="AA759" s="383">
        <v>0.3</v>
      </c>
      <c r="AB759" s="98">
        <v>0</v>
      </c>
      <c r="AC759" s="52">
        <v>0</v>
      </c>
    </row>
    <row r="760" s="37" customFormat="1" customHeight="1" spans="1:29">
      <c r="A760" s="325" t="s">
        <v>571</v>
      </c>
      <c r="B760" s="325" t="s">
        <v>4277</v>
      </c>
      <c r="C760" s="325" t="s">
        <v>93</v>
      </c>
      <c r="D760" s="325" t="s">
        <v>3406</v>
      </c>
      <c r="E760" s="52" t="s">
        <v>4278</v>
      </c>
      <c r="F760" s="51" t="s">
        <v>4279</v>
      </c>
      <c r="G760" s="326" t="s">
        <v>35</v>
      </c>
      <c r="H760" s="59" t="s">
        <v>4280</v>
      </c>
      <c r="I760" s="53" t="e">
        <f>VLOOKUP(H760,合同高级查询数据!$A$2:$Y$48,25,FALSE)</f>
        <v>#N/A</v>
      </c>
      <c r="J760" s="331" t="s">
        <v>1459</v>
      </c>
      <c r="K760" s="348" t="s">
        <v>4308</v>
      </c>
      <c r="L760" s="349" t="s">
        <v>4309</v>
      </c>
      <c r="M760" s="334" t="s">
        <v>4310</v>
      </c>
      <c r="N760" s="338">
        <v>44682</v>
      </c>
      <c r="O760" s="338" t="s">
        <v>1332</v>
      </c>
      <c r="P760" s="350">
        <v>6000</v>
      </c>
      <c r="Q760" s="343">
        <v>281.5</v>
      </c>
      <c r="R760" s="374">
        <f t="shared" si="67"/>
        <v>1689000</v>
      </c>
      <c r="S760" s="358">
        <v>202303</v>
      </c>
      <c r="T760" s="375" t="s">
        <v>4311</v>
      </c>
      <c r="U760" s="377"/>
      <c r="V760" s="376">
        <v>281.430041629</v>
      </c>
      <c r="W760" s="376"/>
      <c r="X760" s="117">
        <v>44013</v>
      </c>
      <c r="Y760" s="117">
        <v>45107</v>
      </c>
      <c r="Z760" s="391" t="s">
        <v>4312</v>
      </c>
      <c r="AA760" s="383">
        <v>0.2</v>
      </c>
      <c r="AB760" s="98">
        <v>600</v>
      </c>
      <c r="AC760" s="52">
        <v>120</v>
      </c>
    </row>
    <row r="761" s="37" customFormat="1" customHeight="1" spans="1:29">
      <c r="A761" s="325" t="s">
        <v>571</v>
      </c>
      <c r="B761" s="325" t="s">
        <v>4277</v>
      </c>
      <c r="C761" s="325" t="s">
        <v>93</v>
      </c>
      <c r="D761" s="325" t="s">
        <v>3406</v>
      </c>
      <c r="E761" s="52" t="s">
        <v>4278</v>
      </c>
      <c r="F761" s="51" t="s">
        <v>4279</v>
      </c>
      <c r="G761" s="326" t="s">
        <v>35</v>
      </c>
      <c r="H761" s="59" t="s">
        <v>4280</v>
      </c>
      <c r="I761" s="53" t="e">
        <f>VLOOKUP(H761,合同高级查询数据!$A$2:$Y$48,25,FALSE)</f>
        <v>#N/A</v>
      </c>
      <c r="J761" s="331" t="s">
        <v>1459</v>
      </c>
      <c r="K761" s="348" t="s">
        <v>4308</v>
      </c>
      <c r="L761" s="349" t="s">
        <v>4309</v>
      </c>
      <c r="M761" s="334" t="s">
        <v>4310</v>
      </c>
      <c r="N761" s="338">
        <v>44682</v>
      </c>
      <c r="O761" s="338" t="s">
        <v>1332</v>
      </c>
      <c r="P761" s="350">
        <v>6000</v>
      </c>
      <c r="Q761" s="343">
        <f>264-261.7</f>
        <v>2.30000000000001</v>
      </c>
      <c r="R761" s="374">
        <f t="shared" si="67"/>
        <v>13800</v>
      </c>
      <c r="S761" s="358">
        <v>202302</v>
      </c>
      <c r="T761" s="375" t="s">
        <v>4313</v>
      </c>
      <c r="U761" s="377"/>
      <c r="V761" s="376">
        <v>261.627529886</v>
      </c>
      <c r="W761" s="376">
        <v>266.38</v>
      </c>
      <c r="X761" s="117">
        <v>44013</v>
      </c>
      <c r="Y761" s="117">
        <v>45107</v>
      </c>
      <c r="Z761" s="391" t="s">
        <v>4312</v>
      </c>
      <c r="AA761" s="383">
        <v>0.2</v>
      </c>
      <c r="AB761" s="98">
        <v>600</v>
      </c>
      <c r="AC761" s="52">
        <v>120</v>
      </c>
    </row>
    <row r="762" s="37" customFormat="1" customHeight="1" spans="1:29">
      <c r="A762" s="325" t="s">
        <v>571</v>
      </c>
      <c r="B762" s="325" t="s">
        <v>4277</v>
      </c>
      <c r="C762" s="325" t="s">
        <v>93</v>
      </c>
      <c r="D762" s="325" t="s">
        <v>3406</v>
      </c>
      <c r="E762" s="52" t="s">
        <v>4278</v>
      </c>
      <c r="F762" s="51" t="s">
        <v>4279</v>
      </c>
      <c r="G762" s="326" t="s">
        <v>35</v>
      </c>
      <c r="H762" s="59" t="s">
        <v>4280</v>
      </c>
      <c r="I762" s="53" t="e">
        <f>VLOOKUP(H762,合同高级查询数据!$A$2:$Y$48,25,FALSE)</f>
        <v>#N/A</v>
      </c>
      <c r="J762" s="331" t="s">
        <v>98</v>
      </c>
      <c r="K762" s="348" t="s">
        <v>4314</v>
      </c>
      <c r="L762" s="351" t="s">
        <v>4315</v>
      </c>
      <c r="M762" s="334"/>
      <c r="N762" s="338" t="s">
        <v>4316</v>
      </c>
      <c r="O762" s="338" t="s">
        <v>4317</v>
      </c>
      <c r="P762" s="350">
        <v>120000</v>
      </c>
      <c r="Q762" s="343">
        <v>20</v>
      </c>
      <c r="R762" s="68">
        <f t="shared" si="67"/>
        <v>2400000</v>
      </c>
      <c r="S762" s="358">
        <v>202303</v>
      </c>
      <c r="T762" s="375" t="s">
        <v>4318</v>
      </c>
      <c r="U762" s="377"/>
      <c r="V762" s="376">
        <v>10.229460497</v>
      </c>
      <c r="W762" s="376"/>
      <c r="X762" s="117">
        <v>44013</v>
      </c>
      <c r="Y762" s="117">
        <v>45107</v>
      </c>
      <c r="Z762" s="391" t="s">
        <v>4319</v>
      </c>
      <c r="AA762" s="383">
        <v>0.25</v>
      </c>
      <c r="AB762" s="98">
        <v>80</v>
      </c>
      <c r="AC762" s="52">
        <v>20</v>
      </c>
    </row>
    <row r="763" s="37" customFormat="1" customHeight="1" spans="1:29">
      <c r="A763" s="325" t="s">
        <v>571</v>
      </c>
      <c r="B763" s="325" t="s">
        <v>4277</v>
      </c>
      <c r="C763" s="325" t="s">
        <v>154</v>
      </c>
      <c r="D763" s="325" t="s">
        <v>3406</v>
      </c>
      <c r="E763" s="52" t="s">
        <v>4320</v>
      </c>
      <c r="F763" s="51" t="s">
        <v>4321</v>
      </c>
      <c r="G763" s="51" t="s">
        <v>35</v>
      </c>
      <c r="H763" s="59" t="s">
        <v>4322</v>
      </c>
      <c r="I763" s="53" t="e">
        <f>VLOOKUP(H763,合同高级查询数据!$A$2:$Y$48,25,FALSE)</f>
        <v>#N/A</v>
      </c>
      <c r="J763" s="51" t="s">
        <v>37</v>
      </c>
      <c r="K763" s="51" t="s">
        <v>158</v>
      </c>
      <c r="L763" s="115" t="s">
        <v>4321</v>
      </c>
      <c r="M763" s="334"/>
      <c r="N763" s="338">
        <v>43095</v>
      </c>
      <c r="O763" s="51" t="s">
        <v>4323</v>
      </c>
      <c r="P763" s="352">
        <v>9500</v>
      </c>
      <c r="Q763" s="343">
        <v>0</v>
      </c>
      <c r="R763" s="68">
        <f t="shared" si="67"/>
        <v>0</v>
      </c>
      <c r="S763" s="358">
        <v>202303</v>
      </c>
      <c r="T763" s="375" t="s">
        <v>4324</v>
      </c>
      <c r="U763" s="377"/>
      <c r="V763" s="376">
        <v>0</v>
      </c>
      <c r="W763" s="376"/>
      <c r="X763" s="117">
        <v>44774</v>
      </c>
      <c r="Y763" s="129">
        <v>45138</v>
      </c>
      <c r="Z763" s="391" t="s">
        <v>4325</v>
      </c>
      <c r="AA763" s="52" t="s">
        <v>247</v>
      </c>
      <c r="AB763" s="98">
        <v>0</v>
      </c>
      <c r="AC763" s="52">
        <v>0</v>
      </c>
    </row>
    <row r="764" s="37" customFormat="1" customHeight="1" spans="1:29">
      <c r="A764" s="325" t="s">
        <v>571</v>
      </c>
      <c r="B764" s="325" t="s">
        <v>4277</v>
      </c>
      <c r="C764" s="325" t="s">
        <v>154</v>
      </c>
      <c r="D764" s="325" t="s">
        <v>3406</v>
      </c>
      <c r="E764" s="52" t="s">
        <v>4320</v>
      </c>
      <c r="F764" s="51" t="s">
        <v>4321</v>
      </c>
      <c r="G764" s="51" t="s">
        <v>35</v>
      </c>
      <c r="H764" s="59" t="s">
        <v>4322</v>
      </c>
      <c r="I764" s="53" t="e">
        <f>VLOOKUP(H764,合同高级查询数据!$A$2:$Y$48,25,FALSE)</f>
        <v>#N/A</v>
      </c>
      <c r="J764" s="51" t="s">
        <v>37</v>
      </c>
      <c r="K764" s="51" t="s">
        <v>4326</v>
      </c>
      <c r="L764" s="115" t="s">
        <v>4327</v>
      </c>
      <c r="M764" s="334"/>
      <c r="N764" s="338">
        <v>43205</v>
      </c>
      <c r="O764" s="325" t="s">
        <v>3362</v>
      </c>
      <c r="P764" s="352">
        <v>9500</v>
      </c>
      <c r="Q764" s="343">
        <v>0</v>
      </c>
      <c r="R764" s="68">
        <f t="shared" si="67"/>
        <v>0</v>
      </c>
      <c r="S764" s="358">
        <v>202303</v>
      </c>
      <c r="T764" s="375" t="s">
        <v>4328</v>
      </c>
      <c r="U764" s="377"/>
      <c r="V764" s="376">
        <v>0</v>
      </c>
      <c r="W764" s="376"/>
      <c r="X764" s="117">
        <v>44774</v>
      </c>
      <c r="Y764" s="129">
        <v>45138</v>
      </c>
      <c r="Z764" s="391" t="s">
        <v>4329</v>
      </c>
      <c r="AA764" s="52" t="s">
        <v>247</v>
      </c>
      <c r="AB764" s="98">
        <v>0</v>
      </c>
      <c r="AC764" s="52">
        <v>0</v>
      </c>
    </row>
    <row r="765" s="37" customFormat="1" customHeight="1" spans="1:29">
      <c r="A765" s="325" t="s">
        <v>571</v>
      </c>
      <c r="B765" s="325" t="s">
        <v>4277</v>
      </c>
      <c r="C765" s="325" t="s">
        <v>154</v>
      </c>
      <c r="D765" s="325" t="s">
        <v>3406</v>
      </c>
      <c r="E765" s="52" t="s">
        <v>4320</v>
      </c>
      <c r="F765" s="51" t="s">
        <v>4321</v>
      </c>
      <c r="G765" s="51" t="s">
        <v>35</v>
      </c>
      <c r="H765" s="59" t="s">
        <v>4322</v>
      </c>
      <c r="I765" s="53" t="e">
        <f>VLOOKUP(H765,合同高级查询数据!$A$2:$Y$48,25,FALSE)</f>
        <v>#N/A</v>
      </c>
      <c r="J765" s="51" t="s">
        <v>37</v>
      </c>
      <c r="K765" s="325" t="s">
        <v>4330</v>
      </c>
      <c r="L765" s="115" t="s">
        <v>4331</v>
      </c>
      <c r="M765" s="334"/>
      <c r="N765" s="338" t="s">
        <v>4332</v>
      </c>
      <c r="O765" s="325" t="s">
        <v>4333</v>
      </c>
      <c r="P765" s="352">
        <v>9500</v>
      </c>
      <c r="Q765" s="343">
        <v>25.1</v>
      </c>
      <c r="R765" s="68">
        <f t="shared" si="67"/>
        <v>238450</v>
      </c>
      <c r="S765" s="358">
        <v>202303</v>
      </c>
      <c r="T765" s="375" t="s">
        <v>4334</v>
      </c>
      <c r="U765" s="377"/>
      <c r="V765" s="376">
        <v>25.016124725</v>
      </c>
      <c r="W765" s="343"/>
      <c r="X765" s="117">
        <v>44774</v>
      </c>
      <c r="Y765" s="129">
        <v>45138</v>
      </c>
      <c r="Z765" s="391" t="s">
        <v>4335</v>
      </c>
      <c r="AA765" s="383">
        <v>0.3</v>
      </c>
      <c r="AB765" s="98">
        <v>80</v>
      </c>
      <c r="AC765" s="52">
        <v>24</v>
      </c>
    </row>
    <row r="766" s="37" customFormat="1" customHeight="1" spans="1:29">
      <c r="A766" s="325" t="s">
        <v>571</v>
      </c>
      <c r="B766" s="325" t="s">
        <v>4277</v>
      </c>
      <c r="C766" s="325" t="s">
        <v>154</v>
      </c>
      <c r="D766" s="325" t="s">
        <v>3406</v>
      </c>
      <c r="E766" s="52" t="s">
        <v>4320</v>
      </c>
      <c r="F766" s="51" t="s">
        <v>4321</v>
      </c>
      <c r="G766" s="51" t="s">
        <v>35</v>
      </c>
      <c r="H766" s="59" t="s">
        <v>4322</v>
      </c>
      <c r="I766" s="53" t="e">
        <f>VLOOKUP(H766,合同高级查询数据!$A$2:$Y$48,25,FALSE)</f>
        <v>#N/A</v>
      </c>
      <c r="J766" s="51" t="s">
        <v>37</v>
      </c>
      <c r="K766" s="325" t="s">
        <v>4336</v>
      </c>
      <c r="L766" s="115" t="s">
        <v>4337</v>
      </c>
      <c r="M766" s="334"/>
      <c r="N766" s="338" t="s">
        <v>4338</v>
      </c>
      <c r="O766" s="325" t="s">
        <v>1496</v>
      </c>
      <c r="P766" s="352">
        <v>9500</v>
      </c>
      <c r="Q766" s="343">
        <v>0</v>
      </c>
      <c r="R766" s="68">
        <f t="shared" si="67"/>
        <v>0</v>
      </c>
      <c r="S766" s="358">
        <v>202303</v>
      </c>
      <c r="T766" s="375" t="s">
        <v>4339</v>
      </c>
      <c r="U766" s="377"/>
      <c r="V766" s="376">
        <v>0</v>
      </c>
      <c r="W766" s="376"/>
      <c r="X766" s="117">
        <v>44774</v>
      </c>
      <c r="Y766" s="129">
        <v>45138</v>
      </c>
      <c r="Z766" s="391" t="s">
        <v>4340</v>
      </c>
      <c r="AA766" s="52" t="s">
        <v>247</v>
      </c>
      <c r="AB766" s="98">
        <v>0</v>
      </c>
      <c r="AC766" s="52">
        <v>0</v>
      </c>
    </row>
    <row r="767" s="37" customFormat="1" customHeight="1" spans="1:29">
      <c r="A767" s="325" t="s">
        <v>571</v>
      </c>
      <c r="B767" s="325" t="s">
        <v>4277</v>
      </c>
      <c r="C767" s="325" t="s">
        <v>154</v>
      </c>
      <c r="D767" s="325" t="s">
        <v>3406</v>
      </c>
      <c r="E767" s="52" t="s">
        <v>4320</v>
      </c>
      <c r="F767" s="51" t="s">
        <v>4341</v>
      </c>
      <c r="G767" s="51" t="s">
        <v>35</v>
      </c>
      <c r="H767" s="59" t="s">
        <v>4322</v>
      </c>
      <c r="I767" s="53" t="e">
        <f>VLOOKUP(H767,合同高级查询数据!$A$2:$Y$48,25,FALSE)</f>
        <v>#N/A</v>
      </c>
      <c r="J767" s="51" t="s">
        <v>37</v>
      </c>
      <c r="K767" s="325" t="s">
        <v>4342</v>
      </c>
      <c r="L767" s="51" t="s">
        <v>4343</v>
      </c>
      <c r="M767" s="334"/>
      <c r="N767" s="338" t="s">
        <v>4344</v>
      </c>
      <c r="O767" s="325" t="s">
        <v>1496</v>
      </c>
      <c r="P767" s="352">
        <v>9500</v>
      </c>
      <c r="Q767" s="343">
        <v>0</v>
      </c>
      <c r="R767" s="68">
        <f t="shared" si="67"/>
        <v>0</v>
      </c>
      <c r="S767" s="358">
        <v>202303</v>
      </c>
      <c r="T767" s="375" t="s">
        <v>4345</v>
      </c>
      <c r="U767" s="377"/>
      <c r="V767" s="376">
        <v>0</v>
      </c>
      <c r="W767" s="376"/>
      <c r="X767" s="117">
        <v>44774</v>
      </c>
      <c r="Y767" s="129">
        <v>45138</v>
      </c>
      <c r="Z767" s="391" t="s">
        <v>4346</v>
      </c>
      <c r="AA767" s="383">
        <v>0.3</v>
      </c>
      <c r="AB767" s="98">
        <v>0</v>
      </c>
      <c r="AC767" s="52">
        <v>0</v>
      </c>
    </row>
    <row r="768" s="37" customFormat="1" customHeight="1" spans="1:29">
      <c r="A768" s="325" t="s">
        <v>571</v>
      </c>
      <c r="B768" s="325" t="s">
        <v>4277</v>
      </c>
      <c r="C768" s="325" t="s">
        <v>154</v>
      </c>
      <c r="D768" s="325" t="s">
        <v>3406</v>
      </c>
      <c r="E768" s="52" t="s">
        <v>4320</v>
      </c>
      <c r="F768" s="51" t="s">
        <v>4341</v>
      </c>
      <c r="G768" s="51" t="s">
        <v>35</v>
      </c>
      <c r="H768" s="59" t="s">
        <v>4322</v>
      </c>
      <c r="I768" s="53" t="e">
        <f>VLOOKUP(H768,合同高级查询数据!$A$2:$Y$48,25,FALSE)</f>
        <v>#N/A</v>
      </c>
      <c r="J768" s="51" t="s">
        <v>37</v>
      </c>
      <c r="K768" s="325" t="s">
        <v>4347</v>
      </c>
      <c r="L768" s="51" t="s">
        <v>4348</v>
      </c>
      <c r="M768" s="334"/>
      <c r="N768" s="338" t="s">
        <v>4349</v>
      </c>
      <c r="O768" s="325" t="s">
        <v>4350</v>
      </c>
      <c r="P768" s="352">
        <v>9500</v>
      </c>
      <c r="Q768" s="343">
        <v>12.7</v>
      </c>
      <c r="R768" s="68">
        <f t="shared" si="67"/>
        <v>120650</v>
      </c>
      <c r="S768" s="358">
        <v>202303</v>
      </c>
      <c r="T768" s="375" t="s">
        <v>4351</v>
      </c>
      <c r="U768" s="377"/>
      <c r="V768" s="376">
        <v>12.645328522</v>
      </c>
      <c r="W768" s="376"/>
      <c r="X768" s="117">
        <v>44774</v>
      </c>
      <c r="Y768" s="129">
        <v>45138</v>
      </c>
      <c r="Z768" s="391" t="s">
        <v>4352</v>
      </c>
      <c r="AA768" s="383">
        <v>0.3</v>
      </c>
      <c r="AB768" s="98">
        <v>40</v>
      </c>
      <c r="AC768" s="52">
        <v>12</v>
      </c>
    </row>
    <row r="769" s="37" customFormat="1" customHeight="1" spans="1:29">
      <c r="A769" s="325" t="s">
        <v>571</v>
      </c>
      <c r="B769" s="325" t="s">
        <v>4277</v>
      </c>
      <c r="C769" s="325" t="s">
        <v>154</v>
      </c>
      <c r="D769" s="325" t="s">
        <v>3406</v>
      </c>
      <c r="E769" s="52" t="s">
        <v>4320</v>
      </c>
      <c r="F769" s="51" t="s">
        <v>4341</v>
      </c>
      <c r="G769" s="51" t="s">
        <v>35</v>
      </c>
      <c r="H769" s="59" t="s">
        <v>4322</v>
      </c>
      <c r="I769" s="53" t="e">
        <f>VLOOKUP(H769,合同高级查询数据!$A$2:$Y$48,25,FALSE)</f>
        <v>#N/A</v>
      </c>
      <c r="J769" s="51" t="s">
        <v>37</v>
      </c>
      <c r="K769" s="51" t="s">
        <v>4353</v>
      </c>
      <c r="L769" s="51" t="s">
        <v>4354</v>
      </c>
      <c r="M769" s="334"/>
      <c r="N769" s="338" t="s">
        <v>4355</v>
      </c>
      <c r="O769" s="325" t="s">
        <v>4356</v>
      </c>
      <c r="P769" s="352">
        <v>9500</v>
      </c>
      <c r="Q769" s="343">
        <v>0</v>
      </c>
      <c r="R769" s="68">
        <f t="shared" si="67"/>
        <v>0</v>
      </c>
      <c r="S769" s="358">
        <v>202303</v>
      </c>
      <c r="T769" s="401" t="s">
        <v>4357</v>
      </c>
      <c r="U769" s="377"/>
      <c r="V769" s="376">
        <v>0</v>
      </c>
      <c r="W769" s="376"/>
      <c r="X769" s="117">
        <v>44774</v>
      </c>
      <c r="Y769" s="129">
        <v>45138</v>
      </c>
      <c r="Z769" s="391" t="s">
        <v>4358</v>
      </c>
      <c r="AA769" s="52" t="s">
        <v>4359</v>
      </c>
      <c r="AB769" s="98">
        <v>0</v>
      </c>
      <c r="AC769" s="52">
        <v>0</v>
      </c>
    </row>
    <row r="770" s="37" customFormat="1" customHeight="1" spans="1:29">
      <c r="A770" s="325" t="s">
        <v>571</v>
      </c>
      <c r="B770" s="325" t="s">
        <v>4277</v>
      </c>
      <c r="C770" s="325" t="s">
        <v>154</v>
      </c>
      <c r="D770" s="325" t="s">
        <v>3406</v>
      </c>
      <c r="E770" s="52" t="s">
        <v>4320</v>
      </c>
      <c r="F770" s="51" t="s">
        <v>4341</v>
      </c>
      <c r="G770" s="51" t="s">
        <v>35</v>
      </c>
      <c r="H770" s="59" t="s">
        <v>4322</v>
      </c>
      <c r="I770" s="53" t="e">
        <f>VLOOKUP(H770,合同高级查询数据!$A$2:$Y$48,25,FALSE)</f>
        <v>#N/A</v>
      </c>
      <c r="J770" s="51" t="s">
        <v>37</v>
      </c>
      <c r="K770" s="325" t="s">
        <v>4360</v>
      </c>
      <c r="L770" s="51" t="s">
        <v>4361</v>
      </c>
      <c r="M770" s="334"/>
      <c r="N770" s="338" t="s">
        <v>4362</v>
      </c>
      <c r="O770" s="325" t="s">
        <v>4356</v>
      </c>
      <c r="P770" s="352">
        <v>9500</v>
      </c>
      <c r="Q770" s="343">
        <v>0</v>
      </c>
      <c r="R770" s="68">
        <f t="shared" si="67"/>
        <v>0</v>
      </c>
      <c r="S770" s="358">
        <v>202303</v>
      </c>
      <c r="T770" s="401" t="s">
        <v>4363</v>
      </c>
      <c r="U770" s="377"/>
      <c r="V770" s="376">
        <v>0</v>
      </c>
      <c r="W770" s="376"/>
      <c r="X770" s="117">
        <v>44774</v>
      </c>
      <c r="Y770" s="129">
        <v>45138</v>
      </c>
      <c r="Z770" s="391" t="s">
        <v>4364</v>
      </c>
      <c r="AA770" s="383">
        <v>0.3</v>
      </c>
      <c r="AB770" s="98">
        <v>0</v>
      </c>
      <c r="AC770" s="52">
        <v>0</v>
      </c>
    </row>
    <row r="771" s="37" customFormat="1" customHeight="1" spans="1:29">
      <c r="A771" s="51" t="s">
        <v>571</v>
      </c>
      <c r="B771" s="325" t="s">
        <v>4277</v>
      </c>
      <c r="C771" s="51" t="s">
        <v>154</v>
      </c>
      <c r="D771" s="325" t="s">
        <v>3406</v>
      </c>
      <c r="E771" s="52" t="s">
        <v>4320</v>
      </c>
      <c r="F771" s="51" t="s">
        <v>4365</v>
      </c>
      <c r="G771" s="51" t="s">
        <v>35</v>
      </c>
      <c r="H771" s="59" t="s">
        <v>4322</v>
      </c>
      <c r="I771" s="53" t="e">
        <f>VLOOKUP(H771,合同高级查询数据!$A$2:$Y$48,25,FALSE)</f>
        <v>#N/A</v>
      </c>
      <c r="J771" s="51" t="s">
        <v>37</v>
      </c>
      <c r="K771" s="325" t="s">
        <v>4366</v>
      </c>
      <c r="L771" s="51" t="s">
        <v>4365</v>
      </c>
      <c r="M771" s="334"/>
      <c r="N771" s="393">
        <v>43405</v>
      </c>
      <c r="O771" s="339" t="s">
        <v>197</v>
      </c>
      <c r="P771" s="352">
        <v>9500</v>
      </c>
      <c r="Q771" s="343">
        <v>0</v>
      </c>
      <c r="R771" s="374">
        <f t="shared" ref="R771:R791" si="68">ROUND(P771*Q771,2)</f>
        <v>0</v>
      </c>
      <c r="S771" s="358">
        <v>202303</v>
      </c>
      <c r="T771" s="402" t="s">
        <v>4367</v>
      </c>
      <c r="U771" s="360"/>
      <c r="V771" s="376">
        <v>0</v>
      </c>
      <c r="W771" s="376"/>
      <c r="X771" s="117">
        <v>44774</v>
      </c>
      <c r="Y771" s="129">
        <v>45138</v>
      </c>
      <c r="Z771" s="415" t="s">
        <v>4368</v>
      </c>
      <c r="AA771" s="52" t="s">
        <v>247</v>
      </c>
      <c r="AB771" s="98">
        <v>0</v>
      </c>
      <c r="AC771" s="52">
        <v>0</v>
      </c>
    </row>
    <row r="772" s="37" customFormat="1" customHeight="1" spans="1:29">
      <c r="A772" s="51" t="s">
        <v>571</v>
      </c>
      <c r="B772" s="325" t="s">
        <v>4277</v>
      </c>
      <c r="C772" s="51" t="s">
        <v>154</v>
      </c>
      <c r="D772" s="325" t="s">
        <v>3406</v>
      </c>
      <c r="E772" s="52" t="s">
        <v>4320</v>
      </c>
      <c r="F772" s="51" t="s">
        <v>4365</v>
      </c>
      <c r="G772" s="51" t="s">
        <v>35</v>
      </c>
      <c r="H772" s="59" t="s">
        <v>4322</v>
      </c>
      <c r="I772" s="53" t="e">
        <f>VLOOKUP(H772,合同高级查询数据!$A$2:$Y$48,25,FALSE)</f>
        <v>#N/A</v>
      </c>
      <c r="J772" s="51" t="s">
        <v>37</v>
      </c>
      <c r="K772" s="325" t="s">
        <v>4369</v>
      </c>
      <c r="L772" s="51" t="s">
        <v>4370</v>
      </c>
      <c r="M772" s="334"/>
      <c r="N772" s="393" t="s">
        <v>4371</v>
      </c>
      <c r="O772" s="339" t="s">
        <v>4372</v>
      </c>
      <c r="P772" s="352">
        <v>9500</v>
      </c>
      <c r="Q772" s="343">
        <v>12.3</v>
      </c>
      <c r="R772" s="374">
        <f t="shared" si="68"/>
        <v>116850</v>
      </c>
      <c r="S772" s="358">
        <v>202303</v>
      </c>
      <c r="T772" s="402" t="s">
        <v>4373</v>
      </c>
      <c r="U772" s="360"/>
      <c r="V772" s="376">
        <v>12.291428566</v>
      </c>
      <c r="W772" s="376"/>
      <c r="X772" s="117">
        <v>44774</v>
      </c>
      <c r="Y772" s="129">
        <v>45138</v>
      </c>
      <c r="Z772" s="415" t="s">
        <v>4374</v>
      </c>
      <c r="AA772" s="383">
        <v>0.3</v>
      </c>
      <c r="AB772" s="98">
        <v>40</v>
      </c>
      <c r="AC772" s="52">
        <v>12</v>
      </c>
    </row>
    <row r="773" s="2" customFormat="1" customHeight="1" spans="1:29">
      <c r="A773" s="88" t="s">
        <v>524</v>
      </c>
      <c r="B773" s="392" t="s">
        <v>4277</v>
      </c>
      <c r="C773" s="88" t="s">
        <v>154</v>
      </c>
      <c r="D773" s="392" t="s">
        <v>3406</v>
      </c>
      <c r="E773" s="56" t="s">
        <v>4375</v>
      </c>
      <c r="F773" s="14" t="s">
        <v>4376</v>
      </c>
      <c r="G773" s="181" t="s">
        <v>35</v>
      </c>
      <c r="H773" s="62" t="s">
        <v>4377</v>
      </c>
      <c r="I773" s="13" t="e">
        <f>VLOOKUP(H773,合同高级查询数据!$A$2:$Y$48,25,FALSE)</f>
        <v>#N/A</v>
      </c>
      <c r="J773" s="394" t="s">
        <v>821</v>
      </c>
      <c r="K773" s="344" t="s">
        <v>4378</v>
      </c>
      <c r="L773" s="344" t="s">
        <v>4379</v>
      </c>
      <c r="M773" s="330"/>
      <c r="N773" s="307" t="s">
        <v>4380</v>
      </c>
      <c r="O773" s="307" t="s">
        <v>244</v>
      </c>
      <c r="P773" s="395">
        <v>9000</v>
      </c>
      <c r="Q773" s="347">
        <v>0</v>
      </c>
      <c r="R773" s="403">
        <f t="shared" si="68"/>
        <v>0</v>
      </c>
      <c r="S773" s="353">
        <v>202303</v>
      </c>
      <c r="T773" s="404" t="s">
        <v>4381</v>
      </c>
      <c r="U773" s="355"/>
      <c r="V773" s="356">
        <v>0</v>
      </c>
      <c r="W773" s="356"/>
      <c r="X773" s="112">
        <v>44927</v>
      </c>
      <c r="Y773" s="416"/>
      <c r="Z773" s="417" t="s">
        <v>4382</v>
      </c>
      <c r="AA773" s="387">
        <v>0</v>
      </c>
      <c r="AB773" s="141">
        <v>0</v>
      </c>
      <c r="AC773" s="56">
        <v>0</v>
      </c>
    </row>
    <row r="774" s="2" customFormat="1" customHeight="1" spans="1:29">
      <c r="A774" s="88" t="s">
        <v>524</v>
      </c>
      <c r="B774" s="392" t="s">
        <v>4277</v>
      </c>
      <c r="C774" s="88" t="s">
        <v>154</v>
      </c>
      <c r="D774" s="392" t="s">
        <v>3406</v>
      </c>
      <c r="E774" s="56" t="s">
        <v>4375</v>
      </c>
      <c r="F774" s="14" t="s">
        <v>4376</v>
      </c>
      <c r="G774" s="181" t="s">
        <v>35</v>
      </c>
      <c r="H774" s="62" t="s">
        <v>4377</v>
      </c>
      <c r="I774" s="13" t="e">
        <f>VLOOKUP(H774,合同高级查询数据!$A$2:$Y$48,25,FALSE)</f>
        <v>#N/A</v>
      </c>
      <c r="J774" s="394" t="s">
        <v>821</v>
      </c>
      <c r="K774" s="344" t="s">
        <v>4383</v>
      </c>
      <c r="L774" s="344" t="s">
        <v>4384</v>
      </c>
      <c r="M774" s="330"/>
      <c r="N774" s="307" t="s">
        <v>4385</v>
      </c>
      <c r="O774" s="307" t="s">
        <v>4386</v>
      </c>
      <c r="P774" s="395">
        <v>9000</v>
      </c>
      <c r="Q774" s="347">
        <v>0</v>
      </c>
      <c r="R774" s="403">
        <f t="shared" si="68"/>
        <v>0</v>
      </c>
      <c r="S774" s="353">
        <v>202303</v>
      </c>
      <c r="T774" s="404" t="s">
        <v>4387</v>
      </c>
      <c r="U774" s="355"/>
      <c r="V774" s="356">
        <v>0</v>
      </c>
      <c r="W774" s="356"/>
      <c r="X774" s="112">
        <v>44927</v>
      </c>
      <c r="Y774" s="416"/>
      <c r="Z774" s="417" t="s">
        <v>4388</v>
      </c>
      <c r="AA774" s="387" t="s">
        <v>4389</v>
      </c>
      <c r="AB774" s="141">
        <v>0</v>
      </c>
      <c r="AC774" s="56">
        <v>0</v>
      </c>
    </row>
    <row r="775" s="2" customFormat="1" customHeight="1" spans="1:29">
      <c r="A775" s="88" t="s">
        <v>524</v>
      </c>
      <c r="B775" s="392" t="s">
        <v>4277</v>
      </c>
      <c r="C775" s="88" t="s">
        <v>154</v>
      </c>
      <c r="D775" s="392" t="s">
        <v>3406</v>
      </c>
      <c r="E775" s="56" t="s">
        <v>4375</v>
      </c>
      <c r="F775" s="14" t="s">
        <v>4376</v>
      </c>
      <c r="G775" s="181" t="s">
        <v>35</v>
      </c>
      <c r="H775" s="62" t="s">
        <v>4377</v>
      </c>
      <c r="I775" s="13" t="e">
        <f>VLOOKUP(H775,合同高级查询数据!$A$2:$Y$48,25,FALSE)</f>
        <v>#N/A</v>
      </c>
      <c r="J775" s="394" t="s">
        <v>37</v>
      </c>
      <c r="K775" s="344" t="s">
        <v>4390</v>
      </c>
      <c r="L775" s="344" t="s">
        <v>4391</v>
      </c>
      <c r="M775" s="330"/>
      <c r="N775" s="307"/>
      <c r="O775" s="307" t="s">
        <v>1745</v>
      </c>
      <c r="P775" s="395">
        <v>9000</v>
      </c>
      <c r="Q775" s="347">
        <v>48.5</v>
      </c>
      <c r="R775" s="403">
        <f t="shared" si="68"/>
        <v>436500</v>
      </c>
      <c r="S775" s="353">
        <v>202303</v>
      </c>
      <c r="T775" s="404" t="s">
        <v>4392</v>
      </c>
      <c r="U775" s="355"/>
      <c r="V775" s="356">
        <v>48.458645553</v>
      </c>
      <c r="W775" s="356"/>
      <c r="X775" s="112">
        <v>44927</v>
      </c>
      <c r="Y775" s="416"/>
      <c r="Z775" s="417" t="s">
        <v>4393</v>
      </c>
      <c r="AA775" s="387">
        <v>0.3</v>
      </c>
      <c r="AB775" s="141">
        <v>160</v>
      </c>
      <c r="AC775" s="56">
        <v>48</v>
      </c>
    </row>
    <row r="776" s="2" customFormat="1" customHeight="1" spans="1:29">
      <c r="A776" s="88" t="s">
        <v>524</v>
      </c>
      <c r="B776" s="392" t="s">
        <v>4277</v>
      </c>
      <c r="C776" s="88" t="s">
        <v>154</v>
      </c>
      <c r="D776" s="392" t="s">
        <v>3406</v>
      </c>
      <c r="E776" s="56" t="s">
        <v>4375</v>
      </c>
      <c r="F776" s="14" t="s">
        <v>4376</v>
      </c>
      <c r="G776" s="181" t="s">
        <v>35</v>
      </c>
      <c r="H776" s="62" t="s">
        <v>4377</v>
      </c>
      <c r="I776" s="13" t="e">
        <f>VLOOKUP(H776,合同高级查询数据!$A$2:$Y$48,25,FALSE)</f>
        <v>#N/A</v>
      </c>
      <c r="J776" s="394" t="s">
        <v>37</v>
      </c>
      <c r="K776" s="344" t="s">
        <v>4394</v>
      </c>
      <c r="L776" s="344" t="s">
        <v>4395</v>
      </c>
      <c r="M776" s="330"/>
      <c r="N776" s="307" t="s">
        <v>4396</v>
      </c>
      <c r="O776" s="307" t="s">
        <v>4022</v>
      </c>
      <c r="P776" s="395">
        <v>9000</v>
      </c>
      <c r="Q776" s="347">
        <v>90</v>
      </c>
      <c r="R776" s="403">
        <f t="shared" si="68"/>
        <v>810000</v>
      </c>
      <c r="S776" s="353">
        <v>202303</v>
      </c>
      <c r="T776" s="404" t="s">
        <v>4397</v>
      </c>
      <c r="U776" s="355"/>
      <c r="V776" s="356">
        <v>89.924817047</v>
      </c>
      <c r="W776" s="356"/>
      <c r="X776" s="112">
        <v>44927</v>
      </c>
      <c r="Y776" s="416"/>
      <c r="Z776" s="417" t="s">
        <v>4398</v>
      </c>
      <c r="AA776" s="387">
        <v>0.3</v>
      </c>
      <c r="AB776" s="141">
        <v>300</v>
      </c>
      <c r="AC776" s="56">
        <v>90</v>
      </c>
    </row>
    <row r="777" s="2" customFormat="1" customHeight="1" spans="1:29">
      <c r="A777" s="88" t="s">
        <v>524</v>
      </c>
      <c r="B777" s="392" t="s">
        <v>4277</v>
      </c>
      <c r="C777" s="88" t="s">
        <v>154</v>
      </c>
      <c r="D777" s="392" t="s">
        <v>3406</v>
      </c>
      <c r="E777" s="56" t="s">
        <v>4375</v>
      </c>
      <c r="F777" s="14" t="s">
        <v>4376</v>
      </c>
      <c r="G777" s="181" t="s">
        <v>35</v>
      </c>
      <c r="H777" s="62" t="s">
        <v>4377</v>
      </c>
      <c r="I777" s="13" t="e">
        <f>VLOOKUP(H777,合同高级查询数据!$A$2:$Y$48,25,FALSE)</f>
        <v>#N/A</v>
      </c>
      <c r="J777" s="394" t="s">
        <v>37</v>
      </c>
      <c r="K777" s="344" t="s">
        <v>4399</v>
      </c>
      <c r="L777" s="344" t="s">
        <v>4400</v>
      </c>
      <c r="M777" s="330"/>
      <c r="N777" s="307">
        <v>43008</v>
      </c>
      <c r="O777" s="307" t="s">
        <v>1355</v>
      </c>
      <c r="P777" s="395">
        <v>9000</v>
      </c>
      <c r="Q777" s="347">
        <v>25.3</v>
      </c>
      <c r="R777" s="403">
        <f t="shared" si="68"/>
        <v>227700</v>
      </c>
      <c r="S777" s="353">
        <v>202303</v>
      </c>
      <c r="T777" s="404" t="s">
        <v>4401</v>
      </c>
      <c r="U777" s="355"/>
      <c r="V777" s="356">
        <v>25.286440429</v>
      </c>
      <c r="W777" s="356"/>
      <c r="X777" s="112">
        <v>44927</v>
      </c>
      <c r="Y777" s="416"/>
      <c r="Z777" s="417" t="s">
        <v>4402</v>
      </c>
      <c r="AA777" s="387">
        <v>0.3</v>
      </c>
      <c r="AB777" s="141">
        <v>80</v>
      </c>
      <c r="AC777" s="56">
        <v>24</v>
      </c>
    </row>
    <row r="778" s="2" customFormat="1" customHeight="1" spans="1:29">
      <c r="A778" s="88" t="s">
        <v>524</v>
      </c>
      <c r="B778" s="392" t="s">
        <v>4277</v>
      </c>
      <c r="C778" s="88" t="s">
        <v>154</v>
      </c>
      <c r="D778" s="392" t="s">
        <v>3406</v>
      </c>
      <c r="E778" s="56" t="s">
        <v>4375</v>
      </c>
      <c r="F778" s="14" t="s">
        <v>4376</v>
      </c>
      <c r="G778" s="181" t="s">
        <v>35</v>
      </c>
      <c r="H778" s="62" t="s">
        <v>4377</v>
      </c>
      <c r="I778" s="13" t="e">
        <f>VLOOKUP(H778,合同高级查询数据!$A$2:$Y$48,25,FALSE)</f>
        <v>#N/A</v>
      </c>
      <c r="J778" s="394" t="s">
        <v>37</v>
      </c>
      <c r="K778" s="344" t="s">
        <v>4403</v>
      </c>
      <c r="L778" s="344" t="s">
        <v>4404</v>
      </c>
      <c r="M778" s="330"/>
      <c r="N778" s="307">
        <v>43008</v>
      </c>
      <c r="O778" s="307" t="s">
        <v>1745</v>
      </c>
      <c r="P778" s="395">
        <v>9000</v>
      </c>
      <c r="Q778" s="347">
        <v>48.4</v>
      </c>
      <c r="R778" s="403">
        <f t="shared" si="68"/>
        <v>435600</v>
      </c>
      <c r="S778" s="353">
        <v>202303</v>
      </c>
      <c r="T778" s="404" t="s">
        <v>4405</v>
      </c>
      <c r="U778" s="355"/>
      <c r="V778" s="356">
        <v>48.322522812</v>
      </c>
      <c r="W778" s="356"/>
      <c r="X778" s="112">
        <v>44927</v>
      </c>
      <c r="Y778" s="416"/>
      <c r="Z778" s="417" t="s">
        <v>4406</v>
      </c>
      <c r="AA778" s="387">
        <v>0.3</v>
      </c>
      <c r="AB778" s="141">
        <v>160</v>
      </c>
      <c r="AC778" s="56">
        <v>48</v>
      </c>
    </row>
    <row r="779" s="2" customFormat="1" customHeight="1" spans="1:29">
      <c r="A779" s="88" t="s">
        <v>524</v>
      </c>
      <c r="B779" s="392" t="s">
        <v>4277</v>
      </c>
      <c r="C779" s="88" t="s">
        <v>154</v>
      </c>
      <c r="D779" s="392" t="s">
        <v>3406</v>
      </c>
      <c r="E779" s="56" t="s">
        <v>4375</v>
      </c>
      <c r="F779" s="14" t="s">
        <v>4376</v>
      </c>
      <c r="G779" s="181" t="s">
        <v>35</v>
      </c>
      <c r="H779" s="62" t="s">
        <v>4377</v>
      </c>
      <c r="I779" s="13" t="e">
        <f>VLOOKUP(H779,合同高级查询数据!$A$2:$Y$48,25,FALSE)</f>
        <v>#N/A</v>
      </c>
      <c r="J779" s="394" t="s">
        <v>37</v>
      </c>
      <c r="K779" s="344" t="s">
        <v>4407</v>
      </c>
      <c r="L779" s="344" t="s">
        <v>4408</v>
      </c>
      <c r="M779" s="330" t="s">
        <v>4409</v>
      </c>
      <c r="N779" s="307" t="s">
        <v>4410</v>
      </c>
      <c r="O779" s="307" t="s">
        <v>4411</v>
      </c>
      <c r="P779" s="395">
        <v>9000</v>
      </c>
      <c r="Q779" s="347">
        <v>60</v>
      </c>
      <c r="R779" s="403">
        <f t="shared" si="68"/>
        <v>540000</v>
      </c>
      <c r="S779" s="353">
        <v>202303</v>
      </c>
      <c r="T779" s="404" t="s">
        <v>4412</v>
      </c>
      <c r="U779" s="355"/>
      <c r="V779" s="356">
        <v>59.730813827</v>
      </c>
      <c r="W779" s="356"/>
      <c r="X779" s="112">
        <v>44927</v>
      </c>
      <c r="Y779" s="416"/>
      <c r="Z779" s="417" t="s">
        <v>4413</v>
      </c>
      <c r="AA779" s="387">
        <v>0.3</v>
      </c>
      <c r="AB779" s="141">
        <v>200</v>
      </c>
      <c r="AC779" s="56">
        <v>60</v>
      </c>
    </row>
    <row r="780" s="2" customFormat="1" customHeight="1" spans="1:29">
      <c r="A780" s="88" t="s">
        <v>524</v>
      </c>
      <c r="B780" s="392" t="s">
        <v>4277</v>
      </c>
      <c r="C780" s="88" t="s">
        <v>154</v>
      </c>
      <c r="D780" s="392" t="s">
        <v>3406</v>
      </c>
      <c r="E780" s="56" t="s">
        <v>4375</v>
      </c>
      <c r="F780" s="14" t="s">
        <v>4376</v>
      </c>
      <c r="G780" s="181" t="s">
        <v>35</v>
      </c>
      <c r="H780" s="14" t="s">
        <v>4377</v>
      </c>
      <c r="I780" s="13" t="e">
        <f>VLOOKUP(H780,合同高级查询数据!$A$2:$Y$48,25,FALSE)</f>
        <v>#N/A</v>
      </c>
      <c r="J780" s="394" t="s">
        <v>37</v>
      </c>
      <c r="K780" s="344" t="s">
        <v>4414</v>
      </c>
      <c r="L780" s="344" t="s">
        <v>4415</v>
      </c>
      <c r="M780" s="330" t="s">
        <v>4416</v>
      </c>
      <c r="N780" s="307">
        <v>44927</v>
      </c>
      <c r="O780" s="307" t="s">
        <v>74</v>
      </c>
      <c r="P780" s="395">
        <v>9000</v>
      </c>
      <c r="Q780" s="347">
        <v>61</v>
      </c>
      <c r="R780" s="403">
        <f t="shared" ref="R780" si="69">ROUND(P780*Q780,2)</f>
        <v>549000</v>
      </c>
      <c r="S780" s="353">
        <v>202303</v>
      </c>
      <c r="T780" s="404" t="s">
        <v>4417</v>
      </c>
      <c r="U780" s="355"/>
      <c r="V780" s="356">
        <v>60.926658019</v>
      </c>
      <c r="W780" s="356"/>
      <c r="X780" s="112">
        <v>44927</v>
      </c>
      <c r="Y780" s="113"/>
      <c r="Z780" s="417" t="s">
        <v>4418</v>
      </c>
      <c r="AA780" s="387">
        <v>0.3</v>
      </c>
      <c r="AB780" s="141">
        <v>200</v>
      </c>
      <c r="AC780" s="56">
        <v>60</v>
      </c>
    </row>
    <row r="781" s="2" customFormat="1" customHeight="1" spans="1:29">
      <c r="A781" s="88" t="s">
        <v>524</v>
      </c>
      <c r="B781" s="392" t="s">
        <v>4277</v>
      </c>
      <c r="C781" s="88" t="s">
        <v>154</v>
      </c>
      <c r="D781" s="392" t="s">
        <v>3406</v>
      </c>
      <c r="E781" s="56" t="s">
        <v>4375</v>
      </c>
      <c r="F781" s="14" t="s">
        <v>4376</v>
      </c>
      <c r="G781" s="181" t="s">
        <v>35</v>
      </c>
      <c r="H781" s="14" t="s">
        <v>4419</v>
      </c>
      <c r="I781" s="13" t="e">
        <f>VLOOKUP(H781,合同高级查询数据!$A$2:$Y$48,25,FALSE)</f>
        <v>#N/A</v>
      </c>
      <c r="J781" s="394" t="s">
        <v>37</v>
      </c>
      <c r="K781" s="344" t="s">
        <v>4420</v>
      </c>
      <c r="L781" s="344" t="s">
        <v>4421</v>
      </c>
      <c r="M781" s="330" t="s">
        <v>4422</v>
      </c>
      <c r="N781" s="307" t="s">
        <v>4423</v>
      </c>
      <c r="O781" s="307" t="s">
        <v>4424</v>
      </c>
      <c r="P781" s="395">
        <v>9000</v>
      </c>
      <c r="Q781" s="347">
        <v>0</v>
      </c>
      <c r="R781" s="403">
        <f t="shared" si="68"/>
        <v>0</v>
      </c>
      <c r="S781" s="353">
        <v>202303</v>
      </c>
      <c r="T781" s="404" t="s">
        <v>4425</v>
      </c>
      <c r="U781" s="355"/>
      <c r="V781" s="356">
        <v>0</v>
      </c>
      <c r="W781" s="356"/>
      <c r="X781" s="405">
        <v>44041</v>
      </c>
      <c r="Y781" s="113"/>
      <c r="Z781" s="417" t="s">
        <v>4422</v>
      </c>
      <c r="AA781" s="387">
        <v>0</v>
      </c>
      <c r="AB781" s="141">
        <v>160</v>
      </c>
      <c r="AC781" s="56">
        <v>0</v>
      </c>
    </row>
    <row r="782" s="2" customFormat="1" customHeight="1" spans="1:29">
      <c r="A782" s="88" t="s">
        <v>524</v>
      </c>
      <c r="B782" s="392" t="s">
        <v>4277</v>
      </c>
      <c r="C782" s="88" t="s">
        <v>154</v>
      </c>
      <c r="D782" s="392" t="s">
        <v>3406</v>
      </c>
      <c r="E782" s="56" t="s">
        <v>4375</v>
      </c>
      <c r="F782" s="14" t="s">
        <v>4376</v>
      </c>
      <c r="G782" s="181" t="s">
        <v>35</v>
      </c>
      <c r="H782" s="62" t="s">
        <v>4377</v>
      </c>
      <c r="I782" s="13" t="e">
        <f>VLOOKUP(H782,合同高级查询数据!$A$2:$Y$48,25,FALSE)</f>
        <v>#N/A</v>
      </c>
      <c r="J782" s="394" t="s">
        <v>37</v>
      </c>
      <c r="K782" s="344" t="s">
        <v>4426</v>
      </c>
      <c r="L782" s="344" t="s">
        <v>4427</v>
      </c>
      <c r="M782" s="330"/>
      <c r="N782" s="307" t="s">
        <v>4428</v>
      </c>
      <c r="O782" s="307" t="s">
        <v>3845</v>
      </c>
      <c r="P782" s="395">
        <v>9000</v>
      </c>
      <c r="Q782" s="347">
        <v>0</v>
      </c>
      <c r="R782" s="403">
        <f t="shared" si="68"/>
        <v>0</v>
      </c>
      <c r="S782" s="353">
        <v>202303</v>
      </c>
      <c r="T782" s="404" t="s">
        <v>4429</v>
      </c>
      <c r="U782" s="355"/>
      <c r="V782" s="356">
        <v>0</v>
      </c>
      <c r="W782" s="356"/>
      <c r="X782" s="112">
        <v>44927</v>
      </c>
      <c r="Y782" s="416"/>
      <c r="Z782" s="417" t="s">
        <v>4430</v>
      </c>
      <c r="AA782" s="387">
        <v>0.3</v>
      </c>
      <c r="AB782" s="141">
        <v>0</v>
      </c>
      <c r="AC782" s="56">
        <v>0</v>
      </c>
    </row>
    <row r="783" s="2" customFormat="1" customHeight="1" spans="1:29">
      <c r="A783" s="56" t="s">
        <v>524</v>
      </c>
      <c r="B783" s="392" t="s">
        <v>4277</v>
      </c>
      <c r="C783" s="14" t="s">
        <v>154</v>
      </c>
      <c r="D783" s="392" t="s">
        <v>3406</v>
      </c>
      <c r="E783" s="56" t="s">
        <v>4375</v>
      </c>
      <c r="F783" s="14" t="s">
        <v>4376</v>
      </c>
      <c r="G783" s="14" t="s">
        <v>35</v>
      </c>
      <c r="H783" s="62" t="s">
        <v>4377</v>
      </c>
      <c r="I783" s="13" t="e">
        <f>VLOOKUP(H783,合同高级查询数据!$A$2:$Y$48,25,FALSE)</f>
        <v>#N/A</v>
      </c>
      <c r="J783" s="88" t="s">
        <v>1459</v>
      </c>
      <c r="K783" s="88" t="s">
        <v>4431</v>
      </c>
      <c r="L783" s="88" t="s">
        <v>4432</v>
      </c>
      <c r="M783" s="14"/>
      <c r="N783" s="345">
        <v>44470</v>
      </c>
      <c r="O783" s="345" t="s">
        <v>74</v>
      </c>
      <c r="P783" s="395">
        <v>9000</v>
      </c>
      <c r="Q783" s="347">
        <v>120.3</v>
      </c>
      <c r="R783" s="74">
        <f t="shared" si="68"/>
        <v>1082700</v>
      </c>
      <c r="S783" s="353">
        <v>202303</v>
      </c>
      <c r="T783" s="406" t="s">
        <v>4433</v>
      </c>
      <c r="U783" s="88"/>
      <c r="V783" s="356">
        <v>120.28963766</v>
      </c>
      <c r="W783" s="356"/>
      <c r="X783" s="112">
        <v>44927</v>
      </c>
      <c r="Y783" s="416"/>
      <c r="Z783" s="56" t="s">
        <v>4434</v>
      </c>
      <c r="AA783" s="387">
        <v>0.3</v>
      </c>
      <c r="AB783" s="141">
        <v>200</v>
      </c>
      <c r="AC783" s="56">
        <v>60</v>
      </c>
    </row>
    <row r="784" s="2" customFormat="1" customHeight="1" spans="1:29">
      <c r="A784" s="88" t="s">
        <v>578</v>
      </c>
      <c r="B784" s="392" t="s">
        <v>4277</v>
      </c>
      <c r="C784" s="88" t="s">
        <v>154</v>
      </c>
      <c r="D784" s="392" t="s">
        <v>3406</v>
      </c>
      <c r="E784" s="56" t="s">
        <v>4435</v>
      </c>
      <c r="F784" s="14" t="s">
        <v>4436</v>
      </c>
      <c r="G784" s="181" t="s">
        <v>4437</v>
      </c>
      <c r="H784" s="62" t="s">
        <v>4438</v>
      </c>
      <c r="I784" s="13" t="e">
        <f>VLOOKUP(H784,合同高级查询数据!$A$2:$Y$48,25,FALSE)</f>
        <v>#N/A</v>
      </c>
      <c r="J784" s="394" t="s">
        <v>37</v>
      </c>
      <c r="K784" s="344" t="s">
        <v>4439</v>
      </c>
      <c r="L784" s="344" t="s">
        <v>4440</v>
      </c>
      <c r="M784" s="330"/>
      <c r="N784" s="307" t="s">
        <v>4441</v>
      </c>
      <c r="O784" s="344" t="s">
        <v>4442</v>
      </c>
      <c r="P784" s="395">
        <v>6740</v>
      </c>
      <c r="Q784" s="347">
        <v>148.83</v>
      </c>
      <c r="R784" s="403">
        <f t="shared" si="68"/>
        <v>1003114.2</v>
      </c>
      <c r="S784" s="353">
        <v>202303</v>
      </c>
      <c r="T784" s="407" t="s">
        <v>4443</v>
      </c>
      <c r="U784" s="408"/>
      <c r="V784" s="356">
        <v>148.828140259</v>
      </c>
      <c r="W784" s="347"/>
      <c r="X784" s="345">
        <v>44958</v>
      </c>
      <c r="Y784" s="345"/>
      <c r="Z784" s="280" t="s">
        <v>4444</v>
      </c>
      <c r="AA784" s="387">
        <v>0.4</v>
      </c>
      <c r="AB784" s="141">
        <v>360</v>
      </c>
      <c r="AC784" s="56">
        <v>144</v>
      </c>
    </row>
    <row r="785" s="2" customFormat="1" customHeight="1" spans="1:29">
      <c r="A785" s="88" t="s">
        <v>578</v>
      </c>
      <c r="B785" s="392" t="s">
        <v>4277</v>
      </c>
      <c r="C785" s="88" t="s">
        <v>154</v>
      </c>
      <c r="D785" s="392" t="s">
        <v>3406</v>
      </c>
      <c r="E785" s="56" t="s">
        <v>4435</v>
      </c>
      <c r="F785" s="14" t="s">
        <v>4436</v>
      </c>
      <c r="G785" s="181" t="s">
        <v>4437</v>
      </c>
      <c r="H785" s="62" t="s">
        <v>4438</v>
      </c>
      <c r="I785" s="13" t="e">
        <f>VLOOKUP(H785,合同高级查询数据!$A$2:$Y$48,25,FALSE)</f>
        <v>#N/A</v>
      </c>
      <c r="J785" s="394" t="s">
        <v>37</v>
      </c>
      <c r="K785" s="344" t="s">
        <v>4439</v>
      </c>
      <c r="L785" s="344" t="s">
        <v>4440</v>
      </c>
      <c r="M785" s="330"/>
      <c r="N785" s="307" t="s">
        <v>4441</v>
      </c>
      <c r="O785" s="344" t="s">
        <v>4442</v>
      </c>
      <c r="P785" s="395">
        <v>6740</v>
      </c>
      <c r="Q785" s="347">
        <v>0.35</v>
      </c>
      <c r="R785" s="403">
        <f t="shared" si="68"/>
        <v>2359</v>
      </c>
      <c r="S785" s="353">
        <v>202302</v>
      </c>
      <c r="T785" s="407" t="s">
        <v>4445</v>
      </c>
      <c r="U785" s="408"/>
      <c r="V785" s="356">
        <v>170.47605896</v>
      </c>
      <c r="W785" s="347">
        <v>171.18</v>
      </c>
      <c r="X785" s="345">
        <v>44958</v>
      </c>
      <c r="Y785" s="345"/>
      <c r="Z785" s="280" t="s">
        <v>4444</v>
      </c>
      <c r="AA785" s="387">
        <v>0.4</v>
      </c>
      <c r="AB785" s="141">
        <v>360</v>
      </c>
      <c r="AC785" s="56">
        <v>144</v>
      </c>
    </row>
    <row r="786" s="2" customFormat="1" customHeight="1" spans="1:29">
      <c r="A786" s="56" t="s">
        <v>578</v>
      </c>
      <c r="B786" s="392" t="s">
        <v>4277</v>
      </c>
      <c r="C786" s="14" t="s">
        <v>154</v>
      </c>
      <c r="D786" s="392" t="s">
        <v>3406</v>
      </c>
      <c r="E786" s="56" t="s">
        <v>4435</v>
      </c>
      <c r="F786" s="14" t="s">
        <v>4436</v>
      </c>
      <c r="G786" s="14" t="s">
        <v>35</v>
      </c>
      <c r="H786" s="62" t="s">
        <v>4438</v>
      </c>
      <c r="I786" s="13" t="e">
        <f>VLOOKUP(H786,合同高级查询数据!$A$2:$Y$48,25,FALSE)</f>
        <v>#N/A</v>
      </c>
      <c r="J786" s="14" t="s">
        <v>810</v>
      </c>
      <c r="K786" s="88" t="s">
        <v>4446</v>
      </c>
      <c r="L786" s="14" t="s">
        <v>4447</v>
      </c>
      <c r="M786" s="14"/>
      <c r="N786" s="345">
        <v>44958</v>
      </c>
      <c r="O786" s="345" t="s">
        <v>1858</v>
      </c>
      <c r="P786" s="395">
        <v>6740</v>
      </c>
      <c r="Q786" s="347">
        <v>0</v>
      </c>
      <c r="R786" s="74">
        <f t="shared" si="68"/>
        <v>0</v>
      </c>
      <c r="S786" s="353">
        <v>202303</v>
      </c>
      <c r="T786" s="406" t="s">
        <v>4448</v>
      </c>
      <c r="U786" s="88"/>
      <c r="V786" s="356">
        <v>0</v>
      </c>
      <c r="W786" s="356"/>
      <c r="X786" s="345">
        <v>44958</v>
      </c>
      <c r="Y786" s="416"/>
      <c r="Z786" s="418" t="s">
        <v>4449</v>
      </c>
      <c r="AA786" s="387">
        <v>0.4</v>
      </c>
      <c r="AB786" s="141">
        <v>0</v>
      </c>
      <c r="AC786" s="56">
        <v>0</v>
      </c>
    </row>
    <row r="787" s="37" customFormat="1" customHeight="1" spans="1:29">
      <c r="A787" s="66" t="s">
        <v>578</v>
      </c>
      <c r="B787" s="325" t="s">
        <v>4277</v>
      </c>
      <c r="C787" s="66" t="s">
        <v>154</v>
      </c>
      <c r="D787" s="325" t="s">
        <v>3406</v>
      </c>
      <c r="E787" s="52" t="s">
        <v>4435</v>
      </c>
      <c r="F787" s="49" t="s">
        <v>4436</v>
      </c>
      <c r="G787" s="180" t="s">
        <v>35</v>
      </c>
      <c r="H787" s="58" t="s">
        <v>4450</v>
      </c>
      <c r="I787" s="53" t="e">
        <f>VLOOKUP(H787,合同高级查询数据!$A$2:$Y$48,25,FALSE)</f>
        <v>#N/A</v>
      </c>
      <c r="J787" s="396" t="s">
        <v>1459</v>
      </c>
      <c r="K787" s="340" t="s">
        <v>4451</v>
      </c>
      <c r="L787" s="340" t="s">
        <v>4452</v>
      </c>
      <c r="M787" s="334"/>
      <c r="N787" s="252">
        <v>43439</v>
      </c>
      <c r="O787" s="340" t="s">
        <v>2824</v>
      </c>
      <c r="P787" s="397">
        <v>6000</v>
      </c>
      <c r="Q787" s="343">
        <v>0</v>
      </c>
      <c r="R787" s="409">
        <f t="shared" si="68"/>
        <v>0</v>
      </c>
      <c r="S787" s="358">
        <v>202303</v>
      </c>
      <c r="T787" s="410" t="s">
        <v>4453</v>
      </c>
      <c r="U787" s="411"/>
      <c r="V787" s="376">
        <v>0</v>
      </c>
      <c r="W787" s="376"/>
      <c r="X787" s="341">
        <v>44866</v>
      </c>
      <c r="Y787" s="341">
        <v>45230</v>
      </c>
      <c r="Z787" s="281" t="s">
        <v>4454</v>
      </c>
      <c r="AA787" s="52" t="s">
        <v>247</v>
      </c>
      <c r="AB787" s="98">
        <v>0</v>
      </c>
      <c r="AC787" s="52">
        <v>0</v>
      </c>
    </row>
    <row r="788" s="37" customFormat="1" customHeight="1" spans="1:29">
      <c r="A788" s="66" t="s">
        <v>578</v>
      </c>
      <c r="B788" s="325" t="s">
        <v>4277</v>
      </c>
      <c r="C788" s="66" t="s">
        <v>154</v>
      </c>
      <c r="D788" s="325" t="s">
        <v>3406</v>
      </c>
      <c r="E788" s="52" t="s">
        <v>4435</v>
      </c>
      <c r="F788" s="49" t="s">
        <v>4436</v>
      </c>
      <c r="G788" s="180" t="s">
        <v>35</v>
      </c>
      <c r="H788" s="58" t="s">
        <v>4450</v>
      </c>
      <c r="I788" s="53" t="e">
        <f>VLOOKUP(H788,合同高级查询数据!$A$2:$Y$48,25,FALSE)</f>
        <v>#N/A</v>
      </c>
      <c r="J788" s="396" t="s">
        <v>98</v>
      </c>
      <c r="K788" s="340" t="s">
        <v>4455</v>
      </c>
      <c r="L788" s="340" t="s">
        <v>4456</v>
      </c>
      <c r="M788" s="334"/>
      <c r="N788" s="252">
        <v>43398</v>
      </c>
      <c r="O788" s="340" t="s">
        <v>533</v>
      </c>
      <c r="P788" s="397">
        <v>110000</v>
      </c>
      <c r="Q788" s="343">
        <v>2</v>
      </c>
      <c r="R788" s="409">
        <f t="shared" si="68"/>
        <v>220000</v>
      </c>
      <c r="S788" s="358">
        <v>202303</v>
      </c>
      <c r="T788" s="410" t="s">
        <v>4457</v>
      </c>
      <c r="U788" s="411"/>
      <c r="V788" s="376">
        <v>0.847324256</v>
      </c>
      <c r="W788" s="376"/>
      <c r="X788" s="341">
        <v>44866</v>
      </c>
      <c r="Y788" s="341">
        <v>45230</v>
      </c>
      <c r="Z788" s="281" t="s">
        <v>4458</v>
      </c>
      <c r="AA788" s="383">
        <v>0.1</v>
      </c>
      <c r="AB788" s="98">
        <v>20</v>
      </c>
      <c r="AC788" s="52">
        <v>2</v>
      </c>
    </row>
    <row r="789" s="37" customFormat="1" customHeight="1" spans="1:29">
      <c r="A789" s="66" t="s">
        <v>578</v>
      </c>
      <c r="B789" s="325" t="s">
        <v>4277</v>
      </c>
      <c r="C789" s="66" t="s">
        <v>154</v>
      </c>
      <c r="D789" s="325" t="s">
        <v>3406</v>
      </c>
      <c r="E789" s="52" t="s">
        <v>4435</v>
      </c>
      <c r="F789" s="49" t="s">
        <v>4459</v>
      </c>
      <c r="G789" s="180" t="s">
        <v>35</v>
      </c>
      <c r="H789" s="58" t="s">
        <v>4460</v>
      </c>
      <c r="I789" s="53" t="e">
        <f>VLOOKUP(H789,合同高级查询数据!$A$2:$Y$48,25,FALSE)</f>
        <v>#N/A</v>
      </c>
      <c r="J789" s="396" t="s">
        <v>3861</v>
      </c>
      <c r="K789" s="340" t="s">
        <v>4461</v>
      </c>
      <c r="L789" s="398" t="s">
        <v>4459</v>
      </c>
      <c r="M789" s="334"/>
      <c r="N789" s="252" t="s">
        <v>4462</v>
      </c>
      <c r="O789" s="340" t="s">
        <v>4463</v>
      </c>
      <c r="P789" s="397">
        <v>6740</v>
      </c>
      <c r="Q789" s="343">
        <v>0</v>
      </c>
      <c r="R789" s="409">
        <f t="shared" si="68"/>
        <v>0</v>
      </c>
      <c r="S789" s="358">
        <v>202303</v>
      </c>
      <c r="T789" s="410" t="s">
        <v>4464</v>
      </c>
      <c r="U789" s="411"/>
      <c r="V789" s="376">
        <v>0</v>
      </c>
      <c r="W789" s="376"/>
      <c r="X789" s="117"/>
      <c r="Y789" s="117"/>
      <c r="Z789" s="281" t="s">
        <v>4465</v>
      </c>
      <c r="AA789" s="383">
        <v>0.4</v>
      </c>
      <c r="AB789" s="98">
        <v>0</v>
      </c>
      <c r="AC789" s="52">
        <v>0</v>
      </c>
    </row>
    <row r="790" s="2" customFormat="1" customHeight="1" spans="1:29">
      <c r="A790" s="88" t="s">
        <v>578</v>
      </c>
      <c r="B790" s="392" t="s">
        <v>4277</v>
      </c>
      <c r="C790" s="88" t="s">
        <v>154</v>
      </c>
      <c r="D790" s="392" t="s">
        <v>3406</v>
      </c>
      <c r="E790" s="56" t="s">
        <v>4466</v>
      </c>
      <c r="F790" s="14" t="s">
        <v>4459</v>
      </c>
      <c r="G790" s="181" t="s">
        <v>35</v>
      </c>
      <c r="H790" s="62" t="s">
        <v>4467</v>
      </c>
      <c r="I790" s="13" t="e">
        <f>VLOOKUP(H790,合同高级查询数据!$A$2:$Y$48,25,FALSE)</f>
        <v>#N/A</v>
      </c>
      <c r="J790" s="394" t="s">
        <v>3861</v>
      </c>
      <c r="K790" s="344" t="s">
        <v>4468</v>
      </c>
      <c r="L790" s="399" t="s">
        <v>4469</v>
      </c>
      <c r="M790" s="330" t="s">
        <v>4470</v>
      </c>
      <c r="N790" s="307">
        <v>44935</v>
      </c>
      <c r="O790" s="344" t="s">
        <v>74</v>
      </c>
      <c r="P790" s="395">
        <v>6740</v>
      </c>
      <c r="Q790" s="347">
        <v>82.49</v>
      </c>
      <c r="R790" s="403">
        <f t="shared" si="68"/>
        <v>555982.6</v>
      </c>
      <c r="S790" s="353">
        <v>202303</v>
      </c>
      <c r="T790" s="412" t="s">
        <v>4471</v>
      </c>
      <c r="U790" s="408"/>
      <c r="V790" s="356">
        <v>82.486701965</v>
      </c>
      <c r="W790" s="356"/>
      <c r="X790" s="307">
        <v>44935</v>
      </c>
      <c r="Y790" s="112"/>
      <c r="Z790" s="280" t="s">
        <v>4472</v>
      </c>
      <c r="AA790" s="387">
        <v>0.4</v>
      </c>
      <c r="AB790" s="141">
        <v>200</v>
      </c>
      <c r="AC790" s="56">
        <v>80</v>
      </c>
    </row>
    <row r="791" s="37" customFormat="1" customHeight="1" spans="1:29">
      <c r="A791" s="49" t="s">
        <v>578</v>
      </c>
      <c r="B791" s="325" t="s">
        <v>4277</v>
      </c>
      <c r="C791" s="66" t="s">
        <v>154</v>
      </c>
      <c r="D791" s="325" t="s">
        <v>3406</v>
      </c>
      <c r="E791" s="52" t="s">
        <v>4435</v>
      </c>
      <c r="F791" s="49" t="s">
        <v>4473</v>
      </c>
      <c r="G791" s="180" t="s">
        <v>35</v>
      </c>
      <c r="H791" s="58" t="s">
        <v>4460</v>
      </c>
      <c r="I791" s="53" t="e">
        <f>VLOOKUP(H791,合同高级查询数据!$A$2:$Y$48,25,FALSE)</f>
        <v>#N/A</v>
      </c>
      <c r="J791" s="396" t="s">
        <v>37</v>
      </c>
      <c r="K791" s="66" t="s">
        <v>4474</v>
      </c>
      <c r="L791" s="49" t="s">
        <v>4473</v>
      </c>
      <c r="M791" s="334"/>
      <c r="N791" s="341" t="s">
        <v>4475</v>
      </c>
      <c r="O791" s="66" t="s">
        <v>3845</v>
      </c>
      <c r="P791" s="397">
        <v>6740</v>
      </c>
      <c r="Q791" s="343">
        <v>0</v>
      </c>
      <c r="R791" s="67">
        <f t="shared" si="68"/>
        <v>0</v>
      </c>
      <c r="S791" s="358">
        <v>202303</v>
      </c>
      <c r="T791" s="413" t="s">
        <v>4476</v>
      </c>
      <c r="U791" s="66"/>
      <c r="V791" s="376">
        <v>0</v>
      </c>
      <c r="W791" s="376"/>
      <c r="X791" s="117"/>
      <c r="Y791" s="117"/>
      <c r="Z791" s="260" t="s">
        <v>4477</v>
      </c>
      <c r="AA791" s="383">
        <v>0.4</v>
      </c>
      <c r="AB791" s="98">
        <v>0</v>
      </c>
      <c r="AC791" s="52">
        <v>0</v>
      </c>
    </row>
    <row r="792" s="2" customFormat="1" customHeight="1" spans="1:29">
      <c r="A792" s="56" t="s">
        <v>578</v>
      </c>
      <c r="B792" s="392" t="s">
        <v>4277</v>
      </c>
      <c r="C792" s="14" t="s">
        <v>154</v>
      </c>
      <c r="D792" s="392" t="s">
        <v>3406</v>
      </c>
      <c r="E792" s="56" t="s">
        <v>4435</v>
      </c>
      <c r="F792" s="14" t="s">
        <v>4478</v>
      </c>
      <c r="G792" s="14" t="s">
        <v>35</v>
      </c>
      <c r="H792" s="62" t="s">
        <v>4479</v>
      </c>
      <c r="I792" s="13" t="e">
        <f>VLOOKUP(H792,合同高级查询数据!$A$2:$Y$48,25,FALSE)</f>
        <v>#N/A</v>
      </c>
      <c r="J792" s="14" t="s">
        <v>1459</v>
      </c>
      <c r="K792" s="88" t="s">
        <v>4480</v>
      </c>
      <c r="L792" s="14" t="s">
        <v>4481</v>
      </c>
      <c r="M792" s="14"/>
      <c r="N792" s="345" t="s">
        <v>4482</v>
      </c>
      <c r="O792" s="345" t="s">
        <v>4483</v>
      </c>
      <c r="P792" s="395">
        <v>6740</v>
      </c>
      <c r="Q792" s="347">
        <v>377.74</v>
      </c>
      <c r="R792" s="74">
        <f t="shared" ref="R792:R855" si="70">ROUND(P792*Q792,2)</f>
        <v>2545967.6</v>
      </c>
      <c r="S792" s="353">
        <v>202303</v>
      </c>
      <c r="T792" s="406" t="s">
        <v>4484</v>
      </c>
      <c r="U792" s="88"/>
      <c r="V792" s="356">
        <v>377.73909037188</v>
      </c>
      <c r="W792" s="347"/>
      <c r="X792" s="112">
        <v>44927</v>
      </c>
      <c r="Y792" s="416"/>
      <c r="Z792" s="418" t="s">
        <v>4485</v>
      </c>
      <c r="AA792" s="387">
        <v>0.4</v>
      </c>
      <c r="AB792" s="141">
        <v>860</v>
      </c>
      <c r="AC792" s="56">
        <v>344</v>
      </c>
    </row>
    <row r="793" s="2" customFormat="1" customHeight="1" spans="1:29">
      <c r="A793" s="56" t="s">
        <v>578</v>
      </c>
      <c r="B793" s="392" t="s">
        <v>4277</v>
      </c>
      <c r="C793" s="14" t="s">
        <v>154</v>
      </c>
      <c r="D793" s="392" t="s">
        <v>3406</v>
      </c>
      <c r="E793" s="56" t="s">
        <v>4435</v>
      </c>
      <c r="F793" s="14" t="s">
        <v>4478</v>
      </c>
      <c r="G793" s="14" t="s">
        <v>35</v>
      </c>
      <c r="H793" s="62" t="s">
        <v>4479</v>
      </c>
      <c r="I793" s="13" t="e">
        <f>VLOOKUP(H793,合同高级查询数据!$A$2:$Y$48,25,FALSE)</f>
        <v>#N/A</v>
      </c>
      <c r="J793" s="14" t="s">
        <v>1459</v>
      </c>
      <c r="K793" s="88" t="s">
        <v>4480</v>
      </c>
      <c r="L793" s="14" t="s">
        <v>4481</v>
      </c>
      <c r="M793" s="14"/>
      <c r="N793" s="345" t="s">
        <v>4482</v>
      </c>
      <c r="O793" s="345" t="s">
        <v>4483</v>
      </c>
      <c r="P793" s="395">
        <v>6740</v>
      </c>
      <c r="Q793" s="347">
        <f>393.74-387.03</f>
        <v>6.71000000000004</v>
      </c>
      <c r="R793" s="74">
        <f t="shared" si="70"/>
        <v>45225.4</v>
      </c>
      <c r="S793" s="353">
        <v>202302</v>
      </c>
      <c r="T793" s="406" t="s">
        <v>4486</v>
      </c>
      <c r="U793" s="88"/>
      <c r="V793" s="356">
        <v>387.02540958114</v>
      </c>
      <c r="W793" s="347">
        <v>400.45</v>
      </c>
      <c r="X793" s="112">
        <v>44927</v>
      </c>
      <c r="Y793" s="416"/>
      <c r="Z793" s="418" t="s">
        <v>4485</v>
      </c>
      <c r="AA793" s="387">
        <v>0.4</v>
      </c>
      <c r="AB793" s="141">
        <v>860</v>
      </c>
      <c r="AC793" s="56">
        <v>344</v>
      </c>
    </row>
    <row r="794" s="2" customFormat="1" customHeight="1" spans="1:29">
      <c r="A794" s="56" t="s">
        <v>578</v>
      </c>
      <c r="B794" s="392" t="s">
        <v>4277</v>
      </c>
      <c r="C794" s="14" t="s">
        <v>154</v>
      </c>
      <c r="D794" s="392" t="s">
        <v>3406</v>
      </c>
      <c r="E794" s="56" t="s">
        <v>4435</v>
      </c>
      <c r="F794" s="14" t="s">
        <v>4478</v>
      </c>
      <c r="G794" s="14" t="s">
        <v>35</v>
      </c>
      <c r="H794" s="62" t="s">
        <v>4479</v>
      </c>
      <c r="I794" s="13" t="e">
        <f>VLOOKUP(H794,合同高级查询数据!$A$2:$Y$48,25,FALSE)</f>
        <v>#N/A</v>
      </c>
      <c r="J794" s="14" t="s">
        <v>37</v>
      </c>
      <c r="K794" s="88" t="s">
        <v>4487</v>
      </c>
      <c r="L794" s="14" t="s">
        <v>4488</v>
      </c>
      <c r="M794" s="14"/>
      <c r="N794" s="345" t="s">
        <v>4489</v>
      </c>
      <c r="O794" s="345" t="s">
        <v>2343</v>
      </c>
      <c r="P794" s="395">
        <v>6740</v>
      </c>
      <c r="Q794" s="347">
        <v>0</v>
      </c>
      <c r="R794" s="74">
        <f t="shared" si="70"/>
        <v>0</v>
      </c>
      <c r="S794" s="353">
        <v>202303</v>
      </c>
      <c r="T794" s="406" t="s">
        <v>4490</v>
      </c>
      <c r="U794" s="88"/>
      <c r="V794" s="356">
        <v>0</v>
      </c>
      <c r="W794" s="356"/>
      <c r="X794" s="112">
        <v>44927</v>
      </c>
      <c r="Y794" s="416"/>
      <c r="Z794" s="418" t="s">
        <v>4491</v>
      </c>
      <c r="AA794" s="387">
        <v>0.4</v>
      </c>
      <c r="AB794" s="141">
        <v>0</v>
      </c>
      <c r="AC794" s="56">
        <v>0</v>
      </c>
    </row>
    <row r="795" s="2" customFormat="1" customHeight="1" spans="1:29">
      <c r="A795" s="56" t="s">
        <v>578</v>
      </c>
      <c r="B795" s="392" t="s">
        <v>4277</v>
      </c>
      <c r="C795" s="14" t="s">
        <v>154</v>
      </c>
      <c r="D795" s="392" t="s">
        <v>3406</v>
      </c>
      <c r="E795" s="56" t="s">
        <v>4435</v>
      </c>
      <c r="F795" s="14" t="s">
        <v>4478</v>
      </c>
      <c r="G795" s="14" t="s">
        <v>35</v>
      </c>
      <c r="H795" s="62" t="s">
        <v>4479</v>
      </c>
      <c r="I795" s="13" t="e">
        <f>VLOOKUP(H795,合同高级查询数据!$A$2:$Y$48,25,FALSE)</f>
        <v>#N/A</v>
      </c>
      <c r="J795" s="14" t="s">
        <v>810</v>
      </c>
      <c r="K795" s="88" t="s">
        <v>4446</v>
      </c>
      <c r="L795" s="14" t="s">
        <v>4447</v>
      </c>
      <c r="M795" s="14"/>
      <c r="N795" s="345" t="s">
        <v>4492</v>
      </c>
      <c r="O795" s="345" t="s">
        <v>1524</v>
      </c>
      <c r="P795" s="395">
        <v>6740</v>
      </c>
      <c r="Q795" s="347">
        <v>0</v>
      </c>
      <c r="R795" s="74">
        <f t="shared" si="70"/>
        <v>0</v>
      </c>
      <c r="S795" s="353">
        <v>202303</v>
      </c>
      <c r="T795" s="406" t="s">
        <v>4448</v>
      </c>
      <c r="U795" s="88"/>
      <c r="V795" s="356">
        <v>0</v>
      </c>
      <c r="W795" s="356"/>
      <c r="X795" s="112">
        <v>44927</v>
      </c>
      <c r="Y795" s="416"/>
      <c r="Z795" s="418" t="s">
        <v>4449</v>
      </c>
      <c r="AA795" s="387">
        <v>0.4</v>
      </c>
      <c r="AB795" s="141">
        <v>0</v>
      </c>
      <c r="AC795" s="56">
        <v>0</v>
      </c>
    </row>
    <row r="796" s="2" customFormat="1" customHeight="1" spans="1:29">
      <c r="A796" s="88" t="s">
        <v>578</v>
      </c>
      <c r="B796" s="392" t="s">
        <v>4277</v>
      </c>
      <c r="C796" s="88" t="s">
        <v>154</v>
      </c>
      <c r="D796" s="392" t="s">
        <v>3406</v>
      </c>
      <c r="E796" s="56" t="s">
        <v>4435</v>
      </c>
      <c r="F796" s="14" t="s">
        <v>4478</v>
      </c>
      <c r="G796" s="181" t="s">
        <v>35</v>
      </c>
      <c r="H796" s="62" t="s">
        <v>4479</v>
      </c>
      <c r="I796" s="13" t="e">
        <f>VLOOKUP(H796,合同高级查询数据!$A$2:$Y$48,25,FALSE)</f>
        <v>#N/A</v>
      </c>
      <c r="J796" s="14" t="s">
        <v>37</v>
      </c>
      <c r="K796" s="344" t="s">
        <v>4493</v>
      </c>
      <c r="L796" s="344" t="s">
        <v>4494</v>
      </c>
      <c r="M796" s="330"/>
      <c r="N796" s="345" t="s">
        <v>4495</v>
      </c>
      <c r="O796" s="344" t="s">
        <v>4496</v>
      </c>
      <c r="P796" s="395">
        <v>6740</v>
      </c>
      <c r="Q796" s="347">
        <v>0</v>
      </c>
      <c r="R796" s="74">
        <f t="shared" si="70"/>
        <v>0</v>
      </c>
      <c r="S796" s="353">
        <v>202303</v>
      </c>
      <c r="T796" s="407" t="s">
        <v>4497</v>
      </c>
      <c r="U796" s="408"/>
      <c r="V796" s="356">
        <v>0</v>
      </c>
      <c r="W796" s="356"/>
      <c r="X796" s="112">
        <v>44927</v>
      </c>
      <c r="Y796" s="416"/>
      <c r="Z796" s="280" t="s">
        <v>4498</v>
      </c>
      <c r="AA796" s="387">
        <v>0.4</v>
      </c>
      <c r="AB796" s="141">
        <v>0</v>
      </c>
      <c r="AC796" s="56">
        <v>0</v>
      </c>
    </row>
    <row r="797" s="37" customFormat="1" customHeight="1" spans="1:29">
      <c r="A797" s="52" t="s">
        <v>571</v>
      </c>
      <c r="B797" s="325" t="s">
        <v>4277</v>
      </c>
      <c r="C797" s="49" t="s">
        <v>154</v>
      </c>
      <c r="D797" s="325" t="s">
        <v>3406</v>
      </c>
      <c r="E797" s="52" t="s">
        <v>4499</v>
      </c>
      <c r="F797" s="49" t="s">
        <v>4500</v>
      </c>
      <c r="G797" s="49" t="s">
        <v>35</v>
      </c>
      <c r="H797" s="49" t="s">
        <v>4501</v>
      </c>
      <c r="I797" s="53" t="e">
        <f>VLOOKUP(H797,合同高级查询数据!$A$2:$Y$48,25,FALSE)</f>
        <v>#N/A</v>
      </c>
      <c r="J797" s="66" t="s">
        <v>1459</v>
      </c>
      <c r="K797" s="66" t="s">
        <v>4502</v>
      </c>
      <c r="L797" s="66" t="s">
        <v>4503</v>
      </c>
      <c r="M797" s="49"/>
      <c r="N797" s="341">
        <v>44131</v>
      </c>
      <c r="O797" s="341" t="s">
        <v>74</v>
      </c>
      <c r="P797" s="397">
        <v>20000</v>
      </c>
      <c r="Q797" s="343">
        <v>39.7</v>
      </c>
      <c r="R797" s="67">
        <f t="shared" si="70"/>
        <v>794000</v>
      </c>
      <c r="S797" s="358">
        <v>202303</v>
      </c>
      <c r="T797" s="414" t="s">
        <v>4504</v>
      </c>
      <c r="U797" s="66"/>
      <c r="V797" s="376">
        <v>39.620798255</v>
      </c>
      <c r="W797" s="376"/>
      <c r="X797" s="341">
        <v>44166</v>
      </c>
      <c r="Y797" s="129">
        <v>45260</v>
      </c>
      <c r="Z797" s="52" t="s">
        <v>4505</v>
      </c>
      <c r="AA797" s="383">
        <v>0.1</v>
      </c>
      <c r="AB797" s="98">
        <v>200</v>
      </c>
      <c r="AC797" s="52">
        <v>20</v>
      </c>
    </row>
    <row r="798" s="37" customFormat="1" customHeight="1" spans="1:29">
      <c r="A798" s="66" t="s">
        <v>571</v>
      </c>
      <c r="B798" s="325" t="s">
        <v>4277</v>
      </c>
      <c r="C798" s="66" t="s">
        <v>154</v>
      </c>
      <c r="D798" s="325" t="s">
        <v>3406</v>
      </c>
      <c r="E798" s="52" t="s">
        <v>4320</v>
      </c>
      <c r="F798" s="49" t="s">
        <v>4500</v>
      </c>
      <c r="G798" s="180" t="s">
        <v>35</v>
      </c>
      <c r="H798" s="59" t="s">
        <v>4322</v>
      </c>
      <c r="I798" s="53" t="e">
        <f>VLOOKUP(H798,合同高级查询数据!$A$2:$Y$48,25,FALSE)</f>
        <v>#N/A</v>
      </c>
      <c r="J798" s="396" t="s">
        <v>1459</v>
      </c>
      <c r="K798" s="340" t="s">
        <v>4506</v>
      </c>
      <c r="L798" s="340" t="s">
        <v>4507</v>
      </c>
      <c r="M798" s="340" t="s">
        <v>4508</v>
      </c>
      <c r="N798" s="252" t="s">
        <v>4509</v>
      </c>
      <c r="O798" s="340" t="s">
        <v>4510</v>
      </c>
      <c r="P798" s="352">
        <v>9500</v>
      </c>
      <c r="Q798" s="343">
        <v>253.2</v>
      </c>
      <c r="R798" s="409">
        <f t="shared" si="70"/>
        <v>2405400</v>
      </c>
      <c r="S798" s="358">
        <v>202303</v>
      </c>
      <c r="T798" s="402" t="s">
        <v>4511</v>
      </c>
      <c r="U798" s="360"/>
      <c r="V798" s="376">
        <v>253.17539401818</v>
      </c>
      <c r="W798" s="376"/>
      <c r="X798" s="117">
        <v>44774</v>
      </c>
      <c r="Y798" s="129">
        <v>45138</v>
      </c>
      <c r="Z798" s="52" t="s">
        <v>4512</v>
      </c>
      <c r="AA798" s="383">
        <v>0.3</v>
      </c>
      <c r="AB798" s="98">
        <v>400</v>
      </c>
      <c r="AC798" s="52">
        <v>108</v>
      </c>
    </row>
    <row r="799" s="37" customFormat="1" customHeight="1" spans="1:29">
      <c r="A799" s="66" t="s">
        <v>571</v>
      </c>
      <c r="B799" s="325" t="s">
        <v>4277</v>
      </c>
      <c r="C799" s="66" t="s">
        <v>154</v>
      </c>
      <c r="D799" s="325" t="s">
        <v>3406</v>
      </c>
      <c r="E799" s="52" t="s">
        <v>4320</v>
      </c>
      <c r="F799" s="49" t="s">
        <v>4500</v>
      </c>
      <c r="G799" s="180" t="s">
        <v>35</v>
      </c>
      <c r="H799" s="59" t="s">
        <v>4322</v>
      </c>
      <c r="I799" s="53" t="e">
        <f>VLOOKUP(H799,合同高级查询数据!$A$2:$Y$48,25,FALSE)</f>
        <v>#N/A</v>
      </c>
      <c r="J799" s="396" t="s">
        <v>1459</v>
      </c>
      <c r="K799" s="340" t="s">
        <v>4513</v>
      </c>
      <c r="L799" s="340" t="s">
        <v>4514</v>
      </c>
      <c r="M799" s="340" t="s">
        <v>4508</v>
      </c>
      <c r="N799" s="252">
        <v>44501</v>
      </c>
      <c r="O799" s="340" t="s">
        <v>851</v>
      </c>
      <c r="P799" s="352">
        <v>9500</v>
      </c>
      <c r="Q799" s="343">
        <v>120</v>
      </c>
      <c r="R799" s="409">
        <f t="shared" si="70"/>
        <v>1140000</v>
      </c>
      <c r="S799" s="358">
        <v>202303</v>
      </c>
      <c r="T799" s="402" t="s">
        <v>4515</v>
      </c>
      <c r="U799" s="360"/>
      <c r="V799" s="376">
        <v>110.93868930545</v>
      </c>
      <c r="W799" s="376"/>
      <c r="X799" s="117">
        <v>44774</v>
      </c>
      <c r="Y799" s="129">
        <v>45138</v>
      </c>
      <c r="Z799" s="52" t="s">
        <v>4516</v>
      </c>
      <c r="AA799" s="383">
        <v>0.3</v>
      </c>
      <c r="AB799" s="98">
        <v>400</v>
      </c>
      <c r="AC799" s="52">
        <v>120</v>
      </c>
    </row>
    <row r="800" s="37" customFormat="1" customHeight="1" spans="1:29">
      <c r="A800" s="52" t="s">
        <v>571</v>
      </c>
      <c r="B800" s="325" t="s">
        <v>4277</v>
      </c>
      <c r="C800" s="49" t="s">
        <v>154</v>
      </c>
      <c r="D800" s="325" t="s">
        <v>3406</v>
      </c>
      <c r="E800" s="52" t="s">
        <v>4499</v>
      </c>
      <c r="F800" s="49" t="s">
        <v>4500</v>
      </c>
      <c r="G800" s="49" t="s">
        <v>35</v>
      </c>
      <c r="H800" s="49" t="s">
        <v>4501</v>
      </c>
      <c r="I800" s="53" t="e">
        <f>VLOOKUP(H800,合同高级查询数据!$A$2:$Y$48,25,FALSE)</f>
        <v>#N/A</v>
      </c>
      <c r="J800" s="66" t="s">
        <v>98</v>
      </c>
      <c r="K800" s="66" t="s">
        <v>4517</v>
      </c>
      <c r="L800" s="66" t="s">
        <v>4518</v>
      </c>
      <c r="M800" s="49"/>
      <c r="N800" s="341">
        <v>44228</v>
      </c>
      <c r="O800" s="341" t="s">
        <v>533</v>
      </c>
      <c r="P800" s="397">
        <v>200000</v>
      </c>
      <c r="Q800" s="343">
        <v>1</v>
      </c>
      <c r="R800" s="67">
        <f t="shared" si="70"/>
        <v>200000</v>
      </c>
      <c r="S800" s="358">
        <v>202303</v>
      </c>
      <c r="T800" s="414" t="s">
        <v>4519</v>
      </c>
      <c r="U800" s="66"/>
      <c r="V800" s="376">
        <v>5.711e-6</v>
      </c>
      <c r="W800" s="376"/>
      <c r="X800" s="341">
        <v>44166</v>
      </c>
      <c r="Y800" s="129">
        <v>45260</v>
      </c>
      <c r="Z800" s="52" t="s">
        <v>4520</v>
      </c>
      <c r="AA800" s="383">
        <f>AC800/AB800</f>
        <v>0.05</v>
      </c>
      <c r="AB800" s="98">
        <v>20</v>
      </c>
      <c r="AC800" s="52">
        <v>1</v>
      </c>
    </row>
    <row r="801" s="37" customFormat="1" customHeight="1" spans="1:29">
      <c r="A801" s="52" t="s">
        <v>524</v>
      </c>
      <c r="B801" s="325" t="s">
        <v>4277</v>
      </c>
      <c r="C801" s="49" t="s">
        <v>154</v>
      </c>
      <c r="D801" s="325" t="s">
        <v>3406</v>
      </c>
      <c r="E801" s="52" t="s">
        <v>4375</v>
      </c>
      <c r="F801" s="49" t="s">
        <v>4376</v>
      </c>
      <c r="G801" s="49" t="s">
        <v>35</v>
      </c>
      <c r="H801" s="58" t="s">
        <v>4521</v>
      </c>
      <c r="I801" s="53" t="e">
        <f>VLOOKUP(H801,合同高级查询数据!$A$2:$Y$48,25,FALSE)</f>
        <v>#N/A</v>
      </c>
      <c r="J801" s="66" t="s">
        <v>1459</v>
      </c>
      <c r="K801" s="66" t="s">
        <v>4522</v>
      </c>
      <c r="L801" s="66" t="s">
        <v>4523</v>
      </c>
      <c r="M801" s="49"/>
      <c r="N801" s="341" t="s">
        <v>4524</v>
      </c>
      <c r="O801" s="341" t="s">
        <v>1930</v>
      </c>
      <c r="P801" s="397">
        <v>10000</v>
      </c>
      <c r="Q801" s="343">
        <v>105.5</v>
      </c>
      <c r="R801" s="67">
        <f t="shared" si="70"/>
        <v>1055000</v>
      </c>
      <c r="S801" s="358">
        <v>202303</v>
      </c>
      <c r="T801" s="414" t="s">
        <v>4525</v>
      </c>
      <c r="U801" s="66"/>
      <c r="V801" s="376">
        <v>105.423246641</v>
      </c>
      <c r="W801" s="376"/>
      <c r="X801" s="341">
        <v>44136</v>
      </c>
      <c r="Y801" s="129">
        <v>45230</v>
      </c>
      <c r="Z801" s="52" t="s">
        <v>4526</v>
      </c>
      <c r="AA801" s="383">
        <v>0.2</v>
      </c>
      <c r="AB801" s="98">
        <v>400</v>
      </c>
      <c r="AC801" s="52">
        <v>80</v>
      </c>
    </row>
    <row r="802" s="37" customFormat="1" customHeight="1" spans="1:29">
      <c r="A802" s="52" t="s">
        <v>524</v>
      </c>
      <c r="B802" s="325" t="s">
        <v>4277</v>
      </c>
      <c r="C802" s="49" t="s">
        <v>154</v>
      </c>
      <c r="D802" s="325" t="s">
        <v>3406</v>
      </c>
      <c r="E802" s="52" t="s">
        <v>4375</v>
      </c>
      <c r="F802" s="49" t="s">
        <v>4376</v>
      </c>
      <c r="G802" s="49" t="s">
        <v>35</v>
      </c>
      <c r="H802" s="58" t="s">
        <v>4521</v>
      </c>
      <c r="I802" s="53" t="e">
        <f>VLOOKUP(H802,合同高级查询数据!$A$2:$Y$48,25,FALSE)</f>
        <v>#N/A</v>
      </c>
      <c r="J802" s="66" t="s">
        <v>1459</v>
      </c>
      <c r="K802" s="66" t="s">
        <v>4522</v>
      </c>
      <c r="L802" s="66" t="s">
        <v>4523</v>
      </c>
      <c r="M802" s="49"/>
      <c r="N802" s="341" t="s">
        <v>4524</v>
      </c>
      <c r="O802" s="341" t="s">
        <v>1930</v>
      </c>
      <c r="P802" s="397">
        <v>10000</v>
      </c>
      <c r="Q802" s="343">
        <f>127.4-125.1</f>
        <v>2.30000000000001</v>
      </c>
      <c r="R802" s="67">
        <f t="shared" si="70"/>
        <v>23000</v>
      </c>
      <c r="S802" s="358">
        <v>202302</v>
      </c>
      <c r="T802" s="414" t="s">
        <v>4527</v>
      </c>
      <c r="U802" s="66"/>
      <c r="V802" s="376">
        <v>125.10270427</v>
      </c>
      <c r="W802" s="376">
        <v>129.6</v>
      </c>
      <c r="X802" s="341">
        <v>44136</v>
      </c>
      <c r="Y802" s="129">
        <v>45230</v>
      </c>
      <c r="Z802" s="52" t="s">
        <v>4526</v>
      </c>
      <c r="AA802" s="383">
        <v>0.2</v>
      </c>
      <c r="AB802" s="98">
        <v>400</v>
      </c>
      <c r="AC802" s="52">
        <v>80</v>
      </c>
    </row>
    <row r="803" s="37" customFormat="1" customHeight="1" spans="1:29">
      <c r="A803" s="52" t="s">
        <v>524</v>
      </c>
      <c r="B803" s="325" t="s">
        <v>4277</v>
      </c>
      <c r="C803" s="49" t="s">
        <v>154</v>
      </c>
      <c r="D803" s="325" t="s">
        <v>3406</v>
      </c>
      <c r="E803" s="52" t="s">
        <v>4375</v>
      </c>
      <c r="F803" s="49" t="s">
        <v>4376</v>
      </c>
      <c r="G803" s="49" t="s">
        <v>35</v>
      </c>
      <c r="H803" s="58" t="s">
        <v>4528</v>
      </c>
      <c r="I803" s="53" t="e">
        <f>VLOOKUP(H803,合同高级查询数据!$A$2:$Y$48,25,FALSE)</f>
        <v>#N/A</v>
      </c>
      <c r="J803" s="66" t="s">
        <v>98</v>
      </c>
      <c r="K803" s="66" t="s">
        <v>4529</v>
      </c>
      <c r="L803" s="66" t="s">
        <v>4530</v>
      </c>
      <c r="M803" s="49"/>
      <c r="N803" s="341">
        <v>44233</v>
      </c>
      <c r="O803" s="341" t="s">
        <v>533</v>
      </c>
      <c r="P803" s="397">
        <v>210000</v>
      </c>
      <c r="Q803" s="343">
        <v>1</v>
      </c>
      <c r="R803" s="67">
        <f t="shared" si="70"/>
        <v>210000</v>
      </c>
      <c r="S803" s="358">
        <v>202303</v>
      </c>
      <c r="T803" s="414" t="s">
        <v>4531</v>
      </c>
      <c r="U803" s="66"/>
      <c r="V803" s="376">
        <v>1.0806e-5</v>
      </c>
      <c r="W803" s="376"/>
      <c r="X803" s="341">
        <v>44233</v>
      </c>
      <c r="Y803" s="129">
        <v>45230</v>
      </c>
      <c r="Z803" s="52" t="s">
        <v>4532</v>
      </c>
      <c r="AA803" s="383">
        <f>AC803/AB803</f>
        <v>0.05</v>
      </c>
      <c r="AB803" s="98">
        <v>20</v>
      </c>
      <c r="AC803" s="52">
        <v>1</v>
      </c>
    </row>
    <row r="804" s="37" customFormat="1" customHeight="1" spans="1:29">
      <c r="A804" s="50" t="s">
        <v>524</v>
      </c>
      <c r="B804" s="325" t="s">
        <v>4533</v>
      </c>
      <c r="C804" s="196" t="s">
        <v>61</v>
      </c>
      <c r="D804" s="49" t="s">
        <v>806</v>
      </c>
      <c r="E804" s="52" t="s">
        <v>4534</v>
      </c>
      <c r="F804" s="50" t="s">
        <v>4535</v>
      </c>
      <c r="G804" s="59" t="s">
        <v>35</v>
      </c>
      <c r="H804" s="59" t="s">
        <v>4536</v>
      </c>
      <c r="I804" s="53" t="e">
        <f>VLOOKUP(H804,合同高级查询数据!$A$2:$Y$48,25,FALSE)</f>
        <v>#N/A</v>
      </c>
      <c r="J804" s="331" t="s">
        <v>98</v>
      </c>
      <c r="K804" s="332" t="s">
        <v>4537</v>
      </c>
      <c r="L804" s="333" t="s">
        <v>4538</v>
      </c>
      <c r="M804" s="334"/>
      <c r="N804" s="252" t="s">
        <v>4539</v>
      </c>
      <c r="O804" s="252" t="s">
        <v>228</v>
      </c>
      <c r="P804" s="400">
        <v>210000</v>
      </c>
      <c r="Q804" s="343">
        <v>1</v>
      </c>
      <c r="R804" s="68">
        <f t="shared" si="70"/>
        <v>210000</v>
      </c>
      <c r="S804" s="358">
        <v>202303</v>
      </c>
      <c r="T804" s="359" t="s">
        <v>4540</v>
      </c>
      <c r="U804" s="360"/>
      <c r="V804" s="376">
        <v>0.077254907</v>
      </c>
      <c r="W804" s="376"/>
      <c r="X804" s="117">
        <v>43617</v>
      </c>
      <c r="Y804" s="419">
        <v>45443</v>
      </c>
      <c r="Z804" s="52" t="s">
        <v>4541</v>
      </c>
      <c r="AA804" s="383">
        <v>0.1</v>
      </c>
      <c r="AB804" s="98">
        <v>10</v>
      </c>
      <c r="AC804" s="52">
        <v>1</v>
      </c>
    </row>
    <row r="805" s="37" customFormat="1" customHeight="1" spans="1:29">
      <c r="A805" s="50" t="s">
        <v>571</v>
      </c>
      <c r="B805" s="325" t="s">
        <v>4533</v>
      </c>
      <c r="C805" s="196" t="s">
        <v>61</v>
      </c>
      <c r="D805" s="51" t="s">
        <v>806</v>
      </c>
      <c r="E805" s="52" t="s">
        <v>4542</v>
      </c>
      <c r="F805" s="50" t="s">
        <v>4543</v>
      </c>
      <c r="G805" s="59" t="s">
        <v>35</v>
      </c>
      <c r="H805" s="59" t="s">
        <v>4544</v>
      </c>
      <c r="I805" s="53" t="e">
        <f>VLOOKUP(H805,合同高级查询数据!$A$2:$Y$48,25,FALSE)</f>
        <v>#N/A</v>
      </c>
      <c r="J805" s="331" t="s">
        <v>37</v>
      </c>
      <c r="K805" s="332" t="s">
        <v>4545</v>
      </c>
      <c r="L805" s="333" t="s">
        <v>4543</v>
      </c>
      <c r="M805" s="334"/>
      <c r="N805" s="252" t="s">
        <v>4546</v>
      </c>
      <c r="O805" s="252" t="s">
        <v>4547</v>
      </c>
      <c r="P805" s="397">
        <v>9500</v>
      </c>
      <c r="Q805" s="343">
        <v>68</v>
      </c>
      <c r="R805" s="68">
        <f t="shared" si="70"/>
        <v>646000</v>
      </c>
      <c r="S805" s="358">
        <v>202303</v>
      </c>
      <c r="T805" s="359" t="s">
        <v>4548</v>
      </c>
      <c r="U805" s="360"/>
      <c r="V805" s="376">
        <v>67.971710205</v>
      </c>
      <c r="W805" s="376"/>
      <c r="X805" s="341">
        <v>44652</v>
      </c>
      <c r="Y805" s="419">
        <v>45016</v>
      </c>
      <c r="Z805" s="383" t="s">
        <v>4549</v>
      </c>
      <c r="AA805" s="383">
        <v>0.3</v>
      </c>
      <c r="AB805" s="98">
        <v>200</v>
      </c>
      <c r="AC805" s="52">
        <v>60</v>
      </c>
    </row>
    <row r="806" s="37" customFormat="1" customHeight="1" spans="1:29">
      <c r="A806" s="50" t="s">
        <v>571</v>
      </c>
      <c r="B806" s="325" t="s">
        <v>4533</v>
      </c>
      <c r="C806" s="196" t="s">
        <v>61</v>
      </c>
      <c r="D806" s="51" t="s">
        <v>806</v>
      </c>
      <c r="E806" s="52" t="s">
        <v>4542</v>
      </c>
      <c r="F806" s="50" t="s">
        <v>4543</v>
      </c>
      <c r="G806" s="59" t="s">
        <v>35</v>
      </c>
      <c r="H806" s="59" t="s">
        <v>4544</v>
      </c>
      <c r="I806" s="53" t="e">
        <f>VLOOKUP(H806,合同高级查询数据!$A$2:$Y$48,25,FALSE)</f>
        <v>#N/A</v>
      </c>
      <c r="J806" s="331" t="s">
        <v>821</v>
      </c>
      <c r="K806" s="332" t="s">
        <v>4550</v>
      </c>
      <c r="L806" s="333" t="s">
        <v>4551</v>
      </c>
      <c r="M806" s="334"/>
      <c r="N806" s="252" t="s">
        <v>4552</v>
      </c>
      <c r="O806" s="252" t="s">
        <v>4553</v>
      </c>
      <c r="P806" s="397">
        <v>9500</v>
      </c>
      <c r="Q806" s="343">
        <v>2.8</v>
      </c>
      <c r="R806" s="68">
        <f t="shared" si="70"/>
        <v>26600</v>
      </c>
      <c r="S806" s="358">
        <v>202303</v>
      </c>
      <c r="T806" s="359" t="s">
        <v>4554</v>
      </c>
      <c r="U806" s="360"/>
      <c r="V806" s="376">
        <v>2.72</v>
      </c>
      <c r="W806" s="376"/>
      <c r="X806" s="341">
        <v>44652</v>
      </c>
      <c r="Y806" s="419">
        <v>45016</v>
      </c>
      <c r="Z806" s="383" t="s">
        <v>4555</v>
      </c>
      <c r="AA806" s="383">
        <v>0.3</v>
      </c>
      <c r="AB806" s="98">
        <v>10</v>
      </c>
      <c r="AC806" s="52">
        <v>3</v>
      </c>
    </row>
    <row r="807" s="37" customFormat="1" customHeight="1" spans="1:29">
      <c r="A807" s="50" t="s">
        <v>571</v>
      </c>
      <c r="B807" s="325" t="s">
        <v>4533</v>
      </c>
      <c r="C807" s="196" t="s">
        <v>61</v>
      </c>
      <c r="D807" s="51" t="s">
        <v>806</v>
      </c>
      <c r="E807" s="52" t="s">
        <v>4542</v>
      </c>
      <c r="F807" s="50" t="s">
        <v>4543</v>
      </c>
      <c r="G807" s="59" t="s">
        <v>35</v>
      </c>
      <c r="H807" s="59" t="s">
        <v>4544</v>
      </c>
      <c r="I807" s="53" t="e">
        <f>VLOOKUP(H807,合同高级查询数据!$A$2:$Y$48,25,FALSE)</f>
        <v>#N/A</v>
      </c>
      <c r="J807" s="331" t="s">
        <v>37</v>
      </c>
      <c r="K807" s="332" t="s">
        <v>4556</v>
      </c>
      <c r="L807" s="333" t="s">
        <v>4557</v>
      </c>
      <c r="M807" s="334"/>
      <c r="N807" s="252">
        <v>43368</v>
      </c>
      <c r="O807" s="252" t="s">
        <v>1355</v>
      </c>
      <c r="P807" s="397">
        <v>9500</v>
      </c>
      <c r="Q807" s="343">
        <v>26.4</v>
      </c>
      <c r="R807" s="68">
        <f t="shared" si="70"/>
        <v>250800</v>
      </c>
      <c r="S807" s="358">
        <v>202303</v>
      </c>
      <c r="T807" s="359" t="s">
        <v>4558</v>
      </c>
      <c r="U807" s="360"/>
      <c r="V807" s="376">
        <v>26.3522892</v>
      </c>
      <c r="W807" s="376"/>
      <c r="X807" s="341">
        <v>44652</v>
      </c>
      <c r="Y807" s="419">
        <v>45016</v>
      </c>
      <c r="Z807" s="383" t="s">
        <v>4559</v>
      </c>
      <c r="AA807" s="383">
        <v>0.3</v>
      </c>
      <c r="AB807" s="98">
        <v>80</v>
      </c>
      <c r="AC807" s="52">
        <v>24</v>
      </c>
    </row>
    <row r="808" s="37" customFormat="1" customHeight="1" spans="1:29">
      <c r="A808" s="50" t="s">
        <v>571</v>
      </c>
      <c r="B808" s="325" t="s">
        <v>4533</v>
      </c>
      <c r="C808" s="196" t="s">
        <v>61</v>
      </c>
      <c r="D808" s="51" t="s">
        <v>806</v>
      </c>
      <c r="E808" s="52" t="s">
        <v>4542</v>
      </c>
      <c r="F808" s="50" t="s">
        <v>4543</v>
      </c>
      <c r="G808" s="59" t="s">
        <v>35</v>
      </c>
      <c r="H808" s="59" t="s">
        <v>4544</v>
      </c>
      <c r="I808" s="53" t="e">
        <f>VLOOKUP(H808,合同高级查询数据!$A$2:$Y$48,25,FALSE)</f>
        <v>#N/A</v>
      </c>
      <c r="J808" s="331" t="s">
        <v>37</v>
      </c>
      <c r="K808" s="332" t="s">
        <v>4560</v>
      </c>
      <c r="L808" s="333" t="s">
        <v>4561</v>
      </c>
      <c r="M808" s="334"/>
      <c r="N808" s="252">
        <v>43449</v>
      </c>
      <c r="O808" s="252" t="s">
        <v>58</v>
      </c>
      <c r="P808" s="397">
        <v>9500</v>
      </c>
      <c r="Q808" s="343">
        <v>33.8</v>
      </c>
      <c r="R808" s="68">
        <f t="shared" si="70"/>
        <v>321100</v>
      </c>
      <c r="S808" s="358">
        <v>202303</v>
      </c>
      <c r="T808" s="359" t="s">
        <v>4562</v>
      </c>
      <c r="U808" s="360"/>
      <c r="V808" s="376">
        <v>33.771781921</v>
      </c>
      <c r="W808" s="376"/>
      <c r="X808" s="341">
        <v>44652</v>
      </c>
      <c r="Y808" s="419">
        <v>45016</v>
      </c>
      <c r="Z808" s="383" t="s">
        <v>4563</v>
      </c>
      <c r="AA808" s="383">
        <v>0.3</v>
      </c>
      <c r="AB808" s="98">
        <v>100</v>
      </c>
      <c r="AC808" s="52">
        <v>30</v>
      </c>
    </row>
    <row r="809" s="37" customFormat="1" customHeight="1" spans="1:29">
      <c r="A809" s="50" t="s">
        <v>571</v>
      </c>
      <c r="B809" s="325" t="s">
        <v>4533</v>
      </c>
      <c r="C809" s="196" t="s">
        <v>61</v>
      </c>
      <c r="D809" s="51" t="s">
        <v>806</v>
      </c>
      <c r="E809" s="52" t="s">
        <v>4542</v>
      </c>
      <c r="F809" s="50" t="s">
        <v>4564</v>
      </c>
      <c r="G809" s="59" t="s">
        <v>35</v>
      </c>
      <c r="H809" s="59" t="s">
        <v>4544</v>
      </c>
      <c r="I809" s="53" t="e">
        <f>VLOOKUP(H809,合同高级查询数据!$A$2:$Y$48,25,FALSE)</f>
        <v>#N/A</v>
      </c>
      <c r="J809" s="331" t="s">
        <v>37</v>
      </c>
      <c r="K809" s="332" t="s">
        <v>4565</v>
      </c>
      <c r="L809" s="333" t="s">
        <v>4566</v>
      </c>
      <c r="M809" s="334"/>
      <c r="N809" s="252" t="s">
        <v>4567</v>
      </c>
      <c r="O809" s="252" t="s">
        <v>4568</v>
      </c>
      <c r="P809" s="397">
        <v>9500</v>
      </c>
      <c r="Q809" s="343">
        <v>114.3</v>
      </c>
      <c r="R809" s="68">
        <f t="shared" si="70"/>
        <v>1085850</v>
      </c>
      <c r="S809" s="358">
        <v>202303</v>
      </c>
      <c r="T809" s="359" t="s">
        <v>4569</v>
      </c>
      <c r="U809" s="360"/>
      <c r="V809" s="376">
        <v>114.261680603</v>
      </c>
      <c r="W809" s="376"/>
      <c r="X809" s="341">
        <v>44652</v>
      </c>
      <c r="Y809" s="419">
        <v>45016</v>
      </c>
      <c r="Z809" s="383" t="s">
        <v>4570</v>
      </c>
      <c r="AA809" s="383">
        <v>0.3</v>
      </c>
      <c r="AB809" s="98">
        <v>360</v>
      </c>
      <c r="AC809" s="52">
        <v>108</v>
      </c>
    </row>
    <row r="810" s="37" customFormat="1" customHeight="1" spans="1:29">
      <c r="A810" s="50" t="s">
        <v>571</v>
      </c>
      <c r="B810" s="325" t="s">
        <v>4533</v>
      </c>
      <c r="C810" s="196" t="s">
        <v>61</v>
      </c>
      <c r="D810" s="51" t="s">
        <v>806</v>
      </c>
      <c r="E810" s="52" t="s">
        <v>4542</v>
      </c>
      <c r="F810" s="50" t="s">
        <v>4564</v>
      </c>
      <c r="G810" s="59" t="s">
        <v>35</v>
      </c>
      <c r="H810" s="59" t="s">
        <v>4544</v>
      </c>
      <c r="I810" s="53" t="e">
        <f>VLOOKUP(H810,合同高级查询数据!$A$2:$Y$48,25,FALSE)</f>
        <v>#N/A</v>
      </c>
      <c r="J810" s="331" t="s">
        <v>37</v>
      </c>
      <c r="K810" s="332" t="s">
        <v>4571</v>
      </c>
      <c r="L810" s="333" t="s">
        <v>4572</v>
      </c>
      <c r="M810" s="334"/>
      <c r="N810" s="252">
        <v>43245</v>
      </c>
      <c r="O810" s="252" t="s">
        <v>1745</v>
      </c>
      <c r="P810" s="397">
        <v>9500</v>
      </c>
      <c r="Q810" s="343">
        <v>49.5</v>
      </c>
      <c r="R810" s="68">
        <f t="shared" si="70"/>
        <v>470250</v>
      </c>
      <c r="S810" s="358">
        <v>202303</v>
      </c>
      <c r="T810" s="359" t="s">
        <v>4573</v>
      </c>
      <c r="U810" s="360"/>
      <c r="V810" s="376">
        <v>49.469718933</v>
      </c>
      <c r="W810" s="376"/>
      <c r="X810" s="341">
        <v>44652</v>
      </c>
      <c r="Y810" s="419">
        <v>45016</v>
      </c>
      <c r="Z810" s="383" t="s">
        <v>4574</v>
      </c>
      <c r="AA810" s="383">
        <v>0.3</v>
      </c>
      <c r="AB810" s="98">
        <v>160</v>
      </c>
      <c r="AC810" s="52">
        <v>48</v>
      </c>
    </row>
    <row r="811" s="37" customFormat="1" customHeight="1" spans="1:29">
      <c r="A811" s="50" t="s">
        <v>571</v>
      </c>
      <c r="B811" s="325" t="s">
        <v>4533</v>
      </c>
      <c r="C811" s="196" t="s">
        <v>61</v>
      </c>
      <c r="D811" s="51" t="s">
        <v>806</v>
      </c>
      <c r="E811" s="52" t="s">
        <v>4542</v>
      </c>
      <c r="F811" s="50" t="s">
        <v>4564</v>
      </c>
      <c r="G811" s="59" t="s">
        <v>35</v>
      </c>
      <c r="H811" s="59" t="s">
        <v>4544</v>
      </c>
      <c r="I811" s="53" t="e">
        <f>VLOOKUP(H811,合同高级查询数据!$A$2:$Y$48,25,FALSE)</f>
        <v>#N/A</v>
      </c>
      <c r="J811" s="331" t="s">
        <v>37</v>
      </c>
      <c r="K811" s="332" t="s">
        <v>4575</v>
      </c>
      <c r="L811" s="333" t="s">
        <v>4576</v>
      </c>
      <c r="M811" s="334"/>
      <c r="N811" s="252">
        <v>43671</v>
      </c>
      <c r="O811" s="252" t="s">
        <v>1745</v>
      </c>
      <c r="P811" s="397">
        <v>9500</v>
      </c>
      <c r="Q811" s="343">
        <v>73.8</v>
      </c>
      <c r="R811" s="68">
        <f t="shared" si="70"/>
        <v>701100</v>
      </c>
      <c r="S811" s="358">
        <v>202303</v>
      </c>
      <c r="T811" s="359" t="s">
        <v>4577</v>
      </c>
      <c r="U811" s="360"/>
      <c r="V811" s="376">
        <v>73.786</v>
      </c>
      <c r="W811" s="376"/>
      <c r="X811" s="341">
        <v>44652</v>
      </c>
      <c r="Y811" s="419">
        <v>45016</v>
      </c>
      <c r="Z811" s="383" t="s">
        <v>4578</v>
      </c>
      <c r="AA811" s="383">
        <v>0.3</v>
      </c>
      <c r="AB811" s="98">
        <v>160</v>
      </c>
      <c r="AC811" s="52">
        <v>48</v>
      </c>
    </row>
    <row r="812" s="37" customFormat="1" customHeight="1" spans="1:29">
      <c r="A812" s="50" t="s">
        <v>571</v>
      </c>
      <c r="B812" s="325" t="s">
        <v>4533</v>
      </c>
      <c r="C812" s="196" t="s">
        <v>61</v>
      </c>
      <c r="D812" s="51" t="s">
        <v>806</v>
      </c>
      <c r="E812" s="52" t="s">
        <v>4542</v>
      </c>
      <c r="F812" s="50" t="s">
        <v>4564</v>
      </c>
      <c r="G812" s="59" t="s">
        <v>35</v>
      </c>
      <c r="H812" s="59" t="s">
        <v>4544</v>
      </c>
      <c r="I812" s="53" t="e">
        <f>VLOOKUP(H812,合同高级查询数据!$A$2:$Y$48,25,FALSE)</f>
        <v>#N/A</v>
      </c>
      <c r="J812" s="331" t="s">
        <v>37</v>
      </c>
      <c r="K812" s="332" t="s">
        <v>4575</v>
      </c>
      <c r="L812" s="333" t="s">
        <v>4579</v>
      </c>
      <c r="M812" s="334"/>
      <c r="N812" s="252">
        <v>44812</v>
      </c>
      <c r="O812" s="252" t="s">
        <v>1269</v>
      </c>
      <c r="P812" s="397">
        <v>9500</v>
      </c>
      <c r="Q812" s="343">
        <v>55.4</v>
      </c>
      <c r="R812" s="68">
        <f t="shared" si="70"/>
        <v>526300</v>
      </c>
      <c r="S812" s="358">
        <v>202303</v>
      </c>
      <c r="T812" s="359" t="s">
        <v>4580</v>
      </c>
      <c r="U812" s="360"/>
      <c r="V812" s="376">
        <v>55.348</v>
      </c>
      <c r="W812" s="376"/>
      <c r="X812" s="341">
        <v>44652</v>
      </c>
      <c r="Y812" s="419">
        <v>45016</v>
      </c>
      <c r="Z812" s="383" t="s">
        <v>4581</v>
      </c>
      <c r="AA812" s="383">
        <v>0.3</v>
      </c>
      <c r="AB812" s="98">
        <v>120</v>
      </c>
      <c r="AC812" s="52">
        <v>36</v>
      </c>
    </row>
    <row r="813" s="37" customFormat="1" customHeight="1" spans="1:29">
      <c r="A813" s="50" t="s">
        <v>524</v>
      </c>
      <c r="B813" s="325" t="s">
        <v>4533</v>
      </c>
      <c r="C813" s="196" t="s">
        <v>61</v>
      </c>
      <c r="D813" s="51" t="s">
        <v>806</v>
      </c>
      <c r="E813" s="52" t="s">
        <v>4582</v>
      </c>
      <c r="F813" s="50" t="s">
        <v>4583</v>
      </c>
      <c r="G813" s="59" t="s">
        <v>35</v>
      </c>
      <c r="H813" s="59" t="s">
        <v>4584</v>
      </c>
      <c r="I813" s="53" t="e">
        <f>VLOOKUP(H813,合同高级查询数据!$A$2:$Y$48,25,FALSE)</f>
        <v>#N/A</v>
      </c>
      <c r="J813" s="331" t="s">
        <v>37</v>
      </c>
      <c r="K813" s="332" t="s">
        <v>4583</v>
      </c>
      <c r="L813" s="333" t="s">
        <v>4583</v>
      </c>
      <c r="M813" s="334"/>
      <c r="N813" s="252">
        <v>44835</v>
      </c>
      <c r="O813" s="252" t="s">
        <v>58</v>
      </c>
      <c r="P813" s="397">
        <v>9000</v>
      </c>
      <c r="Q813" s="343">
        <v>59.65</v>
      </c>
      <c r="R813" s="68">
        <f t="shared" si="70"/>
        <v>536850</v>
      </c>
      <c r="S813" s="358">
        <v>202303</v>
      </c>
      <c r="T813" s="359" t="s">
        <v>4585</v>
      </c>
      <c r="U813" s="360"/>
      <c r="V813" s="376">
        <v>59.65</v>
      </c>
      <c r="W813" s="376"/>
      <c r="X813" s="252">
        <v>44835</v>
      </c>
      <c r="Y813" s="419">
        <v>45199</v>
      </c>
      <c r="Z813" s="383" t="s">
        <v>4586</v>
      </c>
      <c r="AA813" s="383">
        <v>0.3</v>
      </c>
      <c r="AB813" s="98">
        <v>100</v>
      </c>
      <c r="AC813" s="52">
        <v>30</v>
      </c>
    </row>
    <row r="814" s="37" customFormat="1" customHeight="1" spans="1:29">
      <c r="A814" s="50" t="s">
        <v>524</v>
      </c>
      <c r="B814" s="325" t="s">
        <v>4533</v>
      </c>
      <c r="C814" s="196" t="s">
        <v>61</v>
      </c>
      <c r="D814" s="51" t="s">
        <v>806</v>
      </c>
      <c r="E814" s="52" t="s">
        <v>4534</v>
      </c>
      <c r="F814" s="50" t="s">
        <v>4535</v>
      </c>
      <c r="G814" s="59" t="s">
        <v>35</v>
      </c>
      <c r="H814" s="59" t="s">
        <v>4587</v>
      </c>
      <c r="I814" s="53" t="e">
        <f>VLOOKUP(H814,合同高级查询数据!$A$2:$Y$48,25,FALSE)</f>
        <v>#N/A</v>
      </c>
      <c r="J814" s="331" t="s">
        <v>821</v>
      </c>
      <c r="K814" s="332" t="s">
        <v>4588</v>
      </c>
      <c r="L814" s="333" t="s">
        <v>4588</v>
      </c>
      <c r="M814" s="334"/>
      <c r="N814" s="252" t="s">
        <v>4589</v>
      </c>
      <c r="O814" s="252" t="s">
        <v>4590</v>
      </c>
      <c r="P814" s="397">
        <v>9000</v>
      </c>
      <c r="Q814" s="343">
        <v>0</v>
      </c>
      <c r="R814" s="68">
        <f t="shared" si="70"/>
        <v>0</v>
      </c>
      <c r="S814" s="358">
        <v>202303</v>
      </c>
      <c r="T814" s="359" t="s">
        <v>4591</v>
      </c>
      <c r="U814" s="360"/>
      <c r="V814" s="376">
        <v>0</v>
      </c>
      <c r="W814" s="376"/>
      <c r="X814" s="117"/>
      <c r="Y814" s="419"/>
      <c r="Z814" s="383" t="s">
        <v>4592</v>
      </c>
      <c r="AA814" s="383">
        <v>0</v>
      </c>
      <c r="AB814" s="98">
        <v>0</v>
      </c>
      <c r="AC814" s="52">
        <v>0</v>
      </c>
    </row>
    <row r="815" s="2" customFormat="1" customHeight="1" spans="1:29">
      <c r="A815" s="55" t="s">
        <v>524</v>
      </c>
      <c r="B815" s="392" t="s">
        <v>4533</v>
      </c>
      <c r="C815" s="210" t="s">
        <v>61</v>
      </c>
      <c r="D815" s="5" t="s">
        <v>806</v>
      </c>
      <c r="E815" s="56" t="s">
        <v>4534</v>
      </c>
      <c r="F815" s="55" t="s">
        <v>4535</v>
      </c>
      <c r="G815" s="9" t="s">
        <v>35</v>
      </c>
      <c r="H815" s="9" t="s">
        <v>4593</v>
      </c>
      <c r="I815" s="13" t="e">
        <f>VLOOKUP(H815,合同高级查询数据!$A$2:$Y$48,25,FALSE)</f>
        <v>#N/A</v>
      </c>
      <c r="J815" s="327" t="s">
        <v>37</v>
      </c>
      <c r="K815" s="328" t="s">
        <v>4594</v>
      </c>
      <c r="L815" s="329" t="s">
        <v>4595</v>
      </c>
      <c r="M815" s="330" t="s">
        <v>4596</v>
      </c>
      <c r="N815" s="307">
        <v>44805</v>
      </c>
      <c r="O815" s="307" t="s">
        <v>1858</v>
      </c>
      <c r="P815" s="395">
        <v>9000</v>
      </c>
      <c r="Q815" s="347">
        <v>13</v>
      </c>
      <c r="R815" s="75">
        <f t="shared" si="70"/>
        <v>117000</v>
      </c>
      <c r="S815" s="353">
        <v>202303</v>
      </c>
      <c r="T815" s="354" t="s">
        <v>4597</v>
      </c>
      <c r="U815" s="355"/>
      <c r="V815" s="356">
        <v>12.644771652</v>
      </c>
      <c r="W815" s="356">
        <v>13.2</v>
      </c>
      <c r="X815" s="112">
        <v>44927</v>
      </c>
      <c r="Y815" s="416"/>
      <c r="Z815" s="387" t="s">
        <v>4598</v>
      </c>
      <c r="AA815" s="387">
        <v>0.3</v>
      </c>
      <c r="AB815" s="141">
        <v>40</v>
      </c>
      <c r="AC815" s="56">
        <v>12</v>
      </c>
    </row>
    <row r="816" s="2" customFormat="1" customHeight="1" spans="1:29">
      <c r="A816" s="55" t="s">
        <v>524</v>
      </c>
      <c r="B816" s="392" t="s">
        <v>4533</v>
      </c>
      <c r="C816" s="210" t="s">
        <v>61</v>
      </c>
      <c r="D816" s="5" t="s">
        <v>806</v>
      </c>
      <c r="E816" s="56" t="s">
        <v>4534</v>
      </c>
      <c r="F816" s="55" t="s">
        <v>4535</v>
      </c>
      <c r="G816" s="9" t="s">
        <v>35</v>
      </c>
      <c r="H816" s="9" t="s">
        <v>4593</v>
      </c>
      <c r="I816" s="13" t="e">
        <f>VLOOKUP(H816,合同高级查询数据!$A$2:$Y$48,25,FALSE)</f>
        <v>#N/A</v>
      </c>
      <c r="J816" s="327" t="s">
        <v>37</v>
      </c>
      <c r="K816" s="328" t="s">
        <v>4594</v>
      </c>
      <c r="L816" s="329" t="s">
        <v>4599</v>
      </c>
      <c r="M816" s="330" t="s">
        <v>4600</v>
      </c>
      <c r="N816" s="307">
        <v>44835</v>
      </c>
      <c r="O816" s="307" t="s">
        <v>1858</v>
      </c>
      <c r="P816" s="395">
        <v>9000</v>
      </c>
      <c r="Q816" s="347">
        <v>0</v>
      </c>
      <c r="R816" s="75">
        <f t="shared" si="70"/>
        <v>0</v>
      </c>
      <c r="S816" s="353">
        <v>202303</v>
      </c>
      <c r="T816" s="354" t="s">
        <v>4601</v>
      </c>
      <c r="U816" s="355"/>
      <c r="V816" s="356">
        <v>0</v>
      </c>
      <c r="W816" s="356"/>
      <c r="X816" s="112">
        <v>44927</v>
      </c>
      <c r="Y816" s="416"/>
      <c r="Z816" s="387" t="s">
        <v>4602</v>
      </c>
      <c r="AA816" s="387">
        <v>0</v>
      </c>
      <c r="AB816" s="141">
        <v>40</v>
      </c>
      <c r="AC816" s="56">
        <v>0</v>
      </c>
    </row>
    <row r="817" s="37" customFormat="1" customHeight="1" spans="1:29">
      <c r="A817" s="50" t="s">
        <v>524</v>
      </c>
      <c r="B817" s="325" t="s">
        <v>4533</v>
      </c>
      <c r="C817" s="196" t="s">
        <v>61</v>
      </c>
      <c r="D817" s="51" t="s">
        <v>806</v>
      </c>
      <c r="E817" s="52" t="s">
        <v>4603</v>
      </c>
      <c r="F817" s="50" t="s">
        <v>4604</v>
      </c>
      <c r="G817" s="59" t="s">
        <v>35</v>
      </c>
      <c r="H817" s="59" t="s">
        <v>4605</v>
      </c>
      <c r="I817" s="53" t="e">
        <f>VLOOKUP(H817,合同高级查询数据!$A$2:$Y$48,25,FALSE)</f>
        <v>#N/A</v>
      </c>
      <c r="J817" s="331" t="s">
        <v>37</v>
      </c>
      <c r="K817" s="332" t="s">
        <v>4606</v>
      </c>
      <c r="L817" s="333" t="s">
        <v>4607</v>
      </c>
      <c r="M817" s="334" t="s">
        <v>4608</v>
      </c>
      <c r="N817" s="252" t="s">
        <v>4609</v>
      </c>
      <c r="O817" s="252" t="s">
        <v>4610</v>
      </c>
      <c r="P817" s="397">
        <v>9000</v>
      </c>
      <c r="Q817" s="343">
        <v>35.557</v>
      </c>
      <c r="R817" s="68">
        <f t="shared" si="70"/>
        <v>320013</v>
      </c>
      <c r="S817" s="358">
        <v>202303</v>
      </c>
      <c r="T817" s="359" t="s">
        <v>4611</v>
      </c>
      <c r="U817" s="360"/>
      <c r="V817" s="376">
        <v>35.557</v>
      </c>
      <c r="W817" s="376"/>
      <c r="X817" s="117">
        <v>44814</v>
      </c>
      <c r="Y817" s="117">
        <v>45046</v>
      </c>
      <c r="Z817" s="383" t="s">
        <v>4608</v>
      </c>
      <c r="AA817" s="383">
        <v>0.3</v>
      </c>
      <c r="AB817" s="98">
        <v>100</v>
      </c>
      <c r="AC817" s="52">
        <v>30</v>
      </c>
    </row>
    <row r="818" s="37" customFormat="1" customHeight="1" spans="1:29">
      <c r="A818" s="50" t="s">
        <v>190</v>
      </c>
      <c r="B818" s="325" t="s">
        <v>4533</v>
      </c>
      <c r="C818" s="196" t="s">
        <v>61</v>
      </c>
      <c r="D818" s="51" t="s">
        <v>806</v>
      </c>
      <c r="E818" s="52" t="s">
        <v>4612</v>
      </c>
      <c r="F818" s="50" t="s">
        <v>4613</v>
      </c>
      <c r="G818" s="59" t="s">
        <v>35</v>
      </c>
      <c r="H818" s="59" t="s">
        <v>4614</v>
      </c>
      <c r="I818" s="53" t="e">
        <f>VLOOKUP(H818,合同高级查询数据!$A$2:$Y$48,25,FALSE)</f>
        <v>#N/A</v>
      </c>
      <c r="J818" s="331" t="s">
        <v>37</v>
      </c>
      <c r="K818" s="332" t="s">
        <v>4606</v>
      </c>
      <c r="L818" s="333" t="s">
        <v>4615</v>
      </c>
      <c r="M818" s="334" t="s">
        <v>4608</v>
      </c>
      <c r="N818" s="252">
        <v>44682</v>
      </c>
      <c r="O818" s="252" t="s">
        <v>1355</v>
      </c>
      <c r="P818" s="397">
        <v>7500</v>
      </c>
      <c r="Q818" s="343">
        <v>28.5</v>
      </c>
      <c r="R818" s="68">
        <f t="shared" si="70"/>
        <v>213750</v>
      </c>
      <c r="S818" s="358">
        <v>202303</v>
      </c>
      <c r="T818" s="359" t="s">
        <v>4616</v>
      </c>
      <c r="U818" s="360"/>
      <c r="V818" s="376">
        <v>28.439</v>
      </c>
      <c r="W818" s="376"/>
      <c r="X818" s="117">
        <v>44682</v>
      </c>
      <c r="Y818" s="117">
        <v>45046</v>
      </c>
      <c r="Z818" s="383" t="s">
        <v>4617</v>
      </c>
      <c r="AA818" s="383">
        <v>0.3</v>
      </c>
      <c r="AB818" s="98">
        <v>80</v>
      </c>
      <c r="AC818" s="52">
        <v>24</v>
      </c>
    </row>
    <row r="819" s="2" customFormat="1" customHeight="1" spans="1:29">
      <c r="A819" s="55" t="s">
        <v>578</v>
      </c>
      <c r="B819" s="392" t="s">
        <v>4533</v>
      </c>
      <c r="C819" s="210" t="s">
        <v>61</v>
      </c>
      <c r="D819" s="5" t="s">
        <v>806</v>
      </c>
      <c r="E819" s="56" t="s">
        <v>4618</v>
      </c>
      <c r="F819" s="55" t="s">
        <v>4619</v>
      </c>
      <c r="G819" s="9" t="s">
        <v>35</v>
      </c>
      <c r="H819" s="9" t="s">
        <v>4620</v>
      </c>
      <c r="I819" s="13" t="e">
        <f>VLOOKUP(H819,合同高级查询数据!$A$2:$Y$48,25,FALSE)</f>
        <v>#N/A</v>
      </c>
      <c r="J819" s="327" t="s">
        <v>37</v>
      </c>
      <c r="K819" s="328" t="s">
        <v>4621</v>
      </c>
      <c r="L819" s="329" t="s">
        <v>4622</v>
      </c>
      <c r="M819" s="330"/>
      <c r="N819" s="307" t="s">
        <v>4623</v>
      </c>
      <c r="O819" s="307" t="s">
        <v>4624</v>
      </c>
      <c r="P819" s="395">
        <v>6740</v>
      </c>
      <c r="Q819" s="347">
        <v>113.46</v>
      </c>
      <c r="R819" s="75">
        <f t="shared" si="70"/>
        <v>764720.4</v>
      </c>
      <c r="S819" s="353">
        <v>202303</v>
      </c>
      <c r="T819" s="354" t="s">
        <v>4625</v>
      </c>
      <c r="U819" s="355"/>
      <c r="V819" s="356">
        <v>113.457069397</v>
      </c>
      <c r="W819" s="356"/>
      <c r="X819" s="112">
        <v>44927</v>
      </c>
      <c r="Y819" s="416"/>
      <c r="Z819" s="387" t="s">
        <v>4626</v>
      </c>
      <c r="AA819" s="387">
        <v>0.4</v>
      </c>
      <c r="AB819" s="141">
        <v>270</v>
      </c>
      <c r="AC819" s="56">
        <v>108</v>
      </c>
    </row>
    <row r="820" s="2" customFormat="1" customHeight="1" spans="1:29">
      <c r="A820" s="55" t="s">
        <v>578</v>
      </c>
      <c r="B820" s="392" t="s">
        <v>4533</v>
      </c>
      <c r="C820" s="210" t="s">
        <v>61</v>
      </c>
      <c r="D820" s="5" t="s">
        <v>806</v>
      </c>
      <c r="E820" s="56" t="s">
        <v>4618</v>
      </c>
      <c r="F820" s="55" t="s">
        <v>4619</v>
      </c>
      <c r="G820" s="9" t="s">
        <v>35</v>
      </c>
      <c r="H820" s="9" t="s">
        <v>4620</v>
      </c>
      <c r="I820" s="13" t="e">
        <f>VLOOKUP(H820,合同高级查询数据!$A$2:$Y$48,25,FALSE)</f>
        <v>#N/A</v>
      </c>
      <c r="J820" s="327" t="s">
        <v>37</v>
      </c>
      <c r="K820" s="328" t="s">
        <v>4621</v>
      </c>
      <c r="L820" s="329" t="s">
        <v>4622</v>
      </c>
      <c r="M820" s="330"/>
      <c r="N820" s="307" t="s">
        <v>4623</v>
      </c>
      <c r="O820" s="307" t="s">
        <v>4624</v>
      </c>
      <c r="P820" s="395">
        <v>6740</v>
      </c>
      <c r="Q820" s="347">
        <f>109.74-108.87</f>
        <v>0.86999999999999</v>
      </c>
      <c r="R820" s="75">
        <f t="shared" si="70"/>
        <v>5863.8</v>
      </c>
      <c r="S820" s="353">
        <v>202302</v>
      </c>
      <c r="T820" s="354" t="s">
        <v>4627</v>
      </c>
      <c r="U820" s="355"/>
      <c r="V820" s="356">
        <v>108.874282837</v>
      </c>
      <c r="W820" s="356">
        <v>110.61</v>
      </c>
      <c r="X820" s="112">
        <v>44927</v>
      </c>
      <c r="Y820" s="416"/>
      <c r="Z820" s="387" t="s">
        <v>4626</v>
      </c>
      <c r="AA820" s="387">
        <v>0.4</v>
      </c>
      <c r="AB820" s="141">
        <v>270</v>
      </c>
      <c r="AC820" s="56">
        <v>108</v>
      </c>
    </row>
    <row r="821" s="2" customFormat="1" customHeight="1" spans="1:29">
      <c r="A821" s="55" t="s">
        <v>578</v>
      </c>
      <c r="B821" s="392" t="s">
        <v>4533</v>
      </c>
      <c r="C821" s="210" t="s">
        <v>61</v>
      </c>
      <c r="D821" s="5" t="s">
        <v>806</v>
      </c>
      <c r="E821" s="56" t="s">
        <v>4618</v>
      </c>
      <c r="F821" s="55" t="s">
        <v>4619</v>
      </c>
      <c r="G821" s="9" t="s">
        <v>35</v>
      </c>
      <c r="H821" s="9" t="s">
        <v>4620</v>
      </c>
      <c r="I821" s="13" t="e">
        <f>VLOOKUP(H821,合同高级查询数据!$A$2:$Y$48,25,FALSE)</f>
        <v>#N/A</v>
      </c>
      <c r="J821" s="327" t="s">
        <v>37</v>
      </c>
      <c r="K821" s="328" t="s">
        <v>4628</v>
      </c>
      <c r="L821" s="329" t="s">
        <v>4629</v>
      </c>
      <c r="M821" s="330"/>
      <c r="N821" s="307">
        <v>44470</v>
      </c>
      <c r="O821" s="307" t="s">
        <v>3551</v>
      </c>
      <c r="P821" s="395">
        <v>6740</v>
      </c>
      <c r="Q821" s="347">
        <v>0</v>
      </c>
      <c r="R821" s="75">
        <f t="shared" si="70"/>
        <v>0</v>
      </c>
      <c r="S821" s="353">
        <v>202303</v>
      </c>
      <c r="T821" s="354" t="s">
        <v>4630</v>
      </c>
      <c r="U821" s="355"/>
      <c r="V821" s="356">
        <v>0</v>
      </c>
      <c r="W821" s="356"/>
      <c r="X821" s="112">
        <v>44927</v>
      </c>
      <c r="Y821" s="416"/>
      <c r="Z821" s="387" t="s">
        <v>4631</v>
      </c>
      <c r="AA821" s="387">
        <v>0.4</v>
      </c>
      <c r="AB821" s="141">
        <v>0</v>
      </c>
      <c r="AC821" s="56">
        <v>0</v>
      </c>
    </row>
    <row r="822" s="2" customFormat="1" customHeight="1" spans="1:29">
      <c r="A822" s="55" t="s">
        <v>578</v>
      </c>
      <c r="B822" s="392" t="s">
        <v>4533</v>
      </c>
      <c r="C822" s="210" t="s">
        <v>61</v>
      </c>
      <c r="D822" s="5" t="s">
        <v>806</v>
      </c>
      <c r="E822" s="56" t="s">
        <v>4618</v>
      </c>
      <c r="F822" s="55" t="s">
        <v>4619</v>
      </c>
      <c r="G822" s="9" t="s">
        <v>35</v>
      </c>
      <c r="H822" s="9" t="s">
        <v>4620</v>
      </c>
      <c r="I822" s="13" t="e">
        <f>VLOOKUP(H822,合同高级查询数据!$A$2:$Y$48,25,FALSE)</f>
        <v>#N/A</v>
      </c>
      <c r="J822" s="327" t="s">
        <v>37</v>
      </c>
      <c r="K822" s="328" t="s">
        <v>4632</v>
      </c>
      <c r="L822" s="329" t="s">
        <v>4633</v>
      </c>
      <c r="M822" s="330"/>
      <c r="N822" s="307" t="s">
        <v>4634</v>
      </c>
      <c r="O822" s="307" t="s">
        <v>4635</v>
      </c>
      <c r="P822" s="395">
        <v>6740</v>
      </c>
      <c r="Q822" s="347">
        <v>142.67</v>
      </c>
      <c r="R822" s="75">
        <f t="shared" si="70"/>
        <v>961595.8</v>
      </c>
      <c r="S822" s="353">
        <v>202303</v>
      </c>
      <c r="T822" s="354" t="s">
        <v>4636</v>
      </c>
      <c r="U822" s="355"/>
      <c r="V822" s="356">
        <v>142.672561646</v>
      </c>
      <c r="W822" s="356"/>
      <c r="X822" s="112">
        <v>44927</v>
      </c>
      <c r="Y822" s="416"/>
      <c r="Z822" s="387" t="s">
        <v>4637</v>
      </c>
      <c r="AA822" s="387">
        <v>0.4</v>
      </c>
      <c r="AB822" s="141">
        <v>260</v>
      </c>
      <c r="AC822" s="56">
        <v>104</v>
      </c>
    </row>
    <row r="823" s="2" customFormat="1" customHeight="1" spans="1:29">
      <c r="A823" s="55" t="s">
        <v>578</v>
      </c>
      <c r="B823" s="392" t="s">
        <v>4533</v>
      </c>
      <c r="C823" s="210" t="s">
        <v>61</v>
      </c>
      <c r="D823" s="5" t="s">
        <v>806</v>
      </c>
      <c r="E823" s="56" t="s">
        <v>4618</v>
      </c>
      <c r="F823" s="55" t="s">
        <v>4619</v>
      </c>
      <c r="G823" s="9" t="s">
        <v>35</v>
      </c>
      <c r="H823" s="9" t="s">
        <v>4620</v>
      </c>
      <c r="I823" s="13" t="e">
        <f>VLOOKUP(H823,合同高级查询数据!$A$2:$Y$48,25,FALSE)</f>
        <v>#N/A</v>
      </c>
      <c r="J823" s="327" t="s">
        <v>37</v>
      </c>
      <c r="K823" s="328" t="s">
        <v>4632</v>
      </c>
      <c r="L823" s="329" t="s">
        <v>4633</v>
      </c>
      <c r="M823" s="330"/>
      <c r="N823" s="307" t="s">
        <v>4634</v>
      </c>
      <c r="O823" s="307" t="s">
        <v>4635</v>
      </c>
      <c r="P823" s="395">
        <v>6740</v>
      </c>
      <c r="Q823" s="347">
        <f>121.63-120.72</f>
        <v>0.909999999999997</v>
      </c>
      <c r="R823" s="75">
        <f t="shared" si="70"/>
        <v>6133.4</v>
      </c>
      <c r="S823" s="353">
        <v>202302</v>
      </c>
      <c r="T823" s="354" t="s">
        <v>4638</v>
      </c>
      <c r="U823" s="355"/>
      <c r="V823" s="356">
        <v>120.720977783</v>
      </c>
      <c r="W823" s="356">
        <v>122.53</v>
      </c>
      <c r="X823" s="112">
        <v>44927</v>
      </c>
      <c r="Y823" s="416"/>
      <c r="Z823" s="387" t="s">
        <v>4637</v>
      </c>
      <c r="AA823" s="387">
        <v>0.4</v>
      </c>
      <c r="AB823" s="141">
        <v>260</v>
      </c>
      <c r="AC823" s="56">
        <v>104</v>
      </c>
    </row>
    <row r="824" s="2" customFormat="1" customHeight="1" spans="1:29">
      <c r="A824" s="55" t="s">
        <v>524</v>
      </c>
      <c r="B824" s="392" t="s">
        <v>4533</v>
      </c>
      <c r="C824" s="210" t="s">
        <v>61</v>
      </c>
      <c r="D824" s="5" t="s">
        <v>806</v>
      </c>
      <c r="E824" s="234" t="s">
        <v>4639</v>
      </c>
      <c r="F824" s="55" t="s">
        <v>4640</v>
      </c>
      <c r="G824" s="9" t="s">
        <v>35</v>
      </c>
      <c r="H824" s="9" t="s">
        <v>4641</v>
      </c>
      <c r="I824" s="13" t="e">
        <f>VLOOKUP(H824,合同高级查询数据!$A$2:$Y$48,25,FALSE)</f>
        <v>#N/A</v>
      </c>
      <c r="J824" s="327" t="s">
        <v>37</v>
      </c>
      <c r="K824" s="328" t="s">
        <v>4642</v>
      </c>
      <c r="L824" s="329" t="s">
        <v>4640</v>
      </c>
      <c r="M824" s="330"/>
      <c r="N824" s="307">
        <v>45017</v>
      </c>
      <c r="O824" s="307" t="s">
        <v>74</v>
      </c>
      <c r="P824" s="395">
        <v>9000</v>
      </c>
      <c r="Q824" s="347">
        <v>0</v>
      </c>
      <c r="R824" s="75">
        <f t="shared" si="70"/>
        <v>0</v>
      </c>
      <c r="S824" s="353">
        <v>202303</v>
      </c>
      <c r="T824" s="354" t="s">
        <v>4643</v>
      </c>
      <c r="U824" s="355"/>
      <c r="V824" s="356">
        <v>0</v>
      </c>
      <c r="W824" s="356"/>
      <c r="X824" s="112">
        <v>44986</v>
      </c>
      <c r="Y824" s="416"/>
      <c r="Z824" s="387" t="s">
        <v>4644</v>
      </c>
      <c r="AA824" s="387">
        <v>0.3</v>
      </c>
      <c r="AB824" s="141">
        <v>200</v>
      </c>
      <c r="AC824" s="56">
        <v>60</v>
      </c>
    </row>
    <row r="825" s="37" customFormat="1" customHeight="1" spans="1:29">
      <c r="A825" s="325" t="s">
        <v>571</v>
      </c>
      <c r="B825" s="66" t="s">
        <v>4277</v>
      </c>
      <c r="C825" s="325" t="s">
        <v>223</v>
      </c>
      <c r="D825" s="325" t="s">
        <v>3406</v>
      </c>
      <c r="E825" s="52" t="s">
        <v>4645</v>
      </c>
      <c r="F825" s="49" t="s">
        <v>4646</v>
      </c>
      <c r="G825" s="180" t="s">
        <v>35</v>
      </c>
      <c r="H825" s="59" t="s">
        <v>4647</v>
      </c>
      <c r="I825" s="53" t="e">
        <f>VLOOKUP(H825,合同高级查询数据!$A$2:$Y$48,25,FALSE)</f>
        <v>#N/A</v>
      </c>
      <c r="J825" s="49" t="s">
        <v>37</v>
      </c>
      <c r="K825" s="340" t="s">
        <v>4646</v>
      </c>
      <c r="L825" s="340" t="s">
        <v>4648</v>
      </c>
      <c r="M825" s="334"/>
      <c r="N825" s="341">
        <v>43688</v>
      </c>
      <c r="O825" s="340" t="s">
        <v>1858</v>
      </c>
      <c r="P825" s="397">
        <v>5000</v>
      </c>
      <c r="Q825" s="343">
        <v>13.248</v>
      </c>
      <c r="R825" s="67">
        <f t="shared" ref="R825:R827" si="71">ROUND(P825*Q825,2)</f>
        <v>66240</v>
      </c>
      <c r="S825" s="358">
        <v>202303</v>
      </c>
      <c r="T825" s="410" t="s">
        <v>4649</v>
      </c>
      <c r="U825" s="411"/>
      <c r="V825" s="376">
        <v>13.248339653</v>
      </c>
      <c r="W825" s="376"/>
      <c r="X825" s="117">
        <v>43678</v>
      </c>
      <c r="Y825" s="117">
        <v>45138</v>
      </c>
      <c r="Z825" s="281" t="s">
        <v>4650</v>
      </c>
      <c r="AA825" s="383">
        <v>0.3</v>
      </c>
      <c r="AB825" s="98">
        <v>40</v>
      </c>
      <c r="AC825" s="52">
        <v>12</v>
      </c>
    </row>
    <row r="826" s="37" customFormat="1" customHeight="1" spans="1:29">
      <c r="A826" s="325" t="s">
        <v>571</v>
      </c>
      <c r="B826" s="66" t="s">
        <v>4277</v>
      </c>
      <c r="C826" s="325" t="s">
        <v>223</v>
      </c>
      <c r="D826" s="325" t="s">
        <v>3406</v>
      </c>
      <c r="E826" s="52" t="s">
        <v>4651</v>
      </c>
      <c r="F826" s="49" t="s">
        <v>4652</v>
      </c>
      <c r="G826" s="180" t="s">
        <v>35</v>
      </c>
      <c r="H826" s="59" t="s">
        <v>4653</v>
      </c>
      <c r="I826" s="53" t="e">
        <f>VLOOKUP(H826,合同高级查询数据!$A$2:$Y$48,25,FALSE)</f>
        <v>#N/A</v>
      </c>
      <c r="J826" s="49" t="s">
        <v>37</v>
      </c>
      <c r="K826" s="340" t="s">
        <v>4652</v>
      </c>
      <c r="L826" s="340" t="s">
        <v>4652</v>
      </c>
      <c r="M826" s="334"/>
      <c r="N826" s="341" t="s">
        <v>4654</v>
      </c>
      <c r="O826" s="340" t="s">
        <v>3504</v>
      </c>
      <c r="P826" s="397">
        <v>9500</v>
      </c>
      <c r="Q826" s="343">
        <v>6.174</v>
      </c>
      <c r="R826" s="67">
        <f t="shared" si="71"/>
        <v>58653</v>
      </c>
      <c r="S826" s="358">
        <v>202303</v>
      </c>
      <c r="T826" s="410" t="s">
        <v>4655</v>
      </c>
      <c r="U826" s="411"/>
      <c r="V826" s="376">
        <v>6.174361706</v>
      </c>
      <c r="W826" s="376"/>
      <c r="X826" s="72">
        <v>44652</v>
      </c>
      <c r="Y826" s="72">
        <v>45016</v>
      </c>
      <c r="Z826" s="281" t="s">
        <v>4656</v>
      </c>
      <c r="AA826" s="383">
        <v>0.3</v>
      </c>
      <c r="AB826" s="98">
        <v>20</v>
      </c>
      <c r="AC826" s="52">
        <v>6</v>
      </c>
    </row>
    <row r="827" s="2" customFormat="1" customHeight="1" spans="1:29">
      <c r="A827" s="392" t="s">
        <v>571</v>
      </c>
      <c r="B827" s="88" t="s">
        <v>4277</v>
      </c>
      <c r="C827" s="392" t="s">
        <v>223</v>
      </c>
      <c r="D827" s="392" t="s">
        <v>3406</v>
      </c>
      <c r="E827" s="56" t="s">
        <v>4651</v>
      </c>
      <c r="F827" s="14" t="s">
        <v>4652</v>
      </c>
      <c r="G827" s="181" t="s">
        <v>35</v>
      </c>
      <c r="H827" s="9" t="s">
        <v>4657</v>
      </c>
      <c r="I827" s="13" t="e">
        <f>VLOOKUP(H827,合同高级查询数据!$A$2:$Y$48,25,FALSE)</f>
        <v>#N/A</v>
      </c>
      <c r="J827" s="14" t="s">
        <v>37</v>
      </c>
      <c r="K827" s="344" t="s">
        <v>4652</v>
      </c>
      <c r="L827" s="344" t="s">
        <v>4658</v>
      </c>
      <c r="M827" s="330"/>
      <c r="N827" s="345" t="s">
        <v>4659</v>
      </c>
      <c r="O827" s="344" t="s">
        <v>1091</v>
      </c>
      <c r="P827" s="395">
        <v>9500</v>
      </c>
      <c r="Q827" s="347">
        <v>0</v>
      </c>
      <c r="R827" s="74">
        <f t="shared" si="71"/>
        <v>0</v>
      </c>
      <c r="S827" s="353">
        <v>202303</v>
      </c>
      <c r="T827" s="407" t="s">
        <v>4660</v>
      </c>
      <c r="U827" s="408"/>
      <c r="V827" s="356">
        <v>0</v>
      </c>
      <c r="W827" s="356"/>
      <c r="X827" s="17">
        <v>44652</v>
      </c>
      <c r="Y827" s="17"/>
      <c r="Z827" s="280" t="s">
        <v>4661</v>
      </c>
      <c r="AA827" s="387">
        <v>0</v>
      </c>
      <c r="AB827" s="141">
        <v>0</v>
      </c>
      <c r="AC827" s="56">
        <v>0</v>
      </c>
    </row>
    <row r="828" s="2" customFormat="1" customHeight="1" spans="1:29">
      <c r="A828" s="392" t="s">
        <v>571</v>
      </c>
      <c r="B828" s="88" t="s">
        <v>4277</v>
      </c>
      <c r="C828" s="392" t="s">
        <v>223</v>
      </c>
      <c r="D828" s="392" t="s">
        <v>3406</v>
      </c>
      <c r="E828" s="56" t="s">
        <v>4662</v>
      </c>
      <c r="F828" s="14" t="s">
        <v>4663</v>
      </c>
      <c r="G828" s="181" t="s">
        <v>35</v>
      </c>
      <c r="H828" s="9" t="s">
        <v>4664</v>
      </c>
      <c r="I828" s="13" t="e">
        <f>VLOOKUP(H828,合同高级查询数据!$A$2:$Y$48,25,FALSE)</f>
        <v>#N/A</v>
      </c>
      <c r="J828" s="14" t="s">
        <v>37</v>
      </c>
      <c r="K828" s="344" t="s">
        <v>2316</v>
      </c>
      <c r="L828" s="344" t="s">
        <v>4663</v>
      </c>
      <c r="M828" s="330"/>
      <c r="N828" s="345">
        <v>43094</v>
      </c>
      <c r="O828" s="344" t="s">
        <v>1858</v>
      </c>
      <c r="P828" s="395">
        <v>5000</v>
      </c>
      <c r="Q828" s="347">
        <v>12.34</v>
      </c>
      <c r="R828" s="74">
        <f t="shared" si="70"/>
        <v>61700</v>
      </c>
      <c r="S828" s="353">
        <v>202303</v>
      </c>
      <c r="T828" s="407" t="s">
        <v>4665</v>
      </c>
      <c r="U828" s="408"/>
      <c r="V828" s="356">
        <v>12.340368271</v>
      </c>
      <c r="W828" s="347"/>
      <c r="X828" s="112">
        <v>44927</v>
      </c>
      <c r="Y828" s="416"/>
      <c r="Z828" s="280" t="s">
        <v>4666</v>
      </c>
      <c r="AA828" s="387">
        <v>0.3</v>
      </c>
      <c r="AB828" s="141">
        <v>40</v>
      </c>
      <c r="AC828" s="56">
        <v>12</v>
      </c>
    </row>
    <row r="829" s="2" customFormat="1" customHeight="1" spans="1:29">
      <c r="A829" s="392" t="s">
        <v>571</v>
      </c>
      <c r="B829" s="88" t="s">
        <v>4277</v>
      </c>
      <c r="C829" s="392" t="s">
        <v>223</v>
      </c>
      <c r="D829" s="392" t="s">
        <v>3406</v>
      </c>
      <c r="E829" s="56" t="s">
        <v>4662</v>
      </c>
      <c r="F829" s="14" t="s">
        <v>4663</v>
      </c>
      <c r="G829" s="181" t="s">
        <v>35</v>
      </c>
      <c r="H829" s="9" t="s">
        <v>4664</v>
      </c>
      <c r="I829" s="13" t="e">
        <f>VLOOKUP(H829,合同高级查询数据!$A$2:$Y$48,25,FALSE)</f>
        <v>#N/A</v>
      </c>
      <c r="J829" s="14" t="s">
        <v>37</v>
      </c>
      <c r="K829" s="344" t="s">
        <v>2316</v>
      </c>
      <c r="L829" s="344" t="s">
        <v>4667</v>
      </c>
      <c r="M829" s="330"/>
      <c r="N829" s="345">
        <v>44287</v>
      </c>
      <c r="O829" s="344" t="s">
        <v>1858</v>
      </c>
      <c r="P829" s="395">
        <v>5000</v>
      </c>
      <c r="Q829" s="347">
        <v>12.032</v>
      </c>
      <c r="R829" s="74">
        <f t="shared" si="70"/>
        <v>60160</v>
      </c>
      <c r="S829" s="353">
        <v>202303</v>
      </c>
      <c r="T829" s="407" t="s">
        <v>4668</v>
      </c>
      <c r="U829" s="408"/>
      <c r="V829" s="356">
        <v>12.032111168</v>
      </c>
      <c r="W829" s="347"/>
      <c r="X829" s="112">
        <v>44927</v>
      </c>
      <c r="Y829" s="416"/>
      <c r="Z829" s="280" t="s">
        <v>4669</v>
      </c>
      <c r="AA829" s="387">
        <v>0.3</v>
      </c>
      <c r="AB829" s="141">
        <v>40</v>
      </c>
      <c r="AC829" s="56">
        <v>12</v>
      </c>
    </row>
    <row r="830" s="2" customFormat="1" customHeight="1" spans="1:29">
      <c r="A830" s="392" t="s">
        <v>571</v>
      </c>
      <c r="B830" s="88" t="s">
        <v>4277</v>
      </c>
      <c r="C830" s="392" t="s">
        <v>2584</v>
      </c>
      <c r="D830" s="392" t="s">
        <v>3471</v>
      </c>
      <c r="E830" s="56" t="s">
        <v>4670</v>
      </c>
      <c r="F830" s="14" t="s">
        <v>4671</v>
      </c>
      <c r="G830" s="181" t="s">
        <v>35</v>
      </c>
      <c r="H830" s="62" t="s">
        <v>4672</v>
      </c>
      <c r="I830" s="13" t="e">
        <f>VLOOKUP(H830,合同高级查询数据!$A$2:$Y$48,25,FALSE)</f>
        <v>#N/A</v>
      </c>
      <c r="J830" s="14" t="s">
        <v>37</v>
      </c>
      <c r="K830" s="344" t="s">
        <v>2601</v>
      </c>
      <c r="L830" s="344" t="s">
        <v>4671</v>
      </c>
      <c r="M830" s="330"/>
      <c r="N830" s="345">
        <v>43398</v>
      </c>
      <c r="O830" s="344" t="s">
        <v>533</v>
      </c>
      <c r="P830" s="395">
        <v>9600</v>
      </c>
      <c r="Q830" s="347">
        <v>12.5</v>
      </c>
      <c r="R830" s="74">
        <f t="shared" si="70"/>
        <v>120000</v>
      </c>
      <c r="S830" s="353">
        <v>202303</v>
      </c>
      <c r="T830" s="407" t="s">
        <v>4673</v>
      </c>
      <c r="U830" s="408"/>
      <c r="V830" s="356">
        <v>12.498456955</v>
      </c>
      <c r="W830" s="356"/>
      <c r="X830" s="112">
        <v>44805</v>
      </c>
      <c r="Y830" s="416"/>
      <c r="Z830" s="280" t="s">
        <v>4674</v>
      </c>
      <c r="AA830" s="387">
        <v>0.4</v>
      </c>
      <c r="AB830" s="141">
        <v>20</v>
      </c>
      <c r="AC830" s="56">
        <v>8</v>
      </c>
    </row>
    <row r="831" s="2" customFormat="1" customHeight="1" spans="1:29">
      <c r="A831" s="392" t="s">
        <v>571</v>
      </c>
      <c r="B831" s="88" t="s">
        <v>4277</v>
      </c>
      <c r="C831" s="392" t="s">
        <v>2584</v>
      </c>
      <c r="D831" s="392" t="s">
        <v>3471</v>
      </c>
      <c r="E831" s="56" t="s">
        <v>4670</v>
      </c>
      <c r="F831" s="14" t="s">
        <v>4671</v>
      </c>
      <c r="G831" s="181" t="s">
        <v>35</v>
      </c>
      <c r="H831" s="62" t="s">
        <v>4672</v>
      </c>
      <c r="I831" s="13" t="e">
        <f>VLOOKUP(H831,合同高级查询数据!$A$2:$Y$48,25,FALSE)</f>
        <v>#N/A</v>
      </c>
      <c r="J831" s="14" t="s">
        <v>37</v>
      </c>
      <c r="K831" s="344" t="s">
        <v>2601</v>
      </c>
      <c r="L831" s="344" t="s">
        <v>4675</v>
      </c>
      <c r="M831" s="330"/>
      <c r="N831" s="345" t="s">
        <v>4676</v>
      </c>
      <c r="O831" s="344" t="s">
        <v>1524</v>
      </c>
      <c r="P831" s="395">
        <v>9833</v>
      </c>
      <c r="Q831" s="347">
        <v>0</v>
      </c>
      <c r="R831" s="74">
        <f t="shared" si="70"/>
        <v>0</v>
      </c>
      <c r="S831" s="353">
        <v>202303</v>
      </c>
      <c r="T831" s="407" t="s">
        <v>4677</v>
      </c>
      <c r="U831" s="408"/>
      <c r="V831" s="356">
        <v>0</v>
      </c>
      <c r="W831" s="356"/>
      <c r="X831" s="112">
        <v>44805</v>
      </c>
      <c r="Y831" s="416"/>
      <c r="Z831" s="280" t="s">
        <v>4678</v>
      </c>
      <c r="AA831" s="387">
        <v>0.4</v>
      </c>
      <c r="AB831" s="141">
        <v>0</v>
      </c>
      <c r="AC831" s="56">
        <v>0</v>
      </c>
    </row>
    <row r="832" s="37" customFormat="1" customHeight="1" spans="1:29">
      <c r="A832" s="325" t="s">
        <v>571</v>
      </c>
      <c r="B832" s="66" t="s">
        <v>4277</v>
      </c>
      <c r="C832" s="325" t="s">
        <v>2224</v>
      </c>
      <c r="D832" s="325" t="s">
        <v>3406</v>
      </c>
      <c r="E832" s="52" t="s">
        <v>4679</v>
      </c>
      <c r="F832" s="49" t="s">
        <v>4680</v>
      </c>
      <c r="G832" s="180" t="s">
        <v>35</v>
      </c>
      <c r="H832" s="59" t="s">
        <v>4681</v>
      </c>
      <c r="I832" s="53" t="e">
        <f>VLOOKUP(H832,合同高级查询数据!$A$2:$Y$48,25,FALSE)</f>
        <v>#N/A</v>
      </c>
      <c r="J832" s="49" t="s">
        <v>37</v>
      </c>
      <c r="K832" s="340" t="s">
        <v>4682</v>
      </c>
      <c r="L832" s="340" t="s">
        <v>4680</v>
      </c>
      <c r="M832" s="334" t="s">
        <v>4683</v>
      </c>
      <c r="N832" s="341" t="s">
        <v>4684</v>
      </c>
      <c r="O832" s="340" t="s">
        <v>4685</v>
      </c>
      <c r="P832" s="397">
        <v>9500</v>
      </c>
      <c r="Q832" s="343">
        <v>40.9</v>
      </c>
      <c r="R832" s="67">
        <f t="shared" si="70"/>
        <v>388550</v>
      </c>
      <c r="S832" s="358">
        <v>202303</v>
      </c>
      <c r="T832" s="410" t="s">
        <v>4686</v>
      </c>
      <c r="U832" s="411"/>
      <c r="V832" s="376">
        <v>40.855926513</v>
      </c>
      <c r="W832" s="376"/>
      <c r="X832" s="117">
        <v>44440</v>
      </c>
      <c r="Y832" s="419">
        <v>45169</v>
      </c>
      <c r="Z832" s="281" t="s">
        <v>4687</v>
      </c>
      <c r="AA832" s="383">
        <v>0.3</v>
      </c>
      <c r="AB832" s="98">
        <v>190</v>
      </c>
      <c r="AC832" s="52">
        <v>39</v>
      </c>
    </row>
    <row r="833" s="37" customFormat="1" customHeight="1" spans="1:29">
      <c r="A833" s="325" t="s">
        <v>571</v>
      </c>
      <c r="B833" s="66" t="s">
        <v>4277</v>
      </c>
      <c r="C833" s="325" t="s">
        <v>2224</v>
      </c>
      <c r="D833" s="325" t="s">
        <v>3406</v>
      </c>
      <c r="E833" s="52" t="s">
        <v>4679</v>
      </c>
      <c r="F833" s="49" t="s">
        <v>4680</v>
      </c>
      <c r="G833" s="180" t="s">
        <v>35</v>
      </c>
      <c r="H833" s="59" t="s">
        <v>4681</v>
      </c>
      <c r="I833" s="53" t="e">
        <f>VLOOKUP(H833,合同高级查询数据!$A$2:$Y$48,25,FALSE)</f>
        <v>#N/A</v>
      </c>
      <c r="J833" s="49" t="s">
        <v>37</v>
      </c>
      <c r="K833" s="340" t="s">
        <v>4688</v>
      </c>
      <c r="L833" s="340" t="s">
        <v>4689</v>
      </c>
      <c r="M833" s="334"/>
      <c r="N833" s="341" t="s">
        <v>4690</v>
      </c>
      <c r="O833" s="340" t="s">
        <v>1496</v>
      </c>
      <c r="P833" s="397">
        <v>9500</v>
      </c>
      <c r="Q833" s="343">
        <v>0</v>
      </c>
      <c r="R833" s="67">
        <f t="shared" si="70"/>
        <v>0</v>
      </c>
      <c r="S833" s="358">
        <v>202303</v>
      </c>
      <c r="T833" s="410" t="s">
        <v>4691</v>
      </c>
      <c r="U833" s="411"/>
      <c r="V833" s="376">
        <v>0</v>
      </c>
      <c r="W833" s="376"/>
      <c r="X833" s="117">
        <v>44440</v>
      </c>
      <c r="Y833" s="419">
        <v>45169</v>
      </c>
      <c r="Z833" s="281" t="s">
        <v>4692</v>
      </c>
      <c r="AA833" s="383">
        <v>0.3</v>
      </c>
      <c r="AB833" s="98">
        <v>0</v>
      </c>
      <c r="AC833" s="52">
        <v>0</v>
      </c>
    </row>
    <row r="834" s="37" customFormat="1" customHeight="1" spans="1:29">
      <c r="A834" s="325" t="s">
        <v>571</v>
      </c>
      <c r="B834" s="66" t="s">
        <v>4277</v>
      </c>
      <c r="C834" s="325" t="s">
        <v>2224</v>
      </c>
      <c r="D834" s="325" t="s">
        <v>3406</v>
      </c>
      <c r="E834" s="52" t="s">
        <v>4679</v>
      </c>
      <c r="F834" s="49" t="s">
        <v>4680</v>
      </c>
      <c r="G834" s="180" t="s">
        <v>35</v>
      </c>
      <c r="H834" s="59" t="s">
        <v>4681</v>
      </c>
      <c r="I834" s="53" t="e">
        <f>VLOOKUP(H834,合同高级查询数据!$A$2:$Y$48,25,FALSE)</f>
        <v>#N/A</v>
      </c>
      <c r="J834" s="49" t="s">
        <v>37</v>
      </c>
      <c r="K834" s="340" t="s">
        <v>4693</v>
      </c>
      <c r="L834" s="340" t="s">
        <v>4694</v>
      </c>
      <c r="M834" s="334"/>
      <c r="N834" s="341" t="s">
        <v>4695</v>
      </c>
      <c r="O834" s="340" t="s">
        <v>4696</v>
      </c>
      <c r="P834" s="397">
        <v>9500</v>
      </c>
      <c r="Q834" s="343">
        <v>0</v>
      </c>
      <c r="R834" s="67">
        <f t="shared" si="70"/>
        <v>0</v>
      </c>
      <c r="S834" s="358">
        <v>202303</v>
      </c>
      <c r="T834" s="410" t="s">
        <v>4697</v>
      </c>
      <c r="U834" s="411"/>
      <c r="V834" s="376">
        <v>0</v>
      </c>
      <c r="W834" s="376"/>
      <c r="X834" s="117">
        <v>44440</v>
      </c>
      <c r="Y834" s="419">
        <v>45169</v>
      </c>
      <c r="Z834" s="281" t="s">
        <v>4698</v>
      </c>
      <c r="AA834" s="383">
        <v>0.3</v>
      </c>
      <c r="AB834" s="98">
        <v>0</v>
      </c>
      <c r="AC834" s="52">
        <v>0</v>
      </c>
    </row>
    <row r="835" s="37" customFormat="1" customHeight="1" spans="1:29">
      <c r="A835" s="325" t="s">
        <v>571</v>
      </c>
      <c r="B835" s="66" t="s">
        <v>4277</v>
      </c>
      <c r="C835" s="325" t="s">
        <v>2224</v>
      </c>
      <c r="D835" s="325" t="s">
        <v>3406</v>
      </c>
      <c r="E835" s="52" t="s">
        <v>4679</v>
      </c>
      <c r="F835" s="49" t="s">
        <v>4680</v>
      </c>
      <c r="G835" s="180" t="s">
        <v>35</v>
      </c>
      <c r="H835" s="59" t="s">
        <v>4681</v>
      </c>
      <c r="I835" s="53" t="e">
        <f>VLOOKUP(H835,合同高级查询数据!$A$2:$Y$48,25,FALSE)</f>
        <v>#N/A</v>
      </c>
      <c r="J835" s="49" t="s">
        <v>821</v>
      </c>
      <c r="K835" s="340" t="s">
        <v>2224</v>
      </c>
      <c r="L835" s="340" t="s">
        <v>4699</v>
      </c>
      <c r="M835" s="334"/>
      <c r="N835" s="341">
        <v>43753</v>
      </c>
      <c r="O835" s="340" t="s">
        <v>228</v>
      </c>
      <c r="P835" s="397">
        <v>9500</v>
      </c>
      <c r="Q835" s="343">
        <v>1.1</v>
      </c>
      <c r="R835" s="67">
        <f t="shared" si="70"/>
        <v>10450</v>
      </c>
      <c r="S835" s="358">
        <v>202303</v>
      </c>
      <c r="T835" s="410" t="s">
        <v>4700</v>
      </c>
      <c r="U835" s="411"/>
      <c r="V835" s="376">
        <v>1.097557632</v>
      </c>
      <c r="W835" s="376"/>
      <c r="X835" s="117">
        <v>44440</v>
      </c>
      <c r="Y835" s="419">
        <v>45169</v>
      </c>
      <c r="Z835" s="281" t="s">
        <v>4701</v>
      </c>
      <c r="AA835" s="383">
        <v>0.3</v>
      </c>
      <c r="AB835" s="98">
        <v>10</v>
      </c>
      <c r="AC835" s="52">
        <v>3</v>
      </c>
    </row>
    <row r="836" s="2" customFormat="1" customHeight="1" spans="1:29">
      <c r="A836" s="392" t="s">
        <v>571</v>
      </c>
      <c r="B836" s="88" t="s">
        <v>4277</v>
      </c>
      <c r="C836" s="392" t="s">
        <v>299</v>
      </c>
      <c r="D836" s="392" t="s">
        <v>3406</v>
      </c>
      <c r="E836" s="56" t="s">
        <v>4702</v>
      </c>
      <c r="F836" s="14" t="s">
        <v>4703</v>
      </c>
      <c r="G836" s="181" t="s">
        <v>35</v>
      </c>
      <c r="H836" s="9" t="s">
        <v>4704</v>
      </c>
      <c r="I836" s="13" t="e">
        <f>VLOOKUP(H836,合同高级查询数据!$A$2:$Y$48,25,FALSE)</f>
        <v>#N/A</v>
      </c>
      <c r="J836" s="14" t="s">
        <v>37</v>
      </c>
      <c r="K836" s="344" t="s">
        <v>4705</v>
      </c>
      <c r="L836" s="344" t="s">
        <v>4705</v>
      </c>
      <c r="M836" s="330"/>
      <c r="N836" s="345">
        <v>43101</v>
      </c>
      <c r="O836" s="344">
        <v>0</v>
      </c>
      <c r="P836" s="395">
        <v>9500</v>
      </c>
      <c r="Q836" s="347">
        <v>0</v>
      </c>
      <c r="R836" s="74">
        <f t="shared" si="70"/>
        <v>0</v>
      </c>
      <c r="S836" s="353">
        <v>202303</v>
      </c>
      <c r="T836" s="407" t="s">
        <v>4706</v>
      </c>
      <c r="U836" s="408"/>
      <c r="V836" s="356">
        <v>0</v>
      </c>
      <c r="W836" s="356"/>
      <c r="X836" s="112">
        <v>44774</v>
      </c>
      <c r="Y836" s="113"/>
      <c r="Z836" s="280" t="s">
        <v>4707</v>
      </c>
      <c r="AA836" s="387">
        <v>0.3</v>
      </c>
      <c r="AB836" s="141">
        <v>0</v>
      </c>
      <c r="AC836" s="56">
        <v>0</v>
      </c>
    </row>
    <row r="837" s="2" customFormat="1" customHeight="1" spans="1:29">
      <c r="A837" s="392" t="s">
        <v>571</v>
      </c>
      <c r="B837" s="88" t="s">
        <v>4277</v>
      </c>
      <c r="C837" s="392" t="s">
        <v>299</v>
      </c>
      <c r="D837" s="392" t="s">
        <v>3406</v>
      </c>
      <c r="E837" s="56" t="s">
        <v>4702</v>
      </c>
      <c r="F837" s="14" t="s">
        <v>4703</v>
      </c>
      <c r="G837" s="181" t="s">
        <v>35</v>
      </c>
      <c r="H837" s="9" t="s">
        <v>4704</v>
      </c>
      <c r="I837" s="13" t="e">
        <f>VLOOKUP(H837,合同高级查询数据!$A$2:$Y$48,25,FALSE)</f>
        <v>#N/A</v>
      </c>
      <c r="J837" s="14" t="s">
        <v>37</v>
      </c>
      <c r="K837" s="344" t="s">
        <v>4708</v>
      </c>
      <c r="L837" s="344" t="s">
        <v>4708</v>
      </c>
      <c r="M837" s="330"/>
      <c r="N837" s="345" t="s">
        <v>4709</v>
      </c>
      <c r="O837" s="344" t="s">
        <v>4710</v>
      </c>
      <c r="P837" s="395">
        <v>9500</v>
      </c>
      <c r="Q837" s="347">
        <v>13</v>
      </c>
      <c r="R837" s="74">
        <f t="shared" si="70"/>
        <v>123500</v>
      </c>
      <c r="S837" s="353">
        <v>202303</v>
      </c>
      <c r="T837" s="407" t="s">
        <v>4711</v>
      </c>
      <c r="U837" s="408"/>
      <c r="V837" s="356">
        <v>12.971128464</v>
      </c>
      <c r="W837" s="356"/>
      <c r="X837" s="112">
        <v>44774</v>
      </c>
      <c r="Y837" s="113"/>
      <c r="Z837" s="280" t="s">
        <v>4712</v>
      </c>
      <c r="AA837" s="387">
        <v>0.3</v>
      </c>
      <c r="AB837" s="141">
        <v>40</v>
      </c>
      <c r="AC837" s="56">
        <v>12</v>
      </c>
    </row>
    <row r="838" s="2" customFormat="1" customHeight="1" spans="1:29">
      <c r="A838" s="392" t="s">
        <v>571</v>
      </c>
      <c r="B838" s="88" t="s">
        <v>4277</v>
      </c>
      <c r="C838" s="392" t="s">
        <v>299</v>
      </c>
      <c r="D838" s="392" t="s">
        <v>3406</v>
      </c>
      <c r="E838" s="56" t="s">
        <v>4702</v>
      </c>
      <c r="F838" s="14" t="s">
        <v>4703</v>
      </c>
      <c r="G838" s="181" t="s">
        <v>35</v>
      </c>
      <c r="H838" s="9" t="s">
        <v>4704</v>
      </c>
      <c r="I838" s="13" t="e">
        <f>VLOOKUP(H838,合同高级查询数据!$A$2:$Y$48,25,FALSE)</f>
        <v>#N/A</v>
      </c>
      <c r="J838" s="14" t="s">
        <v>37</v>
      </c>
      <c r="K838" s="344" t="s">
        <v>4713</v>
      </c>
      <c r="L838" s="344" t="s">
        <v>4713</v>
      </c>
      <c r="M838" s="330" t="s">
        <v>4714</v>
      </c>
      <c r="N838" s="345" t="s">
        <v>4715</v>
      </c>
      <c r="O838" s="344" t="s">
        <v>393</v>
      </c>
      <c r="P838" s="395">
        <v>0</v>
      </c>
      <c r="Q838" s="347">
        <v>0</v>
      </c>
      <c r="R838" s="74">
        <f t="shared" si="70"/>
        <v>0</v>
      </c>
      <c r="S838" s="353">
        <v>202303</v>
      </c>
      <c r="T838" s="407" t="s">
        <v>4716</v>
      </c>
      <c r="U838" s="408"/>
      <c r="V838" s="356">
        <v>0</v>
      </c>
      <c r="W838" s="356"/>
      <c r="X838" s="112">
        <v>44774</v>
      </c>
      <c r="Y838" s="113"/>
      <c r="Z838" s="280" t="s">
        <v>4717</v>
      </c>
      <c r="AA838" s="387">
        <v>0.3</v>
      </c>
      <c r="AB838" s="141">
        <v>0</v>
      </c>
      <c r="AC838" s="56">
        <v>0</v>
      </c>
    </row>
    <row r="839" s="2" customFormat="1" customHeight="1" spans="1:29">
      <c r="A839" s="392" t="s">
        <v>524</v>
      </c>
      <c r="B839" s="88" t="s">
        <v>4277</v>
      </c>
      <c r="C839" s="392" t="s">
        <v>4718</v>
      </c>
      <c r="D839" s="392" t="s">
        <v>3471</v>
      </c>
      <c r="E839" s="56" t="s">
        <v>4719</v>
      </c>
      <c r="F839" s="14" t="s">
        <v>4720</v>
      </c>
      <c r="G839" s="181" t="s">
        <v>35</v>
      </c>
      <c r="H839" s="9" t="s">
        <v>4721</v>
      </c>
      <c r="I839" s="13" t="e">
        <f>VLOOKUP(H839,合同高级查询数据!$A$2:$Y$48,25,FALSE)</f>
        <v>#N/A</v>
      </c>
      <c r="J839" s="14" t="s">
        <v>37</v>
      </c>
      <c r="K839" s="344" t="s">
        <v>4722</v>
      </c>
      <c r="L839" s="344" t="s">
        <v>4723</v>
      </c>
      <c r="M839" s="330"/>
      <c r="N839" s="345" t="s">
        <v>4724</v>
      </c>
      <c r="O839" s="344" t="s">
        <v>4725</v>
      </c>
      <c r="P839" s="395">
        <v>9000</v>
      </c>
      <c r="Q839" s="347">
        <v>36.1</v>
      </c>
      <c r="R839" s="74">
        <f t="shared" si="70"/>
        <v>324900</v>
      </c>
      <c r="S839" s="353">
        <v>202303</v>
      </c>
      <c r="T839" s="407" t="s">
        <v>4726</v>
      </c>
      <c r="U839" s="408"/>
      <c r="V839" s="356">
        <v>36.068406829</v>
      </c>
      <c r="W839" s="356"/>
      <c r="X839" s="17">
        <v>44986</v>
      </c>
      <c r="Y839" s="17"/>
      <c r="Z839" s="280" t="s">
        <v>4727</v>
      </c>
      <c r="AA839" s="387">
        <v>0.3</v>
      </c>
      <c r="AB839" s="141">
        <v>120</v>
      </c>
      <c r="AC839" s="56">
        <v>36</v>
      </c>
    </row>
    <row r="840" s="2" customFormat="1" customHeight="1" spans="1:29">
      <c r="A840" s="392" t="s">
        <v>524</v>
      </c>
      <c r="B840" s="88" t="s">
        <v>4277</v>
      </c>
      <c r="C840" s="392" t="s">
        <v>4718</v>
      </c>
      <c r="D840" s="392" t="s">
        <v>3471</v>
      </c>
      <c r="E840" s="56" t="s">
        <v>4719</v>
      </c>
      <c r="F840" s="14" t="s">
        <v>4720</v>
      </c>
      <c r="G840" s="181" t="s">
        <v>35</v>
      </c>
      <c r="H840" s="9" t="s">
        <v>4728</v>
      </c>
      <c r="I840" s="13" t="e">
        <f>VLOOKUP(H840,合同高级查询数据!$A$2:$Y$48,25,FALSE)</f>
        <v>#N/A</v>
      </c>
      <c r="J840" s="14" t="s">
        <v>37</v>
      </c>
      <c r="K840" s="344" t="s">
        <v>4729</v>
      </c>
      <c r="L840" s="344" t="s">
        <v>4730</v>
      </c>
      <c r="M840" s="330"/>
      <c r="N840" s="345">
        <v>44378</v>
      </c>
      <c r="O840" s="344" t="s">
        <v>1858</v>
      </c>
      <c r="P840" s="395">
        <v>9000</v>
      </c>
      <c r="Q840" s="347">
        <v>0</v>
      </c>
      <c r="R840" s="74">
        <f t="shared" si="70"/>
        <v>0</v>
      </c>
      <c r="S840" s="353">
        <v>202303</v>
      </c>
      <c r="T840" s="407" t="s">
        <v>4731</v>
      </c>
      <c r="U840" s="408"/>
      <c r="V840" s="356">
        <v>0</v>
      </c>
      <c r="W840" s="356"/>
      <c r="X840" s="17">
        <v>44378</v>
      </c>
      <c r="Y840" s="17"/>
      <c r="Z840" s="280" t="s">
        <v>4732</v>
      </c>
      <c r="AA840" s="387">
        <v>0</v>
      </c>
      <c r="AB840" s="141">
        <v>40</v>
      </c>
      <c r="AC840" s="56">
        <v>0</v>
      </c>
    </row>
    <row r="841" s="2" customFormat="1" customHeight="1" spans="1:29">
      <c r="A841" s="392" t="s">
        <v>524</v>
      </c>
      <c r="B841" s="88" t="s">
        <v>4277</v>
      </c>
      <c r="C841" s="392" t="s">
        <v>4718</v>
      </c>
      <c r="D841" s="392" t="s">
        <v>3471</v>
      </c>
      <c r="E841" s="56" t="s">
        <v>4719</v>
      </c>
      <c r="F841" s="14" t="s">
        <v>4720</v>
      </c>
      <c r="G841" s="181" t="s">
        <v>35</v>
      </c>
      <c r="H841" s="9" t="s">
        <v>4721</v>
      </c>
      <c r="I841" s="13" t="e">
        <f>VLOOKUP(H841,合同高级查询数据!$A$2:$Y$48,25,FALSE)</f>
        <v>#N/A</v>
      </c>
      <c r="J841" s="14" t="s">
        <v>37</v>
      </c>
      <c r="K841" s="344" t="s">
        <v>4733</v>
      </c>
      <c r="L841" s="344" t="s">
        <v>4734</v>
      </c>
      <c r="M841" s="330"/>
      <c r="N841" s="345">
        <v>43003</v>
      </c>
      <c r="O841" s="344" t="s">
        <v>1858</v>
      </c>
      <c r="P841" s="395">
        <v>9000</v>
      </c>
      <c r="Q841" s="347">
        <v>14.5</v>
      </c>
      <c r="R841" s="74">
        <f t="shared" si="70"/>
        <v>130500</v>
      </c>
      <c r="S841" s="353">
        <v>202303</v>
      </c>
      <c r="T841" s="407" t="s">
        <v>4735</v>
      </c>
      <c r="U841" s="408"/>
      <c r="V841" s="356">
        <v>14.492727966</v>
      </c>
      <c r="W841" s="356"/>
      <c r="X841" s="17">
        <v>44986</v>
      </c>
      <c r="Y841" s="17"/>
      <c r="Z841" s="280" t="s">
        <v>4736</v>
      </c>
      <c r="AA841" s="387">
        <v>0.3</v>
      </c>
      <c r="AB841" s="141">
        <v>40</v>
      </c>
      <c r="AC841" s="56">
        <v>12</v>
      </c>
    </row>
    <row r="842" s="2" customFormat="1" customHeight="1" spans="1:29">
      <c r="A842" s="392" t="s">
        <v>524</v>
      </c>
      <c r="B842" s="88" t="s">
        <v>4277</v>
      </c>
      <c r="C842" s="392" t="s">
        <v>4718</v>
      </c>
      <c r="D842" s="392" t="s">
        <v>3471</v>
      </c>
      <c r="E842" s="56" t="s">
        <v>4719</v>
      </c>
      <c r="F842" s="14" t="s">
        <v>4720</v>
      </c>
      <c r="G842" s="181" t="s">
        <v>35</v>
      </c>
      <c r="H842" s="9" t="s">
        <v>4721</v>
      </c>
      <c r="I842" s="13" t="e">
        <f>VLOOKUP(H842,合同高级查询数据!$A$2:$Y$48,25,FALSE)</f>
        <v>#N/A</v>
      </c>
      <c r="J842" s="14" t="s">
        <v>37</v>
      </c>
      <c r="K842" s="344" t="s">
        <v>4737</v>
      </c>
      <c r="L842" s="344" t="s">
        <v>4720</v>
      </c>
      <c r="M842" s="330"/>
      <c r="N842" s="345">
        <v>43047</v>
      </c>
      <c r="O842" s="344">
        <v>0</v>
      </c>
      <c r="P842" s="395">
        <v>9000</v>
      </c>
      <c r="Q842" s="347">
        <v>0</v>
      </c>
      <c r="R842" s="74">
        <f t="shared" si="70"/>
        <v>0</v>
      </c>
      <c r="S842" s="353">
        <v>202303</v>
      </c>
      <c r="T842" s="407" t="s">
        <v>4738</v>
      </c>
      <c r="U842" s="408"/>
      <c r="V842" s="356">
        <v>0</v>
      </c>
      <c r="W842" s="356"/>
      <c r="X842" s="17">
        <v>44986</v>
      </c>
      <c r="Y842" s="17"/>
      <c r="Z842" s="280" t="s">
        <v>4739</v>
      </c>
      <c r="AA842" s="387">
        <v>0.3</v>
      </c>
      <c r="AB842" s="141">
        <v>0</v>
      </c>
      <c r="AC842" s="56">
        <v>0</v>
      </c>
    </row>
    <row r="843" s="2" customFormat="1" customHeight="1" spans="1:29">
      <c r="A843" s="392" t="s">
        <v>524</v>
      </c>
      <c r="B843" s="88" t="s">
        <v>4277</v>
      </c>
      <c r="C843" s="392" t="s">
        <v>348</v>
      </c>
      <c r="D843" s="392" t="s">
        <v>3406</v>
      </c>
      <c r="E843" s="56" t="s">
        <v>4740</v>
      </c>
      <c r="F843" s="14" t="s">
        <v>4741</v>
      </c>
      <c r="G843" s="181" t="s">
        <v>35</v>
      </c>
      <c r="H843" s="9" t="s">
        <v>4742</v>
      </c>
      <c r="I843" s="13" t="e">
        <f>VLOOKUP(H843,合同高级查询数据!$A$2:$Y$48,25,FALSE)</f>
        <v>#N/A</v>
      </c>
      <c r="J843" s="14" t="s">
        <v>37</v>
      </c>
      <c r="K843" s="344" t="s">
        <v>350</v>
      </c>
      <c r="L843" s="344" t="s">
        <v>4743</v>
      </c>
      <c r="M843" s="330"/>
      <c r="N843" s="345" t="s">
        <v>4744</v>
      </c>
      <c r="O843" s="344" t="s">
        <v>874</v>
      </c>
      <c r="P843" s="395">
        <v>9000</v>
      </c>
      <c r="Q843" s="347">
        <v>36</v>
      </c>
      <c r="R843" s="74">
        <f t="shared" si="70"/>
        <v>324000</v>
      </c>
      <c r="S843" s="353">
        <v>202303</v>
      </c>
      <c r="T843" s="407" t="s">
        <v>4745</v>
      </c>
      <c r="U843" s="408"/>
      <c r="V843" s="356">
        <v>35.639686737</v>
      </c>
      <c r="W843" s="347"/>
      <c r="X843" s="17">
        <v>44986</v>
      </c>
      <c r="Y843" s="17"/>
      <c r="Z843" s="280" t="s">
        <v>4746</v>
      </c>
      <c r="AA843" s="387">
        <v>0.3</v>
      </c>
      <c r="AB843" s="141">
        <v>120</v>
      </c>
      <c r="AC843" s="56">
        <v>36</v>
      </c>
    </row>
    <row r="844" s="2" customFormat="1" customHeight="1" spans="1:29">
      <c r="A844" s="392" t="s">
        <v>524</v>
      </c>
      <c r="B844" s="88" t="s">
        <v>4277</v>
      </c>
      <c r="C844" s="392" t="s">
        <v>348</v>
      </c>
      <c r="D844" s="392" t="s">
        <v>3406</v>
      </c>
      <c r="E844" s="56" t="s">
        <v>4740</v>
      </c>
      <c r="F844" s="14" t="s">
        <v>4741</v>
      </c>
      <c r="G844" s="181" t="s">
        <v>35</v>
      </c>
      <c r="H844" s="9" t="s">
        <v>4742</v>
      </c>
      <c r="I844" s="13" t="e">
        <f>VLOOKUP(H844,合同高级查询数据!$A$2:$Y$48,25,FALSE)</f>
        <v>#N/A</v>
      </c>
      <c r="J844" s="14" t="s">
        <v>37</v>
      </c>
      <c r="K844" s="344" t="s">
        <v>350</v>
      </c>
      <c r="L844" s="344" t="s">
        <v>4747</v>
      </c>
      <c r="M844" s="330"/>
      <c r="N844" s="345">
        <v>44197</v>
      </c>
      <c r="O844" s="344" t="s">
        <v>197</v>
      </c>
      <c r="P844" s="395">
        <v>0</v>
      </c>
      <c r="Q844" s="347">
        <v>0</v>
      </c>
      <c r="R844" s="74">
        <f t="shared" si="70"/>
        <v>0</v>
      </c>
      <c r="S844" s="353">
        <v>202303</v>
      </c>
      <c r="T844" s="407" t="s">
        <v>4748</v>
      </c>
      <c r="U844" s="408"/>
      <c r="V844" s="356">
        <v>0</v>
      </c>
      <c r="W844" s="356"/>
      <c r="X844" s="17">
        <v>44986</v>
      </c>
      <c r="Y844" s="17"/>
      <c r="Z844" s="280" t="s">
        <v>4749</v>
      </c>
      <c r="AA844" s="387">
        <v>0.3</v>
      </c>
      <c r="AB844" s="141">
        <v>0</v>
      </c>
      <c r="AC844" s="56">
        <v>0</v>
      </c>
    </row>
    <row r="845" s="2" customFormat="1" customHeight="1" spans="1:29">
      <c r="A845" s="392" t="s">
        <v>524</v>
      </c>
      <c r="B845" s="88" t="s">
        <v>4277</v>
      </c>
      <c r="C845" s="392" t="s">
        <v>348</v>
      </c>
      <c r="D845" s="392" t="s">
        <v>3406</v>
      </c>
      <c r="E845" s="56" t="s">
        <v>4740</v>
      </c>
      <c r="F845" s="14" t="s">
        <v>4741</v>
      </c>
      <c r="G845" s="181" t="s">
        <v>35</v>
      </c>
      <c r="H845" s="62" t="s">
        <v>4750</v>
      </c>
      <c r="I845" s="13" t="e">
        <f>VLOOKUP(H845,合同高级查询数据!$A$2:$Y$48,25,FALSE)</f>
        <v>#N/A</v>
      </c>
      <c r="J845" s="14" t="s">
        <v>37</v>
      </c>
      <c r="K845" s="344" t="s">
        <v>350</v>
      </c>
      <c r="L845" s="344" t="s">
        <v>4751</v>
      </c>
      <c r="M845" s="330"/>
      <c r="N845" s="345" t="s">
        <v>4752</v>
      </c>
      <c r="O845" s="344" t="s">
        <v>3551</v>
      </c>
      <c r="P845" s="395">
        <v>0</v>
      </c>
      <c r="Q845" s="347">
        <v>0</v>
      </c>
      <c r="R845" s="74">
        <f t="shared" si="70"/>
        <v>0</v>
      </c>
      <c r="S845" s="353">
        <v>202303</v>
      </c>
      <c r="T845" s="407" t="s">
        <v>4753</v>
      </c>
      <c r="U845" s="408"/>
      <c r="V845" s="356">
        <v>0</v>
      </c>
      <c r="W845" s="356"/>
      <c r="X845" s="17">
        <v>44593</v>
      </c>
      <c r="Y845" s="416"/>
      <c r="Z845" s="280" t="s">
        <v>4754</v>
      </c>
      <c r="AA845" s="387">
        <v>0</v>
      </c>
      <c r="AB845" s="141">
        <v>0</v>
      </c>
      <c r="AC845" s="56">
        <v>0</v>
      </c>
    </row>
    <row r="846" s="2" customFormat="1" customHeight="1" spans="1:29">
      <c r="A846" s="392" t="s">
        <v>524</v>
      </c>
      <c r="B846" s="88" t="s">
        <v>4277</v>
      </c>
      <c r="C846" s="392" t="s">
        <v>348</v>
      </c>
      <c r="D846" s="392" t="s">
        <v>3406</v>
      </c>
      <c r="E846" s="56" t="s">
        <v>4755</v>
      </c>
      <c r="F846" s="14" t="s">
        <v>4756</v>
      </c>
      <c r="G846" s="181" t="s">
        <v>35</v>
      </c>
      <c r="H846" s="9" t="s">
        <v>4757</v>
      </c>
      <c r="I846" s="13" t="e">
        <f>VLOOKUP(H846,合同高级查询数据!$A$2:$Y$48,25,FALSE)</f>
        <v>#N/A</v>
      </c>
      <c r="J846" s="14" t="s">
        <v>37</v>
      </c>
      <c r="K846" s="344" t="s">
        <v>4758</v>
      </c>
      <c r="L846" s="344" t="s">
        <v>4756</v>
      </c>
      <c r="M846" s="330"/>
      <c r="N846" s="345" t="s">
        <v>4759</v>
      </c>
      <c r="O846" s="344" t="s">
        <v>4760</v>
      </c>
      <c r="P846" s="395">
        <v>9000</v>
      </c>
      <c r="Q846" s="347">
        <v>13.3</v>
      </c>
      <c r="R846" s="74">
        <f t="shared" si="70"/>
        <v>119700</v>
      </c>
      <c r="S846" s="353">
        <v>202303</v>
      </c>
      <c r="T846" s="407" t="s">
        <v>4761</v>
      </c>
      <c r="U846" s="408"/>
      <c r="V846" s="356">
        <v>13.21038927</v>
      </c>
      <c r="W846" s="347"/>
      <c r="X846" s="17">
        <v>44986</v>
      </c>
      <c r="Y846" s="17"/>
      <c r="Z846" s="280" t="s">
        <v>4762</v>
      </c>
      <c r="AA846" s="387">
        <v>0.3</v>
      </c>
      <c r="AB846" s="141">
        <v>40</v>
      </c>
      <c r="AC846" s="56">
        <v>12</v>
      </c>
    </row>
    <row r="847" s="2" customFormat="1" customHeight="1" spans="1:29">
      <c r="A847" s="392" t="s">
        <v>524</v>
      </c>
      <c r="B847" s="88" t="s">
        <v>4277</v>
      </c>
      <c r="C847" s="392" t="s">
        <v>348</v>
      </c>
      <c r="D847" s="392" t="s">
        <v>3406</v>
      </c>
      <c r="E847" s="56" t="s">
        <v>4755</v>
      </c>
      <c r="F847" s="14" t="s">
        <v>4756</v>
      </c>
      <c r="G847" s="181" t="s">
        <v>35</v>
      </c>
      <c r="H847" s="9" t="s">
        <v>4757</v>
      </c>
      <c r="I847" s="13" t="e">
        <f>VLOOKUP(H847,合同高级查询数据!$A$2:$Y$48,25,FALSE)</f>
        <v>#N/A</v>
      </c>
      <c r="J847" s="14" t="s">
        <v>37</v>
      </c>
      <c r="K847" s="344" t="s">
        <v>4758</v>
      </c>
      <c r="L847" s="344" t="s">
        <v>4763</v>
      </c>
      <c r="M847" s="330"/>
      <c r="N847" s="345">
        <v>44197</v>
      </c>
      <c r="O847" s="344" t="s">
        <v>2824</v>
      </c>
      <c r="P847" s="395">
        <v>0</v>
      </c>
      <c r="Q847" s="347">
        <v>0</v>
      </c>
      <c r="R847" s="74">
        <f t="shared" si="70"/>
        <v>0</v>
      </c>
      <c r="S847" s="353">
        <v>202303</v>
      </c>
      <c r="T847" s="407" t="s">
        <v>4764</v>
      </c>
      <c r="U847" s="408"/>
      <c r="V847" s="356">
        <v>0</v>
      </c>
      <c r="W847" s="356"/>
      <c r="X847" s="17">
        <v>44986</v>
      </c>
      <c r="Y847" s="17"/>
      <c r="Z847" s="280" t="s">
        <v>4765</v>
      </c>
      <c r="AA847" s="387">
        <v>0.3</v>
      </c>
      <c r="AB847" s="141">
        <v>0</v>
      </c>
      <c r="AC847" s="56">
        <v>0</v>
      </c>
    </row>
    <row r="848" s="2" customFormat="1" customHeight="1" spans="1:29">
      <c r="A848" s="392" t="s">
        <v>524</v>
      </c>
      <c r="B848" s="88" t="s">
        <v>4277</v>
      </c>
      <c r="C848" s="392" t="s">
        <v>348</v>
      </c>
      <c r="D848" s="392" t="s">
        <v>3406</v>
      </c>
      <c r="E848" s="56" t="s">
        <v>4755</v>
      </c>
      <c r="F848" s="14" t="s">
        <v>4756</v>
      </c>
      <c r="G848" s="181" t="s">
        <v>35</v>
      </c>
      <c r="H848" s="62" t="s">
        <v>4766</v>
      </c>
      <c r="I848" s="13" t="e">
        <f>VLOOKUP(H848,合同高级查询数据!$A$2:$Y$48,25,FALSE)</f>
        <v>#N/A</v>
      </c>
      <c r="J848" s="14" t="s">
        <v>37</v>
      </c>
      <c r="K848" s="344" t="s">
        <v>4758</v>
      </c>
      <c r="L848" s="344" t="s">
        <v>4767</v>
      </c>
      <c r="M848" s="330" t="s">
        <v>4768</v>
      </c>
      <c r="N848" s="345" t="s">
        <v>4769</v>
      </c>
      <c r="O848" s="344" t="s">
        <v>393</v>
      </c>
      <c r="P848" s="395">
        <v>0</v>
      </c>
      <c r="Q848" s="347">
        <v>0</v>
      </c>
      <c r="R848" s="74">
        <f t="shared" si="70"/>
        <v>0</v>
      </c>
      <c r="S848" s="353">
        <v>202303</v>
      </c>
      <c r="T848" s="407" t="s">
        <v>4770</v>
      </c>
      <c r="U848" s="408"/>
      <c r="V848" s="356">
        <v>0</v>
      </c>
      <c r="W848" s="356"/>
      <c r="X848" s="345">
        <v>44562</v>
      </c>
      <c r="Y848" s="17"/>
      <c r="Z848" s="280" t="s">
        <v>4771</v>
      </c>
      <c r="AA848" s="387">
        <v>0</v>
      </c>
      <c r="AB848" s="141">
        <v>0</v>
      </c>
      <c r="AC848" s="56">
        <v>0</v>
      </c>
    </row>
    <row r="849" s="2" customFormat="1" customHeight="1" spans="1:29">
      <c r="A849" s="392" t="s">
        <v>524</v>
      </c>
      <c r="B849" s="88" t="s">
        <v>4277</v>
      </c>
      <c r="C849" s="392" t="s">
        <v>223</v>
      </c>
      <c r="D849" s="392" t="s">
        <v>3406</v>
      </c>
      <c r="E849" s="56" t="s">
        <v>4772</v>
      </c>
      <c r="F849" s="14" t="s">
        <v>4773</v>
      </c>
      <c r="G849" s="181" t="s">
        <v>35</v>
      </c>
      <c r="H849" s="62" t="s">
        <v>4774</v>
      </c>
      <c r="I849" s="13" t="e">
        <f>VLOOKUP(H849,合同高级查询数据!$A$2:$Y$48,25,FALSE)</f>
        <v>#N/A</v>
      </c>
      <c r="J849" s="14" t="s">
        <v>37</v>
      </c>
      <c r="K849" s="344" t="s">
        <v>2316</v>
      </c>
      <c r="L849" s="344" t="s">
        <v>4775</v>
      </c>
      <c r="M849" s="330"/>
      <c r="N849" s="345" t="s">
        <v>4776</v>
      </c>
      <c r="O849" s="344" t="s">
        <v>4777</v>
      </c>
      <c r="P849" s="395">
        <v>9000</v>
      </c>
      <c r="Q849" s="356">
        <v>0</v>
      </c>
      <c r="R849" s="74">
        <f t="shared" si="70"/>
        <v>0</v>
      </c>
      <c r="S849" s="353">
        <v>202303</v>
      </c>
      <c r="T849" s="407" t="s">
        <v>4778</v>
      </c>
      <c r="U849" s="408"/>
      <c r="V849" s="356">
        <v>0</v>
      </c>
      <c r="W849" s="356"/>
      <c r="X849" s="112">
        <v>44743</v>
      </c>
      <c r="Y849" s="416"/>
      <c r="Z849" s="280" t="s">
        <v>4779</v>
      </c>
      <c r="AA849" s="387">
        <v>0.3</v>
      </c>
      <c r="AB849" s="141">
        <v>0</v>
      </c>
      <c r="AC849" s="56">
        <v>0</v>
      </c>
    </row>
    <row r="850" s="2" customFormat="1" customHeight="1" spans="1:29">
      <c r="A850" s="392" t="s">
        <v>524</v>
      </c>
      <c r="B850" s="88" t="s">
        <v>4277</v>
      </c>
      <c r="C850" s="392" t="s">
        <v>223</v>
      </c>
      <c r="D850" s="392" t="s">
        <v>3406</v>
      </c>
      <c r="E850" s="56" t="s">
        <v>4772</v>
      </c>
      <c r="F850" s="14" t="s">
        <v>4773</v>
      </c>
      <c r="G850" s="181" t="s">
        <v>35</v>
      </c>
      <c r="H850" s="62" t="s">
        <v>4774</v>
      </c>
      <c r="I850" s="13" t="e">
        <f>VLOOKUP(H850,合同高级查询数据!$A$2:$Y$48,25,FALSE)</f>
        <v>#N/A</v>
      </c>
      <c r="J850" s="14" t="s">
        <v>37</v>
      </c>
      <c r="K850" s="344" t="s">
        <v>4780</v>
      </c>
      <c r="L850" s="344" t="s">
        <v>4781</v>
      </c>
      <c r="M850" s="330"/>
      <c r="N850" s="345" t="s">
        <v>4782</v>
      </c>
      <c r="O850" s="344" t="s">
        <v>1496</v>
      </c>
      <c r="P850" s="395">
        <v>9000</v>
      </c>
      <c r="Q850" s="356">
        <v>0</v>
      </c>
      <c r="R850" s="74">
        <f t="shared" si="70"/>
        <v>0</v>
      </c>
      <c r="S850" s="353">
        <v>202303</v>
      </c>
      <c r="T850" s="407" t="s">
        <v>4783</v>
      </c>
      <c r="U850" s="408"/>
      <c r="V850" s="356">
        <v>0</v>
      </c>
      <c r="W850" s="356"/>
      <c r="X850" s="112">
        <v>44743</v>
      </c>
      <c r="Y850" s="416"/>
      <c r="Z850" s="280" t="s">
        <v>4784</v>
      </c>
      <c r="AA850" s="387">
        <v>0.3</v>
      </c>
      <c r="AB850" s="141">
        <v>0</v>
      </c>
      <c r="AC850" s="56">
        <v>0</v>
      </c>
    </row>
    <row r="851" s="2" customFormat="1" customHeight="1" spans="1:29">
      <c r="A851" s="392" t="s">
        <v>524</v>
      </c>
      <c r="B851" s="88" t="s">
        <v>4277</v>
      </c>
      <c r="C851" s="392" t="s">
        <v>223</v>
      </c>
      <c r="D851" s="392" t="s">
        <v>3406</v>
      </c>
      <c r="E851" s="56" t="s">
        <v>4772</v>
      </c>
      <c r="F851" s="14" t="s">
        <v>4773</v>
      </c>
      <c r="G851" s="181" t="s">
        <v>35</v>
      </c>
      <c r="H851" s="62" t="s">
        <v>4774</v>
      </c>
      <c r="I851" s="13" t="e">
        <f>VLOOKUP(H851,合同高级查询数据!$A$2:$Y$48,25,FALSE)</f>
        <v>#N/A</v>
      </c>
      <c r="J851" s="14" t="s">
        <v>821</v>
      </c>
      <c r="K851" s="344" t="s">
        <v>2316</v>
      </c>
      <c r="L851" s="344" t="s">
        <v>4785</v>
      </c>
      <c r="M851" s="330"/>
      <c r="N851" s="345" t="s">
        <v>4786</v>
      </c>
      <c r="O851" s="344" t="s">
        <v>4787</v>
      </c>
      <c r="P851" s="395">
        <v>9000</v>
      </c>
      <c r="Q851" s="356">
        <v>3</v>
      </c>
      <c r="R851" s="74">
        <f t="shared" si="70"/>
        <v>27000</v>
      </c>
      <c r="S851" s="353">
        <v>202303</v>
      </c>
      <c r="T851" s="407" t="s">
        <v>4788</v>
      </c>
      <c r="U851" s="408"/>
      <c r="V851" s="356">
        <v>2.7</v>
      </c>
      <c r="W851" s="356"/>
      <c r="X851" s="112">
        <v>44743</v>
      </c>
      <c r="Y851" s="416"/>
      <c r="Z851" s="280" t="s">
        <v>4789</v>
      </c>
      <c r="AA851" s="387">
        <v>0.3</v>
      </c>
      <c r="AB851" s="141">
        <v>10</v>
      </c>
      <c r="AC851" s="56">
        <v>3</v>
      </c>
    </row>
    <row r="852" s="2" customFormat="1" customHeight="1" spans="1:29">
      <c r="A852" s="392" t="s">
        <v>524</v>
      </c>
      <c r="B852" s="88" t="s">
        <v>4277</v>
      </c>
      <c r="C852" s="392" t="s">
        <v>223</v>
      </c>
      <c r="D852" s="392" t="s">
        <v>3406</v>
      </c>
      <c r="E852" s="56" t="s">
        <v>4772</v>
      </c>
      <c r="F852" s="14" t="s">
        <v>4773</v>
      </c>
      <c r="G852" s="181" t="s">
        <v>35</v>
      </c>
      <c r="H852" s="62" t="s">
        <v>4774</v>
      </c>
      <c r="I852" s="13" t="e">
        <f>VLOOKUP(H852,合同高级查询数据!$A$2:$Y$48,25,FALSE)</f>
        <v>#N/A</v>
      </c>
      <c r="J852" s="14" t="s">
        <v>37</v>
      </c>
      <c r="K852" s="344" t="s">
        <v>2316</v>
      </c>
      <c r="L852" s="344" t="s">
        <v>4790</v>
      </c>
      <c r="M852" s="330" t="s">
        <v>4791</v>
      </c>
      <c r="N852" s="345" t="s">
        <v>4792</v>
      </c>
      <c r="O852" s="344" t="s">
        <v>4793</v>
      </c>
      <c r="P852" s="395">
        <v>9000</v>
      </c>
      <c r="Q852" s="356">
        <v>0</v>
      </c>
      <c r="R852" s="74">
        <f t="shared" si="70"/>
        <v>0</v>
      </c>
      <c r="S852" s="353">
        <v>202303</v>
      </c>
      <c r="T852" s="407" t="s">
        <v>4794</v>
      </c>
      <c r="U852" s="408"/>
      <c r="V852" s="356">
        <v>0</v>
      </c>
      <c r="W852" s="356"/>
      <c r="X852" s="112">
        <v>44743</v>
      </c>
      <c r="Y852" s="416"/>
      <c r="Z852" s="280" t="s">
        <v>4795</v>
      </c>
      <c r="AA852" s="387">
        <v>0.3</v>
      </c>
      <c r="AB852" s="141">
        <v>0</v>
      </c>
      <c r="AC852" s="56">
        <v>0</v>
      </c>
    </row>
    <row r="853" s="2" customFormat="1" customHeight="1" spans="1:29">
      <c r="A853" s="392" t="s">
        <v>524</v>
      </c>
      <c r="B853" s="88" t="s">
        <v>4277</v>
      </c>
      <c r="C853" s="392" t="s">
        <v>2224</v>
      </c>
      <c r="D853" s="392" t="s">
        <v>3406</v>
      </c>
      <c r="E853" s="56" t="s">
        <v>4796</v>
      </c>
      <c r="F853" s="14" t="s">
        <v>4797</v>
      </c>
      <c r="G853" s="181" t="s">
        <v>35</v>
      </c>
      <c r="H853" s="9" t="s">
        <v>4798</v>
      </c>
      <c r="I853" s="13" t="e">
        <f>VLOOKUP(H853,合同高级查询数据!$A$2:$Y$48,25,FALSE)</f>
        <v>#N/A</v>
      </c>
      <c r="J853" s="14" t="s">
        <v>37</v>
      </c>
      <c r="K853" s="344" t="s">
        <v>4799</v>
      </c>
      <c r="L853" s="344" t="s">
        <v>4800</v>
      </c>
      <c r="M853" s="330"/>
      <c r="N853" s="345" t="s">
        <v>4801</v>
      </c>
      <c r="O853" s="344" t="s">
        <v>4802</v>
      </c>
      <c r="P853" s="395">
        <v>9000</v>
      </c>
      <c r="Q853" s="347">
        <v>13.4</v>
      </c>
      <c r="R853" s="74">
        <f t="shared" si="70"/>
        <v>120600</v>
      </c>
      <c r="S853" s="353">
        <v>202303</v>
      </c>
      <c r="T853" s="407" t="s">
        <v>4803</v>
      </c>
      <c r="U853" s="408"/>
      <c r="V853" s="356">
        <v>13.379198741</v>
      </c>
      <c r="W853" s="356"/>
      <c r="X853" s="112">
        <v>44927</v>
      </c>
      <c r="Y853" s="416"/>
      <c r="Z853" s="280" t="s">
        <v>4804</v>
      </c>
      <c r="AA853" s="387">
        <v>0.3</v>
      </c>
      <c r="AB853" s="141">
        <v>40</v>
      </c>
      <c r="AC853" s="56">
        <v>12</v>
      </c>
    </row>
    <row r="854" s="2" customFormat="1" customHeight="1" spans="1:29">
      <c r="A854" s="392" t="s">
        <v>524</v>
      </c>
      <c r="B854" s="88" t="s">
        <v>4277</v>
      </c>
      <c r="C854" s="392" t="s">
        <v>2224</v>
      </c>
      <c r="D854" s="392" t="s">
        <v>3406</v>
      </c>
      <c r="E854" s="56" t="s">
        <v>4796</v>
      </c>
      <c r="F854" s="14" t="s">
        <v>4797</v>
      </c>
      <c r="G854" s="181" t="s">
        <v>35</v>
      </c>
      <c r="H854" s="9" t="s">
        <v>4798</v>
      </c>
      <c r="I854" s="13" t="e">
        <f>VLOOKUP(H854,合同高级查询数据!$A$2:$Y$48,25,FALSE)</f>
        <v>#N/A</v>
      </c>
      <c r="J854" s="14" t="s">
        <v>821</v>
      </c>
      <c r="K854" s="344" t="s">
        <v>4805</v>
      </c>
      <c r="L854" s="344" t="s">
        <v>4806</v>
      </c>
      <c r="M854" s="330"/>
      <c r="N854" s="345">
        <v>44392</v>
      </c>
      <c r="O854" s="344" t="s">
        <v>228</v>
      </c>
      <c r="P854" s="395">
        <v>9000</v>
      </c>
      <c r="Q854" s="347">
        <v>1.6</v>
      </c>
      <c r="R854" s="74">
        <f t="shared" si="70"/>
        <v>14400</v>
      </c>
      <c r="S854" s="353">
        <v>202303</v>
      </c>
      <c r="T854" s="407" t="s">
        <v>4807</v>
      </c>
      <c r="U854" s="408"/>
      <c r="V854" s="356">
        <v>1.57</v>
      </c>
      <c r="W854" s="356"/>
      <c r="X854" s="112">
        <v>44927</v>
      </c>
      <c r="Y854" s="416"/>
      <c r="Z854" s="280" t="s">
        <v>4808</v>
      </c>
      <c r="AA854" s="387">
        <v>0.3</v>
      </c>
      <c r="AB854" s="141">
        <v>10</v>
      </c>
      <c r="AC854" s="56">
        <v>3</v>
      </c>
    </row>
    <row r="855" s="2" customFormat="1" customHeight="1" spans="1:29">
      <c r="A855" s="392" t="s">
        <v>524</v>
      </c>
      <c r="B855" s="88" t="s">
        <v>4277</v>
      </c>
      <c r="C855" s="392" t="s">
        <v>2224</v>
      </c>
      <c r="D855" s="392" t="s">
        <v>3406</v>
      </c>
      <c r="E855" s="56" t="s">
        <v>4796</v>
      </c>
      <c r="F855" s="14" t="s">
        <v>4797</v>
      </c>
      <c r="G855" s="181" t="s">
        <v>35</v>
      </c>
      <c r="H855" s="9" t="s">
        <v>4798</v>
      </c>
      <c r="I855" s="13" t="e">
        <f>VLOOKUP(H855,合同高级查询数据!$A$2:$Y$48,25,FALSE)</f>
        <v>#N/A</v>
      </c>
      <c r="J855" s="14" t="s">
        <v>37</v>
      </c>
      <c r="K855" s="344" t="s">
        <v>2224</v>
      </c>
      <c r="L855" s="344" t="s">
        <v>4809</v>
      </c>
      <c r="M855" s="330" t="s">
        <v>4805</v>
      </c>
      <c r="N855" s="345">
        <v>44228</v>
      </c>
      <c r="O855" s="344" t="s">
        <v>197</v>
      </c>
      <c r="P855" s="395">
        <v>0</v>
      </c>
      <c r="Q855" s="347">
        <v>0</v>
      </c>
      <c r="R855" s="74">
        <f t="shared" si="70"/>
        <v>0</v>
      </c>
      <c r="S855" s="353">
        <v>202303</v>
      </c>
      <c r="T855" s="407" t="s">
        <v>4810</v>
      </c>
      <c r="U855" s="408"/>
      <c r="V855" s="356">
        <v>0</v>
      </c>
      <c r="W855" s="356"/>
      <c r="X855" s="112">
        <v>44927</v>
      </c>
      <c r="Y855" s="416"/>
      <c r="Z855" s="280" t="s">
        <v>4811</v>
      </c>
      <c r="AA855" s="387">
        <v>0.3</v>
      </c>
      <c r="AB855" s="141">
        <v>0</v>
      </c>
      <c r="AC855" s="56">
        <v>0</v>
      </c>
    </row>
    <row r="856" s="37" customFormat="1" customHeight="1" spans="1:29">
      <c r="A856" s="325" t="s">
        <v>524</v>
      </c>
      <c r="B856" s="66" t="s">
        <v>4277</v>
      </c>
      <c r="C856" s="325" t="s">
        <v>2224</v>
      </c>
      <c r="D856" s="325" t="s">
        <v>3406</v>
      </c>
      <c r="E856" s="52" t="s">
        <v>4796</v>
      </c>
      <c r="F856" s="49" t="s">
        <v>4797</v>
      </c>
      <c r="G856" s="180" t="s">
        <v>35</v>
      </c>
      <c r="H856" s="59" t="s">
        <v>4812</v>
      </c>
      <c r="I856" s="53" t="e">
        <f>VLOOKUP(H856,合同高级查询数据!$A$2:$Y$48,25,FALSE)</f>
        <v>#N/A</v>
      </c>
      <c r="J856" s="49" t="s">
        <v>37</v>
      </c>
      <c r="K856" s="340" t="s">
        <v>4813</v>
      </c>
      <c r="L856" s="340" t="s">
        <v>4814</v>
      </c>
      <c r="M856" s="334" t="s">
        <v>4815</v>
      </c>
      <c r="N856" s="341">
        <v>44927</v>
      </c>
      <c r="O856" s="340" t="s">
        <v>851</v>
      </c>
      <c r="P856" s="397">
        <v>9000</v>
      </c>
      <c r="Q856" s="343">
        <v>132.4</v>
      </c>
      <c r="R856" s="67">
        <f t="shared" ref="R856:R857" si="72">ROUND(P856*Q856,2)</f>
        <v>1191600</v>
      </c>
      <c r="S856" s="358">
        <v>202303</v>
      </c>
      <c r="T856" s="421" t="s">
        <v>4816</v>
      </c>
      <c r="U856" s="411"/>
      <c r="V856" s="376">
        <v>132.358842468</v>
      </c>
      <c r="W856" s="376"/>
      <c r="X856" s="117">
        <v>44927</v>
      </c>
      <c r="Y856" s="117">
        <v>45291</v>
      </c>
      <c r="Z856" s="281" t="s">
        <v>4817</v>
      </c>
      <c r="AA856" s="383">
        <v>0.3</v>
      </c>
      <c r="AB856" s="98">
        <v>400</v>
      </c>
      <c r="AC856" s="52">
        <v>120</v>
      </c>
    </row>
    <row r="857" s="2" customFormat="1" customHeight="1" spans="1:29">
      <c r="A857" s="392" t="s">
        <v>524</v>
      </c>
      <c r="B857" s="88" t="s">
        <v>4277</v>
      </c>
      <c r="C857" s="392" t="s">
        <v>2584</v>
      </c>
      <c r="D857" s="392" t="s">
        <v>3471</v>
      </c>
      <c r="E857" s="56" t="s">
        <v>4818</v>
      </c>
      <c r="F857" s="14" t="s">
        <v>4819</v>
      </c>
      <c r="G857" s="181" t="s">
        <v>35</v>
      </c>
      <c r="H857" s="9" t="s">
        <v>4820</v>
      </c>
      <c r="I857" s="13" t="e">
        <f>VLOOKUP(H857,合同高级查询数据!$A$2:$Y$48,25,FALSE)</f>
        <v>#N/A</v>
      </c>
      <c r="J857" s="14" t="s">
        <v>37</v>
      </c>
      <c r="K857" s="344" t="s">
        <v>2601</v>
      </c>
      <c r="L857" s="344" t="s">
        <v>4821</v>
      </c>
      <c r="M857" s="330"/>
      <c r="N857" s="345">
        <v>43444</v>
      </c>
      <c r="O857" s="344" t="s">
        <v>1858</v>
      </c>
      <c r="P857" s="395">
        <v>9500</v>
      </c>
      <c r="Q857" s="347">
        <v>12.9</v>
      </c>
      <c r="R857" s="74">
        <f t="shared" si="72"/>
        <v>122550</v>
      </c>
      <c r="S857" s="353">
        <v>202303</v>
      </c>
      <c r="T857" s="407" t="s">
        <v>4822</v>
      </c>
      <c r="U857" s="408"/>
      <c r="V857" s="356">
        <v>12.896962471</v>
      </c>
      <c r="W857" s="356"/>
      <c r="X857" s="112">
        <v>44896</v>
      </c>
      <c r="Y857" s="416"/>
      <c r="Z857" s="280" t="s">
        <v>4823</v>
      </c>
      <c r="AA857" s="387">
        <v>0.3</v>
      </c>
      <c r="AB857" s="141">
        <v>40</v>
      </c>
      <c r="AC857" s="56">
        <v>12</v>
      </c>
    </row>
    <row r="858" s="2" customFormat="1" customHeight="1" spans="1:29">
      <c r="A858" s="392" t="s">
        <v>578</v>
      </c>
      <c r="B858" s="88" t="s">
        <v>4277</v>
      </c>
      <c r="C858" s="392" t="s">
        <v>348</v>
      </c>
      <c r="D858" s="392" t="s">
        <v>3406</v>
      </c>
      <c r="E858" s="56" t="s">
        <v>4824</v>
      </c>
      <c r="F858" s="14" t="s">
        <v>4825</v>
      </c>
      <c r="G858" s="181" t="s">
        <v>35</v>
      </c>
      <c r="H858" s="9" t="s">
        <v>4826</v>
      </c>
      <c r="I858" s="13" t="e">
        <f>VLOOKUP(H858,合同高级查询数据!$A$2:$Y$48,25,FALSE)</f>
        <v>#N/A</v>
      </c>
      <c r="J858" s="14" t="s">
        <v>37</v>
      </c>
      <c r="K858" s="344" t="s">
        <v>2178</v>
      </c>
      <c r="L858" s="344" t="s">
        <v>4827</v>
      </c>
      <c r="M858" s="330"/>
      <c r="N858" s="345" t="s">
        <v>4828</v>
      </c>
      <c r="O858" s="344" t="s">
        <v>4829</v>
      </c>
      <c r="P858" s="395">
        <v>6740</v>
      </c>
      <c r="Q858" s="347">
        <v>88.54</v>
      </c>
      <c r="R858" s="74">
        <f>ROUND(Q858*P858,2)</f>
        <v>596759.6</v>
      </c>
      <c r="S858" s="353">
        <v>202303</v>
      </c>
      <c r="T858" s="407" t="s">
        <v>4830</v>
      </c>
      <c r="U858" s="408"/>
      <c r="V858" s="356">
        <v>88.54233551</v>
      </c>
      <c r="W858" s="356"/>
      <c r="X858" s="112">
        <v>44927</v>
      </c>
      <c r="Y858" s="416"/>
      <c r="Z858" s="280" t="s">
        <v>4831</v>
      </c>
      <c r="AA858" s="387">
        <v>0.4</v>
      </c>
      <c r="AB858" s="141">
        <v>220</v>
      </c>
      <c r="AC858" s="56">
        <v>88</v>
      </c>
    </row>
    <row r="859" s="37" customFormat="1" customHeight="1" spans="1:29">
      <c r="A859" s="325" t="s">
        <v>578</v>
      </c>
      <c r="B859" s="66" t="s">
        <v>4277</v>
      </c>
      <c r="C859" s="325" t="s">
        <v>299</v>
      </c>
      <c r="D859" s="325" t="s">
        <v>3406</v>
      </c>
      <c r="E859" s="52" t="s">
        <v>4832</v>
      </c>
      <c r="F859" s="49" t="s">
        <v>4833</v>
      </c>
      <c r="G859" s="180" t="s">
        <v>35</v>
      </c>
      <c r="H859" s="59" t="s">
        <v>4834</v>
      </c>
      <c r="I859" s="53" t="e">
        <f>VLOOKUP(H859,合同高级查询数据!$A$2:$Y$48,25,FALSE)</f>
        <v>#N/A</v>
      </c>
      <c r="J859" s="49" t="s">
        <v>37</v>
      </c>
      <c r="K859" s="340" t="s">
        <v>4835</v>
      </c>
      <c r="L859" s="340" t="s">
        <v>4836</v>
      </c>
      <c r="M859" s="334"/>
      <c r="N859" s="341" t="s">
        <v>4837</v>
      </c>
      <c r="O859" s="340" t="s">
        <v>1524</v>
      </c>
      <c r="P859" s="397">
        <v>6740</v>
      </c>
      <c r="Q859" s="343">
        <v>0</v>
      </c>
      <c r="R859" s="67">
        <f>ROUND(Q859*P859,2)</f>
        <v>0</v>
      </c>
      <c r="S859" s="358">
        <v>202303</v>
      </c>
      <c r="T859" s="410" t="s">
        <v>4838</v>
      </c>
      <c r="U859" s="411"/>
      <c r="V859" s="376">
        <v>0</v>
      </c>
      <c r="W859" s="376"/>
      <c r="X859" s="117"/>
      <c r="Y859" s="419"/>
      <c r="Z859" s="281" t="s">
        <v>4839</v>
      </c>
      <c r="AA859" s="383">
        <v>0.4</v>
      </c>
      <c r="AB859" s="98">
        <v>0</v>
      </c>
      <c r="AC859" s="52">
        <v>0</v>
      </c>
    </row>
    <row r="860" s="2" customFormat="1" customHeight="1" spans="1:29">
      <c r="A860" s="392" t="s">
        <v>578</v>
      </c>
      <c r="B860" s="88" t="s">
        <v>4277</v>
      </c>
      <c r="C860" s="392" t="s">
        <v>299</v>
      </c>
      <c r="D860" s="392" t="s">
        <v>3406</v>
      </c>
      <c r="E860" s="56" t="s">
        <v>4832</v>
      </c>
      <c r="F860" s="14" t="s">
        <v>4833</v>
      </c>
      <c r="G860" s="181" t="s">
        <v>35</v>
      </c>
      <c r="H860" s="9" t="s">
        <v>4840</v>
      </c>
      <c r="I860" s="13" t="e">
        <f>VLOOKUP(H860,合同高级查询数据!$A$2:$Y$48,25,FALSE)</f>
        <v>#N/A</v>
      </c>
      <c r="J860" s="14" t="s">
        <v>37</v>
      </c>
      <c r="K860" s="344" t="s">
        <v>4835</v>
      </c>
      <c r="L860" s="344" t="s">
        <v>4841</v>
      </c>
      <c r="M860" s="330"/>
      <c r="N860" s="345" t="s">
        <v>4842</v>
      </c>
      <c r="O860" s="344" t="s">
        <v>4843</v>
      </c>
      <c r="P860" s="395">
        <v>6740</v>
      </c>
      <c r="Q860" s="347">
        <v>40</v>
      </c>
      <c r="R860" s="74">
        <f>ROUND(P860*Q860,2)</f>
        <v>269600</v>
      </c>
      <c r="S860" s="353">
        <v>202303</v>
      </c>
      <c r="T860" s="407" t="s">
        <v>4844</v>
      </c>
      <c r="U860" s="408"/>
      <c r="V860" s="356">
        <v>39.782691956</v>
      </c>
      <c r="W860" s="356"/>
      <c r="X860" s="112">
        <v>44562</v>
      </c>
      <c r="Y860" s="416"/>
      <c r="Z860" s="280" t="s">
        <v>4845</v>
      </c>
      <c r="AA860" s="387">
        <v>0.4</v>
      </c>
      <c r="AB860" s="141">
        <v>100</v>
      </c>
      <c r="AC860" s="56">
        <v>40</v>
      </c>
    </row>
    <row r="861" s="37" customFormat="1" customHeight="1" spans="1:29">
      <c r="A861" s="325" t="s">
        <v>578</v>
      </c>
      <c r="B861" s="66" t="s">
        <v>4277</v>
      </c>
      <c r="C861" s="325" t="s">
        <v>299</v>
      </c>
      <c r="D861" s="325" t="s">
        <v>3406</v>
      </c>
      <c r="E861" s="52" t="s">
        <v>4832</v>
      </c>
      <c r="F861" s="49" t="s">
        <v>4833</v>
      </c>
      <c r="G861" s="180" t="s">
        <v>35</v>
      </c>
      <c r="H861" s="59" t="s">
        <v>4834</v>
      </c>
      <c r="I861" s="53" t="e">
        <f>VLOOKUP(H861,合同高级查询数据!$A$2:$Y$48,25,FALSE)</f>
        <v>#N/A</v>
      </c>
      <c r="J861" s="49" t="s">
        <v>37</v>
      </c>
      <c r="K861" s="340" t="s">
        <v>4835</v>
      </c>
      <c r="L861" s="340" t="s">
        <v>4841</v>
      </c>
      <c r="M861" s="334"/>
      <c r="N861" s="341" t="s">
        <v>4842</v>
      </c>
      <c r="O861" s="340" t="s">
        <v>4843</v>
      </c>
      <c r="P861" s="397">
        <v>6740</v>
      </c>
      <c r="Q861" s="343">
        <f>47.22-43.66</f>
        <v>3.56</v>
      </c>
      <c r="R861" s="67">
        <f>ROUND(P861*Q861,2)</f>
        <v>23994.4</v>
      </c>
      <c r="S861" s="358">
        <v>202212</v>
      </c>
      <c r="T861" s="410" t="s">
        <v>4846</v>
      </c>
      <c r="U861" s="411"/>
      <c r="V861" s="376">
        <v>43.664455414</v>
      </c>
      <c r="W861" s="376">
        <v>50.78</v>
      </c>
      <c r="X861" s="117">
        <v>44562</v>
      </c>
      <c r="Y861" s="419"/>
      <c r="Z861" s="281" t="s">
        <v>4845</v>
      </c>
      <c r="AA861" s="383">
        <v>0.4</v>
      </c>
      <c r="AB861" s="98">
        <v>100</v>
      </c>
      <c r="AC861" s="52">
        <v>40</v>
      </c>
    </row>
    <row r="862" s="2" customFormat="1" customHeight="1" spans="1:29">
      <c r="A862" s="392" t="s">
        <v>578</v>
      </c>
      <c r="B862" s="88" t="s">
        <v>4277</v>
      </c>
      <c r="C862" s="392" t="s">
        <v>299</v>
      </c>
      <c r="D862" s="392" t="s">
        <v>3406</v>
      </c>
      <c r="E862" s="56" t="s">
        <v>4832</v>
      </c>
      <c r="F862" s="14" t="s">
        <v>4833</v>
      </c>
      <c r="G862" s="181" t="s">
        <v>35</v>
      </c>
      <c r="H862" s="9" t="s">
        <v>4840</v>
      </c>
      <c r="I862" s="13" t="e">
        <f>VLOOKUP(H862,合同高级查询数据!$A$2:$Y$48,25,FALSE)</f>
        <v>#N/A</v>
      </c>
      <c r="J862" s="14" t="s">
        <v>37</v>
      </c>
      <c r="K862" s="344" t="s">
        <v>4835</v>
      </c>
      <c r="L862" s="344" t="s">
        <v>4841</v>
      </c>
      <c r="M862" s="330"/>
      <c r="N862" s="345" t="s">
        <v>4842</v>
      </c>
      <c r="O862" s="344" t="s">
        <v>4843</v>
      </c>
      <c r="P862" s="395">
        <v>6740</v>
      </c>
      <c r="Q862" s="347">
        <f>42-40</f>
        <v>2</v>
      </c>
      <c r="R862" s="74">
        <f>ROUND(P862*Q862,2)</f>
        <v>13480</v>
      </c>
      <c r="S862" s="353">
        <v>202301</v>
      </c>
      <c r="T862" s="407" t="s">
        <v>4847</v>
      </c>
      <c r="U862" s="408"/>
      <c r="V862" s="356">
        <v>38.883083344</v>
      </c>
      <c r="W862" s="356">
        <v>45.11</v>
      </c>
      <c r="X862" s="112">
        <v>44562</v>
      </c>
      <c r="Y862" s="416"/>
      <c r="Z862" s="280" t="s">
        <v>4845</v>
      </c>
      <c r="AA862" s="387">
        <v>0.4</v>
      </c>
      <c r="AB862" s="141">
        <v>100</v>
      </c>
      <c r="AC862" s="56">
        <v>40</v>
      </c>
    </row>
    <row r="863" s="2" customFormat="1" customHeight="1" spans="1:29">
      <c r="A863" s="392" t="s">
        <v>578</v>
      </c>
      <c r="B863" s="88" t="s">
        <v>4277</v>
      </c>
      <c r="C863" s="392" t="s">
        <v>223</v>
      </c>
      <c r="D863" s="392" t="s">
        <v>3406</v>
      </c>
      <c r="E863" s="56" t="s">
        <v>4848</v>
      </c>
      <c r="F863" s="14" t="s">
        <v>4849</v>
      </c>
      <c r="G863" s="181" t="s">
        <v>35</v>
      </c>
      <c r="H863" s="9" t="s">
        <v>4850</v>
      </c>
      <c r="I863" s="13" t="e">
        <f>VLOOKUP(H863,合同高级查询数据!$A$2:$Y$48,25,FALSE)</f>
        <v>#N/A</v>
      </c>
      <c r="J863" s="14" t="s">
        <v>37</v>
      </c>
      <c r="K863" s="344" t="s">
        <v>4851</v>
      </c>
      <c r="L863" s="344" t="s">
        <v>4852</v>
      </c>
      <c r="M863" s="330"/>
      <c r="N863" s="345" t="s">
        <v>4853</v>
      </c>
      <c r="O863" s="344" t="s">
        <v>4854</v>
      </c>
      <c r="P863" s="395">
        <v>6740</v>
      </c>
      <c r="Q863" s="347">
        <v>65.46</v>
      </c>
      <c r="R863" s="74">
        <f>ROUND(P863*Q863,2)</f>
        <v>441200.4</v>
      </c>
      <c r="S863" s="353">
        <v>202303</v>
      </c>
      <c r="T863" s="407" t="s">
        <v>4855</v>
      </c>
      <c r="U863" s="408"/>
      <c r="V863" s="356">
        <v>65.459106445</v>
      </c>
      <c r="W863" s="356"/>
      <c r="X863" s="112">
        <v>44927</v>
      </c>
      <c r="Y863" s="416"/>
      <c r="Z863" s="280" t="s">
        <v>4856</v>
      </c>
      <c r="AA863" s="387">
        <v>0.4</v>
      </c>
      <c r="AB863" s="141">
        <v>160</v>
      </c>
      <c r="AC863" s="56">
        <v>64</v>
      </c>
    </row>
    <row r="864" s="2" customFormat="1" customHeight="1" spans="1:29">
      <c r="A864" s="392" t="s">
        <v>578</v>
      </c>
      <c r="B864" s="88" t="s">
        <v>4277</v>
      </c>
      <c r="C864" s="392" t="s">
        <v>223</v>
      </c>
      <c r="D864" s="392" t="s">
        <v>3406</v>
      </c>
      <c r="E864" s="56" t="s">
        <v>4848</v>
      </c>
      <c r="F864" s="14" t="s">
        <v>4849</v>
      </c>
      <c r="G864" s="181" t="s">
        <v>35</v>
      </c>
      <c r="H864" s="9" t="s">
        <v>4850</v>
      </c>
      <c r="I864" s="13" t="e">
        <f>VLOOKUP(H864,合同高级查询数据!$A$2:$Y$48,25,FALSE)</f>
        <v>#N/A</v>
      </c>
      <c r="J864" s="14" t="s">
        <v>37</v>
      </c>
      <c r="K864" s="344"/>
      <c r="L864" s="344" t="s">
        <v>4857</v>
      </c>
      <c r="M864" s="330"/>
      <c r="N864" s="345">
        <v>44958</v>
      </c>
      <c r="O864" s="344" t="s">
        <v>952</v>
      </c>
      <c r="P864" s="395">
        <v>6740</v>
      </c>
      <c r="Q864" s="347">
        <v>126</v>
      </c>
      <c r="R864" s="74">
        <f>ROUND(P864*Q864,2)</f>
        <v>849240</v>
      </c>
      <c r="S864" s="353">
        <v>202303</v>
      </c>
      <c r="T864" s="407" t="s">
        <v>4858</v>
      </c>
      <c r="U864" s="408"/>
      <c r="V864" s="356">
        <v>126</v>
      </c>
      <c r="W864" s="356"/>
      <c r="X864" s="112">
        <v>44927</v>
      </c>
      <c r="Y864" s="416"/>
      <c r="Z864" s="280" t="s">
        <v>4859</v>
      </c>
      <c r="AA864" s="387">
        <v>0.4</v>
      </c>
      <c r="AB864" s="141">
        <v>300</v>
      </c>
      <c r="AC864" s="56">
        <v>120</v>
      </c>
    </row>
    <row r="865" s="2" customFormat="1" customHeight="1" spans="1:29">
      <c r="A865" s="392" t="s">
        <v>578</v>
      </c>
      <c r="B865" s="88" t="s">
        <v>4277</v>
      </c>
      <c r="C865" s="392" t="s">
        <v>4718</v>
      </c>
      <c r="D865" s="392" t="s">
        <v>3471</v>
      </c>
      <c r="E865" s="56" t="s">
        <v>4860</v>
      </c>
      <c r="F865" s="14" t="s">
        <v>4861</v>
      </c>
      <c r="G865" s="181" t="s">
        <v>35</v>
      </c>
      <c r="H865" s="62" t="s">
        <v>4862</v>
      </c>
      <c r="I865" s="13" t="e">
        <f>VLOOKUP(H865,合同高级查询数据!$A$2:$Y$48,25,FALSE)</f>
        <v>#N/A</v>
      </c>
      <c r="J865" s="14" t="s">
        <v>37</v>
      </c>
      <c r="K865" s="344" t="s">
        <v>4863</v>
      </c>
      <c r="L865" s="344" t="s">
        <v>4864</v>
      </c>
      <c r="M865" s="330"/>
      <c r="N865" s="345" t="s">
        <v>4865</v>
      </c>
      <c r="O865" s="344" t="s">
        <v>1868</v>
      </c>
      <c r="P865" s="395">
        <v>6740</v>
      </c>
      <c r="Q865" s="347">
        <v>48.83</v>
      </c>
      <c r="R865" s="74">
        <f t="shared" ref="R865:R868" si="73">ROUND(Q865*P865,2)</f>
        <v>329114.2</v>
      </c>
      <c r="S865" s="353">
        <v>202303</v>
      </c>
      <c r="T865" s="407" t="s">
        <v>4866</v>
      </c>
      <c r="U865" s="408"/>
      <c r="V865" s="356">
        <v>48.831825256</v>
      </c>
      <c r="W865" s="356"/>
      <c r="X865" s="112">
        <v>44927</v>
      </c>
      <c r="Y865" s="416"/>
      <c r="Z865" s="280" t="s">
        <v>4867</v>
      </c>
      <c r="AA865" s="387">
        <v>0.4</v>
      </c>
      <c r="AB865" s="141">
        <v>120</v>
      </c>
      <c r="AC865" s="56">
        <v>48</v>
      </c>
    </row>
    <row r="866" s="2" customFormat="1" customHeight="1" spans="1:29">
      <c r="A866" s="392" t="s">
        <v>578</v>
      </c>
      <c r="B866" s="88" t="s">
        <v>4277</v>
      </c>
      <c r="C866" s="392" t="s">
        <v>2224</v>
      </c>
      <c r="D866" s="392" t="s">
        <v>3406</v>
      </c>
      <c r="E866" s="56" t="s">
        <v>4868</v>
      </c>
      <c r="F866" s="14" t="s">
        <v>4869</v>
      </c>
      <c r="G866" s="181" t="s">
        <v>35</v>
      </c>
      <c r="H866" s="9" t="s">
        <v>4870</v>
      </c>
      <c r="I866" s="13" t="e">
        <f>VLOOKUP(H866,合同高级查询数据!$A$2:$Y$48,25,FALSE)</f>
        <v>#N/A</v>
      </c>
      <c r="J866" s="14" t="s">
        <v>37</v>
      </c>
      <c r="K866" s="344" t="s">
        <v>2224</v>
      </c>
      <c r="L866" s="344" t="s">
        <v>4869</v>
      </c>
      <c r="M866" s="330"/>
      <c r="N866" s="345">
        <v>42659</v>
      </c>
      <c r="O866" s="344" t="s">
        <v>1524</v>
      </c>
      <c r="P866" s="395">
        <v>6740</v>
      </c>
      <c r="Q866" s="347">
        <v>0</v>
      </c>
      <c r="R866" s="74">
        <f t="shared" si="73"/>
        <v>0</v>
      </c>
      <c r="S866" s="353">
        <v>202303</v>
      </c>
      <c r="T866" s="407" t="s">
        <v>4871</v>
      </c>
      <c r="U866" s="408"/>
      <c r="V866" s="356">
        <v>0</v>
      </c>
      <c r="W866" s="356"/>
      <c r="X866" s="112">
        <v>44927</v>
      </c>
      <c r="Y866" s="416"/>
      <c r="Z866" s="280" t="s">
        <v>4872</v>
      </c>
      <c r="AA866" s="387">
        <v>0.4</v>
      </c>
      <c r="AB866" s="141">
        <v>0</v>
      </c>
      <c r="AC866" s="56">
        <v>0</v>
      </c>
    </row>
    <row r="867" s="2" customFormat="1" customHeight="1" spans="1:29">
      <c r="A867" s="392" t="s">
        <v>578</v>
      </c>
      <c r="B867" s="88" t="s">
        <v>4277</v>
      </c>
      <c r="C867" s="392" t="s">
        <v>2224</v>
      </c>
      <c r="D867" s="392" t="s">
        <v>3406</v>
      </c>
      <c r="E867" s="56" t="s">
        <v>4868</v>
      </c>
      <c r="F867" s="14" t="s">
        <v>4869</v>
      </c>
      <c r="G867" s="181" t="s">
        <v>35</v>
      </c>
      <c r="H867" s="9" t="s">
        <v>4870</v>
      </c>
      <c r="I867" s="13" t="e">
        <f>VLOOKUP(H867,合同高级查询数据!$A$2:$Y$48,25,FALSE)</f>
        <v>#N/A</v>
      </c>
      <c r="J867" s="14" t="s">
        <v>37</v>
      </c>
      <c r="K867" s="344" t="s">
        <v>4873</v>
      </c>
      <c r="L867" s="344" t="s">
        <v>4874</v>
      </c>
      <c r="M867" s="330"/>
      <c r="N867" s="345" t="s">
        <v>4875</v>
      </c>
      <c r="O867" s="344" t="s">
        <v>4876</v>
      </c>
      <c r="P867" s="395">
        <v>6740</v>
      </c>
      <c r="Q867" s="347">
        <v>4.65</v>
      </c>
      <c r="R867" s="74">
        <f t="shared" si="73"/>
        <v>31341</v>
      </c>
      <c r="S867" s="353">
        <v>202303</v>
      </c>
      <c r="T867" s="407" t="s">
        <v>4877</v>
      </c>
      <c r="U867" s="408"/>
      <c r="V867" s="356">
        <v>4.653357506</v>
      </c>
      <c r="W867" s="356"/>
      <c r="X867" s="112">
        <v>44927</v>
      </c>
      <c r="Y867" s="416"/>
      <c r="Z867" s="280" t="s">
        <v>4878</v>
      </c>
      <c r="AA867" s="387">
        <v>0.4</v>
      </c>
      <c r="AB867" s="141">
        <v>10</v>
      </c>
      <c r="AC867" s="56">
        <v>4</v>
      </c>
    </row>
    <row r="868" s="2" customFormat="1" customHeight="1" spans="1:29">
      <c r="A868" s="392" t="s">
        <v>578</v>
      </c>
      <c r="B868" s="88" t="s">
        <v>4277</v>
      </c>
      <c r="C868" s="392" t="s">
        <v>2224</v>
      </c>
      <c r="D868" s="392" t="s">
        <v>3406</v>
      </c>
      <c r="E868" s="56" t="s">
        <v>4868</v>
      </c>
      <c r="F868" s="14" t="s">
        <v>4869</v>
      </c>
      <c r="G868" s="181" t="s">
        <v>35</v>
      </c>
      <c r="H868" s="9" t="s">
        <v>4870</v>
      </c>
      <c r="I868" s="13" t="e">
        <f>VLOOKUP(H868,合同高级查询数据!$A$2:$Y$48,25,FALSE)</f>
        <v>#N/A</v>
      </c>
      <c r="J868" s="14" t="s">
        <v>821</v>
      </c>
      <c r="K868" s="344" t="s">
        <v>2224</v>
      </c>
      <c r="L868" s="344" t="s">
        <v>4879</v>
      </c>
      <c r="M868" s="330" t="s">
        <v>4880</v>
      </c>
      <c r="N868" s="345">
        <v>42733</v>
      </c>
      <c r="O868" s="344" t="s">
        <v>228</v>
      </c>
      <c r="P868" s="395">
        <v>6740</v>
      </c>
      <c r="Q868" s="347">
        <v>3.35</v>
      </c>
      <c r="R868" s="74">
        <f t="shared" si="73"/>
        <v>22579</v>
      </c>
      <c r="S868" s="353">
        <v>202303</v>
      </c>
      <c r="T868" s="407" t="s">
        <v>4881</v>
      </c>
      <c r="U868" s="408"/>
      <c r="V868" s="356">
        <v>2.83</v>
      </c>
      <c r="W868" s="356"/>
      <c r="X868" s="112">
        <v>44927</v>
      </c>
      <c r="Y868" s="416"/>
      <c r="Z868" s="280" t="s">
        <v>4882</v>
      </c>
      <c r="AA868" s="387">
        <v>0.4</v>
      </c>
      <c r="AB868" s="141">
        <v>10</v>
      </c>
      <c r="AC868" s="56">
        <v>4</v>
      </c>
    </row>
    <row r="869" s="2" customFormat="1" customHeight="1" spans="1:29">
      <c r="A869" s="392" t="s">
        <v>578</v>
      </c>
      <c r="B869" s="88" t="s">
        <v>4277</v>
      </c>
      <c r="C869" s="392" t="s">
        <v>2584</v>
      </c>
      <c r="D869" s="392" t="s">
        <v>3471</v>
      </c>
      <c r="E869" s="56" t="s">
        <v>4883</v>
      </c>
      <c r="F869" s="14" t="s">
        <v>4884</v>
      </c>
      <c r="G869" s="181" t="s">
        <v>35</v>
      </c>
      <c r="H869" s="9" t="s">
        <v>4885</v>
      </c>
      <c r="I869" s="13" t="e">
        <f>VLOOKUP(H869,合同高级查询数据!$A$2:$Y$48,25,FALSE)</f>
        <v>#N/A</v>
      </c>
      <c r="J869" s="14" t="s">
        <v>37</v>
      </c>
      <c r="K869" s="344" t="s">
        <v>4886</v>
      </c>
      <c r="L869" s="344" t="s">
        <v>4887</v>
      </c>
      <c r="M869" s="330"/>
      <c r="N869" s="420" t="s">
        <v>4888</v>
      </c>
      <c r="O869" s="344" t="s">
        <v>4889</v>
      </c>
      <c r="P869" s="395">
        <v>6740</v>
      </c>
      <c r="Q869" s="347">
        <v>32.58</v>
      </c>
      <c r="R869" s="74">
        <f>ROUND(P869*Q869,2)</f>
        <v>219589.2</v>
      </c>
      <c r="S869" s="353">
        <v>202303</v>
      </c>
      <c r="T869" s="407" t="s">
        <v>4890</v>
      </c>
      <c r="U869" s="408"/>
      <c r="V869" s="356">
        <v>32.584197998</v>
      </c>
      <c r="W869" s="356"/>
      <c r="X869" s="112">
        <v>44927</v>
      </c>
      <c r="Y869" s="416"/>
      <c r="Z869" s="280" t="s">
        <v>4891</v>
      </c>
      <c r="AA869" s="387">
        <v>0.4</v>
      </c>
      <c r="AB869" s="141">
        <v>80</v>
      </c>
      <c r="AC869" s="56">
        <v>32</v>
      </c>
    </row>
    <row r="870" s="2" customFormat="1" customHeight="1" spans="1:29">
      <c r="A870" s="392" t="s">
        <v>578</v>
      </c>
      <c r="B870" s="88" t="s">
        <v>4277</v>
      </c>
      <c r="C870" s="392" t="s">
        <v>2584</v>
      </c>
      <c r="D870" s="392" t="s">
        <v>3471</v>
      </c>
      <c r="E870" s="56" t="s">
        <v>4883</v>
      </c>
      <c r="F870" s="14" t="s">
        <v>4884</v>
      </c>
      <c r="G870" s="181" t="s">
        <v>35</v>
      </c>
      <c r="H870" s="9" t="s">
        <v>4885</v>
      </c>
      <c r="I870" s="13" t="e">
        <f>VLOOKUP(H870,合同高级查询数据!$A$2:$Y$48,25,FALSE)</f>
        <v>#N/A</v>
      </c>
      <c r="J870" s="14" t="s">
        <v>37</v>
      </c>
      <c r="K870" s="344" t="s">
        <v>4886</v>
      </c>
      <c r="L870" s="344" t="s">
        <v>4887</v>
      </c>
      <c r="M870" s="330"/>
      <c r="N870" s="420" t="s">
        <v>4888</v>
      </c>
      <c r="O870" s="344" t="s">
        <v>4889</v>
      </c>
      <c r="P870" s="395">
        <v>6740</v>
      </c>
      <c r="Q870" s="347">
        <f>32.37-32</f>
        <v>0.369999999999997</v>
      </c>
      <c r="R870" s="74">
        <f>ROUND(P870*Q870,2)</f>
        <v>2493.8</v>
      </c>
      <c r="S870" s="353">
        <v>202301</v>
      </c>
      <c r="T870" s="407" t="s">
        <v>4892</v>
      </c>
      <c r="U870" s="408"/>
      <c r="V870" s="356">
        <v>29.951070786</v>
      </c>
      <c r="W870" s="356">
        <v>32.6</v>
      </c>
      <c r="X870" s="112">
        <v>44927</v>
      </c>
      <c r="Y870" s="416"/>
      <c r="Z870" s="280" t="s">
        <v>4891</v>
      </c>
      <c r="AA870" s="387">
        <v>0.4</v>
      </c>
      <c r="AB870" s="141">
        <v>80</v>
      </c>
      <c r="AC870" s="56">
        <v>32</v>
      </c>
    </row>
    <row r="1038489" s="38" customFormat="1" customHeight="1" spans="1:29">
      <c r="A1038489" s="39"/>
      <c r="B1038489" s="39"/>
      <c r="C1038489" s="40"/>
      <c r="D1038489" s="40"/>
      <c r="E1038489" s="39"/>
      <c r="F1038489" s="39"/>
      <c r="G1038489" s="39"/>
      <c r="H1038489" s="41"/>
      <c r="I1038489" s="41"/>
      <c r="J1038489" s="40"/>
      <c r="K1038489" s="40"/>
      <c r="L1038489" s="40"/>
      <c r="M1038489" s="39"/>
      <c r="N1038489" s="40"/>
      <c r="O1038489" s="40"/>
      <c r="P1038489" s="42"/>
      <c r="Q1038489" s="42"/>
      <c r="R1038489" s="42"/>
      <c r="S1038489" s="43"/>
      <c r="T1038489" s="44"/>
      <c r="U1038489" s="39"/>
      <c r="V1038489" s="42"/>
      <c r="W1038489" s="45"/>
      <c r="X1038489" s="46"/>
      <c r="Y1038489" s="46"/>
      <c r="Z1038489" s="422"/>
      <c r="AA1038489" s="47"/>
      <c r="AB1038489" s="48"/>
      <c r="AC1038489" s="47"/>
    </row>
    <row r="1038490" s="38" customFormat="1" customHeight="1" spans="1:29">
      <c r="A1038490" s="39"/>
      <c r="B1038490" s="39"/>
      <c r="C1038490" s="40"/>
      <c r="D1038490" s="40"/>
      <c r="E1038490" s="39"/>
      <c r="F1038490" s="39"/>
      <c r="G1038490" s="39"/>
      <c r="H1038490" s="41"/>
      <c r="I1038490" s="41"/>
      <c r="J1038490" s="40"/>
      <c r="K1038490" s="40"/>
      <c r="L1038490" s="40"/>
      <c r="M1038490" s="39"/>
      <c r="N1038490" s="40"/>
      <c r="O1038490" s="40"/>
      <c r="P1038490" s="42"/>
      <c r="Q1038490" s="42"/>
      <c r="R1038490" s="42"/>
      <c r="S1038490" s="43"/>
      <c r="T1038490" s="44"/>
      <c r="U1038490" s="39"/>
      <c r="V1038490" s="42"/>
      <c r="W1038490" s="45"/>
      <c r="X1038490" s="46"/>
      <c r="Y1038490" s="46"/>
      <c r="Z1038490" s="423"/>
      <c r="AA1038490" s="47"/>
      <c r="AB1038490" s="48"/>
      <c r="AC1038490" s="47"/>
    </row>
    <row r="1038491" s="38" customFormat="1" customHeight="1" spans="1:29">
      <c r="A1038491" s="39"/>
      <c r="B1038491" s="39"/>
      <c r="C1038491" s="40"/>
      <c r="D1038491" s="40"/>
      <c r="E1038491" s="39"/>
      <c r="F1038491" s="39"/>
      <c r="G1038491" s="39"/>
      <c r="H1038491" s="41"/>
      <c r="I1038491" s="41"/>
      <c r="J1038491" s="40"/>
      <c r="K1038491" s="40"/>
      <c r="L1038491" s="40"/>
      <c r="M1038491" s="39"/>
      <c r="N1038491" s="40"/>
      <c r="O1038491" s="40"/>
      <c r="P1038491" s="42"/>
      <c r="Q1038491" s="42"/>
      <c r="R1038491" s="42"/>
      <c r="S1038491" s="43"/>
      <c r="T1038491" s="44"/>
      <c r="U1038491" s="39"/>
      <c r="V1038491" s="42"/>
      <c r="W1038491" s="45"/>
      <c r="X1038491" s="46"/>
      <c r="Y1038491" s="46"/>
      <c r="Z1038491" s="423"/>
      <c r="AA1038491" s="47"/>
      <c r="AB1038491" s="48"/>
      <c r="AC1038491" s="47"/>
    </row>
    <row r="1038492" s="38" customFormat="1" customHeight="1" spans="1:29">
      <c r="A1038492" s="39"/>
      <c r="B1038492" s="39"/>
      <c r="C1038492" s="40"/>
      <c r="D1038492" s="40"/>
      <c r="E1038492" s="39"/>
      <c r="F1038492" s="39"/>
      <c r="G1038492" s="39"/>
      <c r="H1038492" s="41"/>
      <c r="I1038492" s="41"/>
      <c r="J1038492" s="40"/>
      <c r="K1038492" s="40"/>
      <c r="L1038492" s="40"/>
      <c r="M1038492" s="39"/>
      <c r="N1038492" s="40"/>
      <c r="O1038492" s="40"/>
      <c r="P1038492" s="42"/>
      <c r="Q1038492" s="42"/>
      <c r="R1038492" s="42"/>
      <c r="S1038492" s="43"/>
      <c r="T1038492" s="44"/>
      <c r="U1038492" s="39"/>
      <c r="V1038492" s="42"/>
      <c r="W1038492" s="45"/>
      <c r="X1038492" s="46"/>
      <c r="Y1038492" s="46"/>
      <c r="Z1038492" s="423"/>
      <c r="AA1038492" s="47"/>
      <c r="AB1038492" s="48"/>
      <c r="AC1038492" s="47"/>
    </row>
    <row r="1038493" s="38" customFormat="1" customHeight="1" spans="1:29">
      <c r="A1038493" s="39"/>
      <c r="B1038493" s="39"/>
      <c r="C1038493" s="40"/>
      <c r="D1038493" s="40"/>
      <c r="E1038493" s="39"/>
      <c r="F1038493" s="39"/>
      <c r="G1038493" s="39"/>
      <c r="H1038493" s="41"/>
      <c r="I1038493" s="41"/>
      <c r="J1038493" s="40"/>
      <c r="K1038493" s="40"/>
      <c r="L1038493" s="40"/>
      <c r="M1038493" s="39"/>
      <c r="N1038493" s="40"/>
      <c r="O1038493" s="40"/>
      <c r="P1038493" s="42"/>
      <c r="Q1038493" s="42"/>
      <c r="R1038493" s="42"/>
      <c r="S1038493" s="43"/>
      <c r="T1038493" s="44"/>
      <c r="U1038493" s="39"/>
      <c r="V1038493" s="42"/>
      <c r="W1038493" s="45"/>
      <c r="X1038493" s="46"/>
      <c r="Y1038493" s="46"/>
      <c r="Z1038493" s="423"/>
      <c r="AA1038493" s="47"/>
      <c r="AB1038493" s="48"/>
      <c r="AC1038493" s="47"/>
    </row>
    <row r="1038494" s="38" customFormat="1" customHeight="1" spans="1:29">
      <c r="A1038494" s="39"/>
      <c r="B1038494" s="39"/>
      <c r="C1038494" s="40"/>
      <c r="D1038494" s="40"/>
      <c r="E1038494" s="39"/>
      <c r="F1038494" s="39"/>
      <c r="G1038494" s="39"/>
      <c r="H1038494" s="41"/>
      <c r="I1038494" s="41"/>
      <c r="J1038494" s="40"/>
      <c r="K1038494" s="40"/>
      <c r="L1038494" s="40"/>
      <c r="M1038494" s="39"/>
      <c r="N1038494" s="40"/>
      <c r="O1038494" s="40"/>
      <c r="P1038494" s="42"/>
      <c r="Q1038494" s="42"/>
      <c r="R1038494" s="42"/>
      <c r="S1038494" s="43"/>
      <c r="T1038494" s="44"/>
      <c r="U1038494" s="39"/>
      <c r="V1038494" s="42"/>
      <c r="W1038494" s="45"/>
      <c r="X1038494" s="46"/>
      <c r="Y1038494" s="46"/>
      <c r="Z1038494" s="423"/>
      <c r="AA1038494" s="47"/>
      <c r="AB1038494" s="48"/>
      <c r="AC1038494" s="47"/>
    </row>
    <row r="1038495" s="38" customFormat="1" customHeight="1" spans="1:29">
      <c r="A1038495" s="39"/>
      <c r="B1038495" s="39"/>
      <c r="C1038495" s="40"/>
      <c r="D1038495" s="40"/>
      <c r="E1038495" s="39"/>
      <c r="F1038495" s="39"/>
      <c r="G1038495" s="39"/>
      <c r="H1038495" s="41"/>
      <c r="I1038495" s="41"/>
      <c r="J1038495" s="40"/>
      <c r="K1038495" s="40"/>
      <c r="L1038495" s="40"/>
      <c r="M1038495" s="39"/>
      <c r="N1038495" s="40"/>
      <c r="O1038495" s="40"/>
      <c r="P1038495" s="42"/>
      <c r="Q1038495" s="42"/>
      <c r="R1038495" s="42"/>
      <c r="S1038495" s="43"/>
      <c r="T1038495" s="44"/>
      <c r="U1038495" s="39"/>
      <c r="V1038495" s="42"/>
      <c r="W1038495" s="45"/>
      <c r="X1038495" s="46"/>
      <c r="Y1038495" s="46"/>
      <c r="Z1038495" s="423"/>
      <c r="AA1038495" s="47"/>
      <c r="AB1038495" s="48"/>
      <c r="AC1038495" s="47"/>
    </row>
    <row r="1038496" s="38" customFormat="1" customHeight="1" spans="1:29">
      <c r="A1038496" s="39"/>
      <c r="B1038496" s="39"/>
      <c r="C1038496" s="40"/>
      <c r="D1038496" s="40"/>
      <c r="E1038496" s="39"/>
      <c r="F1038496" s="39"/>
      <c r="G1038496" s="39"/>
      <c r="H1038496" s="41"/>
      <c r="I1038496" s="41"/>
      <c r="J1038496" s="40"/>
      <c r="K1038496" s="40"/>
      <c r="L1038496" s="40"/>
      <c r="M1038496" s="39"/>
      <c r="N1038496" s="40"/>
      <c r="O1038496" s="40"/>
      <c r="P1038496" s="42"/>
      <c r="Q1038496" s="42"/>
      <c r="R1038496" s="42"/>
      <c r="S1038496" s="43"/>
      <c r="T1038496" s="44"/>
      <c r="U1038496" s="39"/>
      <c r="V1038496" s="42"/>
      <c r="W1038496" s="45"/>
      <c r="X1038496" s="46"/>
      <c r="Y1038496" s="46"/>
      <c r="Z1038496" s="423"/>
      <c r="AA1038496" s="47"/>
      <c r="AB1038496" s="48"/>
      <c r="AC1038496" s="47"/>
    </row>
    <row r="1038497" s="38" customFormat="1" customHeight="1" spans="1:29">
      <c r="A1038497" s="39"/>
      <c r="B1038497" s="39"/>
      <c r="C1038497" s="40"/>
      <c r="D1038497" s="40"/>
      <c r="E1038497" s="39"/>
      <c r="F1038497" s="39"/>
      <c r="G1038497" s="39"/>
      <c r="H1038497" s="41"/>
      <c r="I1038497" s="41"/>
      <c r="J1038497" s="40"/>
      <c r="K1038497" s="40"/>
      <c r="L1038497" s="40"/>
      <c r="M1038497" s="39"/>
      <c r="N1038497" s="40"/>
      <c r="O1038497" s="40"/>
      <c r="P1038497" s="42"/>
      <c r="Q1038497" s="42"/>
      <c r="R1038497" s="42"/>
      <c r="S1038497" s="43"/>
      <c r="T1038497" s="44"/>
      <c r="U1038497" s="39"/>
      <c r="V1038497" s="42"/>
      <c r="W1038497" s="45"/>
      <c r="X1038497" s="46"/>
      <c r="Y1038497" s="46"/>
      <c r="Z1038497" s="423"/>
      <c r="AA1038497" s="47"/>
      <c r="AB1038497" s="48"/>
      <c r="AC1038497" s="47"/>
    </row>
    <row r="1038498" s="38" customFormat="1" customHeight="1" spans="1:29">
      <c r="A1038498" s="39"/>
      <c r="B1038498" s="39"/>
      <c r="C1038498" s="40"/>
      <c r="D1038498" s="40"/>
      <c r="E1038498" s="39"/>
      <c r="F1038498" s="39"/>
      <c r="G1038498" s="39"/>
      <c r="H1038498" s="41"/>
      <c r="I1038498" s="41"/>
      <c r="J1038498" s="40"/>
      <c r="K1038498" s="40"/>
      <c r="L1038498" s="40"/>
      <c r="M1038498" s="39"/>
      <c r="N1038498" s="40"/>
      <c r="O1038498" s="40"/>
      <c r="P1038498" s="42"/>
      <c r="Q1038498" s="42"/>
      <c r="R1038498" s="42"/>
      <c r="S1038498" s="43"/>
      <c r="T1038498" s="44"/>
      <c r="U1038498" s="39"/>
      <c r="V1038498" s="42"/>
      <c r="W1038498" s="45"/>
      <c r="X1038498" s="46"/>
      <c r="Y1038498" s="46"/>
      <c r="Z1038498" s="423"/>
      <c r="AA1038498" s="47"/>
      <c r="AB1038498" s="48"/>
      <c r="AC1038498" s="47"/>
    </row>
    <row r="1038499" s="38" customFormat="1" customHeight="1" spans="1:29">
      <c r="A1038499" s="39"/>
      <c r="B1038499" s="39"/>
      <c r="C1038499" s="40"/>
      <c r="D1038499" s="40"/>
      <c r="E1038499" s="39"/>
      <c r="F1038499" s="39"/>
      <c r="G1038499" s="39"/>
      <c r="H1038499" s="41"/>
      <c r="I1038499" s="41"/>
      <c r="J1038499" s="40"/>
      <c r="K1038499" s="40"/>
      <c r="L1038499" s="40"/>
      <c r="M1038499" s="39"/>
      <c r="N1038499" s="40"/>
      <c r="O1038499" s="40"/>
      <c r="P1038499" s="42"/>
      <c r="Q1038499" s="42"/>
      <c r="R1038499" s="42"/>
      <c r="S1038499" s="43"/>
      <c r="T1038499" s="44"/>
      <c r="U1038499" s="39"/>
      <c r="V1038499" s="42"/>
      <c r="W1038499" s="45"/>
      <c r="X1038499" s="46"/>
      <c r="Y1038499" s="46"/>
      <c r="Z1038499" s="423"/>
      <c r="AA1038499" s="47"/>
      <c r="AB1038499" s="48"/>
      <c r="AC1038499" s="47"/>
    </row>
    <row r="1038500" s="38" customFormat="1" customHeight="1" spans="1:29">
      <c r="A1038500" s="39"/>
      <c r="B1038500" s="39"/>
      <c r="C1038500" s="40"/>
      <c r="D1038500" s="40"/>
      <c r="E1038500" s="39"/>
      <c r="F1038500" s="39"/>
      <c r="G1038500" s="39"/>
      <c r="H1038500" s="41"/>
      <c r="I1038500" s="41"/>
      <c r="J1038500" s="40"/>
      <c r="K1038500" s="40"/>
      <c r="L1038500" s="40"/>
      <c r="M1038500" s="39"/>
      <c r="N1038500" s="40"/>
      <c r="O1038500" s="40"/>
      <c r="P1038500" s="42"/>
      <c r="Q1038500" s="42"/>
      <c r="R1038500" s="42"/>
      <c r="S1038500" s="43"/>
      <c r="T1038500" s="44"/>
      <c r="U1038500" s="39"/>
      <c r="V1038500" s="42"/>
      <c r="W1038500" s="45"/>
      <c r="X1038500" s="46"/>
      <c r="Y1038500" s="46"/>
      <c r="Z1038500" s="423"/>
      <c r="AA1038500" s="47"/>
      <c r="AB1038500" s="48"/>
      <c r="AC1038500" s="47"/>
    </row>
    <row r="1038501" s="38" customFormat="1" customHeight="1" spans="1:29">
      <c r="A1038501" s="39"/>
      <c r="B1038501" s="39"/>
      <c r="C1038501" s="40"/>
      <c r="D1038501" s="40"/>
      <c r="E1038501" s="39"/>
      <c r="F1038501" s="39"/>
      <c r="G1038501" s="39"/>
      <c r="H1038501" s="41"/>
      <c r="I1038501" s="41"/>
      <c r="J1038501" s="40"/>
      <c r="K1038501" s="40"/>
      <c r="L1038501" s="40"/>
      <c r="M1038501" s="39"/>
      <c r="N1038501" s="40"/>
      <c r="O1038501" s="40"/>
      <c r="P1038501" s="42"/>
      <c r="Q1038501" s="42"/>
      <c r="R1038501" s="42"/>
      <c r="S1038501" s="43"/>
      <c r="T1038501" s="44"/>
      <c r="U1038501" s="39"/>
      <c r="V1038501" s="42"/>
      <c r="W1038501" s="45"/>
      <c r="X1038501" s="46"/>
      <c r="Y1038501" s="46"/>
      <c r="Z1038501" s="423"/>
      <c r="AA1038501" s="47"/>
      <c r="AB1038501" s="48"/>
      <c r="AC1038501" s="47"/>
    </row>
    <row r="1038502" s="38" customFormat="1" customHeight="1" spans="1:29">
      <c r="A1038502" s="39"/>
      <c r="B1038502" s="39"/>
      <c r="C1038502" s="40"/>
      <c r="D1038502" s="40"/>
      <c r="E1038502" s="39"/>
      <c r="F1038502" s="39"/>
      <c r="G1038502" s="39"/>
      <c r="H1038502" s="41"/>
      <c r="I1038502" s="41"/>
      <c r="J1038502" s="40"/>
      <c r="K1038502" s="40"/>
      <c r="L1038502" s="40"/>
      <c r="M1038502" s="39"/>
      <c r="N1038502" s="40"/>
      <c r="O1038502" s="40"/>
      <c r="P1038502" s="42"/>
      <c r="Q1038502" s="42"/>
      <c r="R1038502" s="42"/>
      <c r="S1038502" s="43"/>
      <c r="T1038502" s="44"/>
      <c r="U1038502" s="39"/>
      <c r="V1038502" s="42"/>
      <c r="W1038502" s="45"/>
      <c r="X1038502" s="46"/>
      <c r="Y1038502" s="46"/>
      <c r="Z1038502" s="423"/>
      <c r="AA1038502" s="47"/>
      <c r="AB1038502" s="48"/>
      <c r="AC1038502" s="47"/>
    </row>
    <row r="1038503" s="38" customFormat="1" customHeight="1" spans="1:29">
      <c r="A1038503" s="39"/>
      <c r="B1038503" s="39"/>
      <c r="C1038503" s="40"/>
      <c r="D1038503" s="40"/>
      <c r="E1038503" s="39"/>
      <c r="F1038503" s="39"/>
      <c r="G1038503" s="39"/>
      <c r="H1038503" s="41"/>
      <c r="I1038503" s="41"/>
      <c r="J1038503" s="40"/>
      <c r="K1038503" s="40"/>
      <c r="L1038503" s="40"/>
      <c r="M1038503" s="39"/>
      <c r="N1038503" s="40"/>
      <c r="O1038503" s="40"/>
      <c r="P1038503" s="42"/>
      <c r="Q1038503" s="42"/>
      <c r="R1038503" s="42"/>
      <c r="S1038503" s="43"/>
      <c r="T1038503" s="44"/>
      <c r="U1038503" s="39"/>
      <c r="V1038503" s="42"/>
      <c r="W1038503" s="45"/>
      <c r="X1038503" s="46"/>
      <c r="Y1038503" s="46"/>
      <c r="Z1038503" s="424"/>
      <c r="AA1038503" s="47"/>
      <c r="AB1038503" s="48"/>
      <c r="AC1038503" s="47"/>
    </row>
    <row r="1038504" s="38" customFormat="1" customHeight="1" spans="1:29">
      <c r="A1038504" s="39"/>
      <c r="B1038504" s="39"/>
      <c r="C1038504" s="40"/>
      <c r="D1038504" s="40"/>
      <c r="E1038504" s="39"/>
      <c r="F1038504" s="39"/>
      <c r="G1038504" s="39"/>
      <c r="H1038504" s="41"/>
      <c r="I1038504" s="41"/>
      <c r="J1038504" s="40"/>
      <c r="K1038504" s="40"/>
      <c r="L1038504" s="40"/>
      <c r="M1038504" s="39"/>
      <c r="N1038504" s="40"/>
      <c r="O1038504" s="40"/>
      <c r="P1038504" s="42"/>
      <c r="Q1038504" s="42"/>
      <c r="R1038504" s="42"/>
      <c r="S1038504" s="43"/>
      <c r="T1038504" s="44"/>
      <c r="U1038504" s="39"/>
      <c r="V1038504" s="42"/>
      <c r="W1038504" s="45"/>
      <c r="X1038504" s="46"/>
      <c r="Y1038504" s="46"/>
      <c r="Z1038504" s="423"/>
      <c r="AA1038504" s="47"/>
      <c r="AB1038504" s="48"/>
      <c r="AC1038504" s="47"/>
    </row>
    <row r="1038505" s="38" customFormat="1" customHeight="1" spans="1:29">
      <c r="A1038505" s="39"/>
      <c r="B1038505" s="39"/>
      <c r="C1038505" s="40"/>
      <c r="D1038505" s="40"/>
      <c r="E1038505" s="39"/>
      <c r="F1038505" s="39"/>
      <c r="G1038505" s="39"/>
      <c r="H1038505" s="41"/>
      <c r="I1038505" s="41"/>
      <c r="J1038505" s="40"/>
      <c r="K1038505" s="40"/>
      <c r="L1038505" s="40"/>
      <c r="M1038505" s="39"/>
      <c r="N1038505" s="40"/>
      <c r="O1038505" s="40"/>
      <c r="P1038505" s="42"/>
      <c r="Q1038505" s="42"/>
      <c r="R1038505" s="42"/>
      <c r="S1038505" s="43"/>
      <c r="T1038505" s="44"/>
      <c r="U1038505" s="39"/>
      <c r="V1038505" s="42"/>
      <c r="W1038505" s="45"/>
      <c r="X1038505" s="46"/>
      <c r="Y1038505" s="46"/>
      <c r="Z1038505" s="423"/>
      <c r="AA1038505" s="47"/>
      <c r="AB1038505" s="48"/>
      <c r="AC1038505" s="47"/>
    </row>
    <row r="1038506" s="38" customFormat="1" customHeight="1" spans="1:29">
      <c r="A1038506" s="39"/>
      <c r="B1038506" s="39"/>
      <c r="C1038506" s="40"/>
      <c r="D1038506" s="40"/>
      <c r="E1038506" s="39"/>
      <c r="F1038506" s="39"/>
      <c r="G1038506" s="39"/>
      <c r="H1038506" s="41"/>
      <c r="I1038506" s="41"/>
      <c r="J1038506" s="40"/>
      <c r="K1038506" s="40"/>
      <c r="L1038506" s="40"/>
      <c r="M1038506" s="39"/>
      <c r="N1038506" s="40"/>
      <c r="O1038506" s="40"/>
      <c r="P1038506" s="42"/>
      <c r="Q1038506" s="42"/>
      <c r="R1038506" s="42"/>
      <c r="S1038506" s="43"/>
      <c r="T1038506" s="44"/>
      <c r="U1038506" s="39"/>
      <c r="V1038506" s="42"/>
      <c r="W1038506" s="45"/>
      <c r="X1038506" s="46"/>
      <c r="Y1038506" s="46"/>
      <c r="Z1038506" s="423"/>
      <c r="AA1038506" s="47"/>
      <c r="AB1038506" s="48"/>
      <c r="AC1038506" s="47"/>
    </row>
    <row r="1038507" s="38" customFormat="1" customHeight="1" spans="1:29">
      <c r="A1038507" s="39"/>
      <c r="B1038507" s="39"/>
      <c r="C1038507" s="40"/>
      <c r="D1038507" s="40"/>
      <c r="E1038507" s="39"/>
      <c r="F1038507" s="39"/>
      <c r="G1038507" s="39"/>
      <c r="H1038507" s="41"/>
      <c r="I1038507" s="41"/>
      <c r="J1038507" s="40"/>
      <c r="K1038507" s="40"/>
      <c r="L1038507" s="40"/>
      <c r="M1038507" s="39"/>
      <c r="N1038507" s="40"/>
      <c r="O1038507" s="40"/>
      <c r="P1038507" s="42"/>
      <c r="Q1038507" s="42"/>
      <c r="R1038507" s="42"/>
      <c r="S1038507" s="43"/>
      <c r="T1038507" s="44"/>
      <c r="U1038507" s="39"/>
      <c r="V1038507" s="42"/>
      <c r="W1038507" s="45"/>
      <c r="X1038507" s="46"/>
      <c r="Y1038507" s="46"/>
      <c r="Z1038507" s="423"/>
      <c r="AA1038507" s="47"/>
      <c r="AB1038507" s="48"/>
      <c r="AC1038507" s="47"/>
    </row>
    <row r="1038508" s="38" customFormat="1" customHeight="1" spans="1:29">
      <c r="A1038508" s="39"/>
      <c r="B1038508" s="39"/>
      <c r="C1038508" s="40"/>
      <c r="D1038508" s="40"/>
      <c r="E1038508" s="39"/>
      <c r="F1038508" s="39"/>
      <c r="G1038508" s="39"/>
      <c r="H1038508" s="41"/>
      <c r="I1038508" s="41"/>
      <c r="J1038508" s="40"/>
      <c r="K1038508" s="40"/>
      <c r="L1038508" s="40"/>
      <c r="M1038508" s="39"/>
      <c r="N1038508" s="40"/>
      <c r="O1038508" s="40"/>
      <c r="P1038508" s="42"/>
      <c r="Q1038508" s="42"/>
      <c r="R1038508" s="42"/>
      <c r="S1038508" s="43"/>
      <c r="T1038508" s="44"/>
      <c r="U1038508" s="39"/>
      <c r="V1038508" s="42"/>
      <c r="W1038508" s="45"/>
      <c r="X1038508" s="46"/>
      <c r="Y1038508" s="46"/>
      <c r="Z1038508" s="423"/>
      <c r="AA1038508" s="47"/>
      <c r="AB1038508" s="48"/>
      <c r="AC1038508" s="47"/>
    </row>
    <row r="1038509" s="38" customFormat="1" customHeight="1" spans="1:29">
      <c r="A1038509" s="39"/>
      <c r="B1038509" s="39"/>
      <c r="C1038509" s="40"/>
      <c r="D1038509" s="40"/>
      <c r="E1038509" s="39"/>
      <c r="F1038509" s="39"/>
      <c r="G1038509" s="39"/>
      <c r="H1038509" s="41"/>
      <c r="I1038509" s="41"/>
      <c r="J1038509" s="40"/>
      <c r="K1038509" s="40"/>
      <c r="L1038509" s="40"/>
      <c r="M1038509" s="39"/>
      <c r="N1038509" s="40"/>
      <c r="O1038509" s="40"/>
      <c r="P1038509" s="42"/>
      <c r="Q1038509" s="42"/>
      <c r="R1038509" s="42"/>
      <c r="S1038509" s="43"/>
      <c r="T1038509" s="44"/>
      <c r="U1038509" s="39"/>
      <c r="V1038509" s="42"/>
      <c r="W1038509" s="45"/>
      <c r="X1038509" s="46"/>
      <c r="Y1038509" s="46"/>
      <c r="Z1038509" s="423"/>
      <c r="AA1038509" s="47"/>
      <c r="AB1038509" s="48"/>
      <c r="AC1038509" s="47"/>
    </row>
    <row r="1038510" s="38" customFormat="1" customHeight="1" spans="1:29">
      <c r="A1038510" s="39"/>
      <c r="B1038510" s="39"/>
      <c r="C1038510" s="40"/>
      <c r="D1038510" s="40"/>
      <c r="E1038510" s="39"/>
      <c r="F1038510" s="39"/>
      <c r="G1038510" s="39"/>
      <c r="H1038510" s="41"/>
      <c r="I1038510" s="41"/>
      <c r="J1038510" s="40"/>
      <c r="K1038510" s="40"/>
      <c r="L1038510" s="40"/>
      <c r="M1038510" s="39"/>
      <c r="N1038510" s="40"/>
      <c r="O1038510" s="40"/>
      <c r="P1038510" s="42"/>
      <c r="Q1038510" s="42"/>
      <c r="R1038510" s="42"/>
      <c r="S1038510" s="43"/>
      <c r="T1038510" s="44"/>
      <c r="U1038510" s="39"/>
      <c r="V1038510" s="42"/>
      <c r="W1038510" s="45"/>
      <c r="X1038510" s="46"/>
      <c r="Y1038510" s="46"/>
      <c r="Z1038510" s="423"/>
      <c r="AA1038510" s="47"/>
      <c r="AB1038510" s="48"/>
      <c r="AC1038510" s="47"/>
    </row>
    <row r="1038511" s="38" customFormat="1" customHeight="1" spans="1:29">
      <c r="A1038511" s="39"/>
      <c r="B1038511" s="39"/>
      <c r="C1038511" s="40"/>
      <c r="D1038511" s="40"/>
      <c r="E1038511" s="39"/>
      <c r="F1038511" s="39"/>
      <c r="G1038511" s="39"/>
      <c r="H1038511" s="41"/>
      <c r="I1038511" s="41"/>
      <c r="J1038511" s="40"/>
      <c r="K1038511" s="40"/>
      <c r="L1038511" s="40"/>
      <c r="M1038511" s="39"/>
      <c r="N1038511" s="40"/>
      <c r="O1038511" s="40"/>
      <c r="P1038511" s="42"/>
      <c r="Q1038511" s="42"/>
      <c r="R1038511" s="42"/>
      <c r="S1038511" s="43"/>
      <c r="T1038511" s="44"/>
      <c r="U1038511" s="39"/>
      <c r="V1038511" s="42"/>
      <c r="W1038511" s="45"/>
      <c r="X1038511" s="46"/>
      <c r="Y1038511" s="46"/>
      <c r="Z1038511" s="423"/>
      <c r="AA1038511" s="47"/>
      <c r="AB1038511" s="48"/>
      <c r="AC1038511" s="47"/>
    </row>
    <row r="1038512" s="38" customFormat="1" customHeight="1" spans="1:29">
      <c r="A1038512" s="39"/>
      <c r="B1038512" s="39"/>
      <c r="C1038512" s="40"/>
      <c r="D1038512" s="40"/>
      <c r="E1038512" s="39"/>
      <c r="F1038512" s="39"/>
      <c r="G1038512" s="39"/>
      <c r="H1038512" s="41"/>
      <c r="I1038512" s="41"/>
      <c r="J1038512" s="40"/>
      <c r="K1038512" s="40"/>
      <c r="L1038512" s="40"/>
      <c r="M1038512" s="39"/>
      <c r="N1038512" s="40"/>
      <c r="O1038512" s="40"/>
      <c r="P1038512" s="42"/>
      <c r="Q1038512" s="42"/>
      <c r="R1038512" s="42"/>
      <c r="S1038512" s="43"/>
      <c r="T1038512" s="44"/>
      <c r="U1038512" s="39"/>
      <c r="V1038512" s="42"/>
      <c r="W1038512" s="45"/>
      <c r="X1038512" s="46"/>
      <c r="Y1038512" s="46"/>
      <c r="Z1038512" s="423"/>
      <c r="AA1038512" s="47"/>
      <c r="AB1038512" s="48"/>
      <c r="AC1038512" s="47"/>
    </row>
    <row r="1038513" s="38" customFormat="1" customHeight="1" spans="1:29">
      <c r="A1038513" s="39"/>
      <c r="B1038513" s="39"/>
      <c r="C1038513" s="40"/>
      <c r="D1038513" s="40"/>
      <c r="E1038513" s="39"/>
      <c r="F1038513" s="39"/>
      <c r="G1038513" s="39"/>
      <c r="H1038513" s="41"/>
      <c r="I1038513" s="41"/>
      <c r="J1038513" s="40"/>
      <c r="K1038513" s="40"/>
      <c r="L1038513" s="40"/>
      <c r="M1038513" s="39"/>
      <c r="N1038513" s="40"/>
      <c r="O1038513" s="40"/>
      <c r="P1038513" s="42"/>
      <c r="Q1038513" s="42"/>
      <c r="R1038513" s="42"/>
      <c r="S1038513" s="43"/>
      <c r="T1038513" s="44"/>
      <c r="U1038513" s="39"/>
      <c r="V1038513" s="42"/>
      <c r="W1038513" s="45"/>
      <c r="X1038513" s="46"/>
      <c r="Y1038513" s="46"/>
      <c r="Z1038513" s="423"/>
      <c r="AA1038513" s="47"/>
      <c r="AB1038513" s="48"/>
      <c r="AC1038513" s="47"/>
    </row>
    <row r="1038514" s="38" customFormat="1" customHeight="1" spans="1:29">
      <c r="A1038514" s="39"/>
      <c r="B1038514" s="39"/>
      <c r="C1038514" s="40"/>
      <c r="D1038514" s="40"/>
      <c r="E1038514" s="39"/>
      <c r="F1038514" s="39"/>
      <c r="G1038514" s="39"/>
      <c r="H1038514" s="41"/>
      <c r="I1038514" s="41"/>
      <c r="J1038514" s="40"/>
      <c r="K1038514" s="40"/>
      <c r="L1038514" s="40"/>
      <c r="M1038514" s="39"/>
      <c r="N1038514" s="40"/>
      <c r="O1038514" s="40"/>
      <c r="P1038514" s="42"/>
      <c r="Q1038514" s="42"/>
      <c r="R1038514" s="42"/>
      <c r="S1038514" s="43"/>
      <c r="T1038514" s="44"/>
      <c r="U1038514" s="39"/>
      <c r="V1038514" s="42"/>
      <c r="W1038514" s="45"/>
      <c r="X1038514" s="46"/>
      <c r="Y1038514" s="46"/>
      <c r="Z1038514" s="423"/>
      <c r="AA1038514" s="47"/>
      <c r="AB1038514" s="48"/>
      <c r="AC1038514" s="47"/>
    </row>
    <row r="1038515" s="38" customFormat="1" customHeight="1" spans="1:29">
      <c r="A1038515" s="39"/>
      <c r="B1038515" s="39"/>
      <c r="C1038515" s="40"/>
      <c r="D1038515" s="40"/>
      <c r="E1038515" s="39"/>
      <c r="F1038515" s="39"/>
      <c r="G1038515" s="39"/>
      <c r="H1038515" s="41"/>
      <c r="I1038515" s="41"/>
      <c r="J1038515" s="40"/>
      <c r="K1038515" s="40"/>
      <c r="L1038515" s="40"/>
      <c r="M1038515" s="39"/>
      <c r="N1038515" s="40"/>
      <c r="O1038515" s="40"/>
      <c r="P1038515" s="42"/>
      <c r="Q1038515" s="42"/>
      <c r="R1038515" s="42"/>
      <c r="S1038515" s="43"/>
      <c r="T1038515" s="44"/>
      <c r="U1038515" s="39"/>
      <c r="V1038515" s="42"/>
      <c r="W1038515" s="45"/>
      <c r="X1038515" s="46"/>
      <c r="Y1038515" s="46"/>
      <c r="Z1038515" s="423"/>
      <c r="AA1038515" s="47"/>
      <c r="AB1038515" s="48"/>
      <c r="AC1038515" s="47"/>
    </row>
    <row r="1038516" s="38" customFormat="1" customHeight="1" spans="1:29">
      <c r="A1038516" s="39"/>
      <c r="B1038516" s="39"/>
      <c r="C1038516" s="40"/>
      <c r="D1038516" s="40"/>
      <c r="E1038516" s="39"/>
      <c r="F1038516" s="39"/>
      <c r="G1038516" s="39"/>
      <c r="H1038516" s="41"/>
      <c r="I1038516" s="41"/>
      <c r="J1038516" s="40"/>
      <c r="K1038516" s="40"/>
      <c r="L1038516" s="40"/>
      <c r="M1038516" s="39"/>
      <c r="N1038516" s="40"/>
      <c r="O1038516" s="40"/>
      <c r="P1038516" s="42"/>
      <c r="Q1038516" s="42"/>
      <c r="R1038516" s="42"/>
      <c r="S1038516" s="43"/>
      <c r="T1038516" s="44"/>
      <c r="U1038516" s="39"/>
      <c r="V1038516" s="42"/>
      <c r="W1038516" s="45"/>
      <c r="X1038516" s="46"/>
      <c r="Y1038516" s="46"/>
      <c r="Z1038516" s="423"/>
      <c r="AA1038516" s="47"/>
      <c r="AB1038516" s="48"/>
      <c r="AC1038516" s="47"/>
    </row>
    <row r="1038517" s="38" customFormat="1" customHeight="1" spans="1:29">
      <c r="A1038517" s="39"/>
      <c r="B1038517" s="39"/>
      <c r="C1038517" s="40"/>
      <c r="D1038517" s="40"/>
      <c r="E1038517" s="39"/>
      <c r="F1038517" s="39"/>
      <c r="G1038517" s="39"/>
      <c r="H1038517" s="41"/>
      <c r="I1038517" s="41"/>
      <c r="J1038517" s="40"/>
      <c r="K1038517" s="40"/>
      <c r="L1038517" s="40"/>
      <c r="M1038517" s="39"/>
      <c r="N1038517" s="40"/>
      <c r="O1038517" s="40"/>
      <c r="P1038517" s="42"/>
      <c r="Q1038517" s="42"/>
      <c r="R1038517" s="42"/>
      <c r="S1038517" s="43"/>
      <c r="T1038517" s="44"/>
      <c r="U1038517" s="39"/>
      <c r="V1038517" s="42"/>
      <c r="W1038517" s="45"/>
      <c r="X1038517" s="46"/>
      <c r="Y1038517" s="46"/>
      <c r="Z1038517" s="423"/>
      <c r="AA1038517" s="47"/>
      <c r="AB1038517" s="48"/>
      <c r="AC1038517" s="47"/>
    </row>
    <row r="1038518" s="38" customFormat="1" customHeight="1" spans="1:29">
      <c r="A1038518" s="39"/>
      <c r="B1038518" s="39"/>
      <c r="C1038518" s="40"/>
      <c r="D1038518" s="40"/>
      <c r="E1038518" s="39"/>
      <c r="F1038518" s="39"/>
      <c r="G1038518" s="39"/>
      <c r="H1038518" s="41"/>
      <c r="I1038518" s="41"/>
      <c r="J1038518" s="40"/>
      <c r="K1038518" s="40"/>
      <c r="L1038518" s="40"/>
      <c r="M1038518" s="39"/>
      <c r="N1038518" s="40"/>
      <c r="O1038518" s="40"/>
      <c r="P1038518" s="42"/>
      <c r="Q1038518" s="42"/>
      <c r="R1038518" s="42"/>
      <c r="S1038518" s="43"/>
      <c r="T1038518" s="44"/>
      <c r="U1038518" s="39"/>
      <c r="V1038518" s="42"/>
      <c r="W1038518" s="45"/>
      <c r="X1038518" s="46"/>
      <c r="Y1038518" s="46"/>
      <c r="Z1038518" s="423"/>
      <c r="AA1038518" s="47"/>
      <c r="AB1038518" s="48"/>
      <c r="AC1038518" s="47"/>
    </row>
    <row r="1038519" s="38" customFormat="1" customHeight="1" spans="1:29">
      <c r="A1038519" s="39"/>
      <c r="B1038519" s="39"/>
      <c r="C1038519" s="40"/>
      <c r="D1038519" s="40"/>
      <c r="E1038519" s="39"/>
      <c r="F1038519" s="39"/>
      <c r="G1038519" s="39"/>
      <c r="H1038519" s="41"/>
      <c r="I1038519" s="41"/>
      <c r="J1038519" s="40"/>
      <c r="K1038519" s="40"/>
      <c r="L1038519" s="40"/>
      <c r="M1038519" s="39"/>
      <c r="N1038519" s="40"/>
      <c r="O1038519" s="40"/>
      <c r="P1038519" s="42"/>
      <c r="Q1038519" s="42"/>
      <c r="R1038519" s="42"/>
      <c r="S1038519" s="43"/>
      <c r="T1038519" s="44"/>
      <c r="U1038519" s="39"/>
      <c r="V1038519" s="42"/>
      <c r="W1038519" s="45"/>
      <c r="X1038519" s="46"/>
      <c r="Y1038519" s="46"/>
      <c r="Z1038519" s="423"/>
      <c r="AA1038519" s="47"/>
      <c r="AB1038519" s="48"/>
      <c r="AC1038519" s="47"/>
    </row>
    <row r="1038520" s="38" customFormat="1" customHeight="1" spans="1:29">
      <c r="A1038520" s="39"/>
      <c r="B1038520" s="39"/>
      <c r="C1038520" s="40"/>
      <c r="D1038520" s="40"/>
      <c r="E1038520" s="39"/>
      <c r="F1038520" s="39"/>
      <c r="G1038520" s="39"/>
      <c r="H1038520" s="41"/>
      <c r="I1038520" s="41"/>
      <c r="J1038520" s="40"/>
      <c r="K1038520" s="40"/>
      <c r="L1038520" s="40"/>
      <c r="M1038520" s="39"/>
      <c r="N1038520" s="40"/>
      <c r="O1038520" s="40"/>
      <c r="P1038520" s="42"/>
      <c r="Q1038520" s="42"/>
      <c r="R1038520" s="42"/>
      <c r="S1038520" s="43"/>
      <c r="T1038520" s="44"/>
      <c r="U1038520" s="39"/>
      <c r="V1038520" s="42"/>
      <c r="W1038520" s="45"/>
      <c r="X1038520" s="46"/>
      <c r="Y1038520" s="46"/>
      <c r="Z1038520" s="423"/>
      <c r="AA1038520" s="47"/>
      <c r="AB1038520" s="48"/>
      <c r="AC1038520" s="47"/>
    </row>
    <row r="1038521" s="38" customFormat="1" customHeight="1" spans="1:29">
      <c r="A1038521" s="39"/>
      <c r="B1038521" s="39"/>
      <c r="C1038521" s="40"/>
      <c r="D1038521" s="40"/>
      <c r="E1038521" s="39"/>
      <c r="F1038521" s="39"/>
      <c r="G1038521" s="39"/>
      <c r="H1038521" s="41"/>
      <c r="I1038521" s="41"/>
      <c r="J1038521" s="40"/>
      <c r="K1038521" s="40"/>
      <c r="L1038521" s="40"/>
      <c r="M1038521" s="39"/>
      <c r="N1038521" s="40"/>
      <c r="O1038521" s="40"/>
      <c r="P1038521" s="42"/>
      <c r="Q1038521" s="42"/>
      <c r="R1038521" s="42"/>
      <c r="S1038521" s="43"/>
      <c r="T1038521" s="44"/>
      <c r="U1038521" s="39"/>
      <c r="V1038521" s="42"/>
      <c r="W1038521" s="45"/>
      <c r="X1038521" s="46"/>
      <c r="Y1038521" s="46"/>
      <c r="Z1038521" s="423"/>
      <c r="AA1038521" s="47"/>
      <c r="AB1038521" s="48"/>
      <c r="AC1038521" s="47"/>
    </row>
    <row r="1038522" s="38" customFormat="1" customHeight="1" spans="1:29">
      <c r="A1038522" s="39"/>
      <c r="B1038522" s="39"/>
      <c r="C1038522" s="40"/>
      <c r="D1038522" s="40"/>
      <c r="E1038522" s="39"/>
      <c r="F1038522" s="39"/>
      <c r="G1038522" s="39"/>
      <c r="H1038522" s="41"/>
      <c r="I1038522" s="41"/>
      <c r="J1038522" s="40"/>
      <c r="K1038522" s="40"/>
      <c r="L1038522" s="40"/>
      <c r="M1038522" s="39"/>
      <c r="N1038522" s="40"/>
      <c r="O1038522" s="40"/>
      <c r="P1038522" s="42"/>
      <c r="Q1038522" s="42"/>
      <c r="R1038522" s="42"/>
      <c r="S1038522" s="43"/>
      <c r="T1038522" s="44"/>
      <c r="U1038522" s="39"/>
      <c r="V1038522" s="42"/>
      <c r="W1038522" s="45"/>
      <c r="X1038522" s="46"/>
      <c r="Y1038522" s="46"/>
      <c r="Z1038522" s="423"/>
      <c r="AA1038522" s="47"/>
      <c r="AB1038522" s="48"/>
      <c r="AC1038522" s="47"/>
    </row>
    <row r="1038523" s="38" customFormat="1" customHeight="1" spans="1:29">
      <c r="A1038523" s="39"/>
      <c r="B1038523" s="39"/>
      <c r="C1038523" s="40"/>
      <c r="D1038523" s="40"/>
      <c r="E1038523" s="39"/>
      <c r="F1038523" s="39"/>
      <c r="G1038523" s="39"/>
      <c r="H1038523" s="41"/>
      <c r="I1038523" s="41"/>
      <c r="J1038523" s="40"/>
      <c r="K1038523" s="40"/>
      <c r="L1038523" s="40"/>
      <c r="M1038523" s="39"/>
      <c r="N1038523" s="40"/>
      <c r="O1038523" s="40"/>
      <c r="P1038523" s="42"/>
      <c r="Q1038523" s="42"/>
      <c r="R1038523" s="42"/>
      <c r="S1038523" s="43"/>
      <c r="T1038523" s="44"/>
      <c r="U1038523" s="39"/>
      <c r="V1038523" s="42"/>
      <c r="W1038523" s="45"/>
      <c r="X1038523" s="46"/>
      <c r="Y1038523" s="46"/>
      <c r="Z1038523" s="423"/>
      <c r="AA1038523" s="47"/>
      <c r="AB1038523" s="48"/>
      <c r="AC1038523" s="47"/>
    </row>
    <row r="1038524" s="38" customFormat="1" customHeight="1" spans="1:29">
      <c r="A1038524" s="39"/>
      <c r="B1038524" s="39"/>
      <c r="C1038524" s="40"/>
      <c r="D1038524" s="40"/>
      <c r="E1038524" s="39"/>
      <c r="F1038524" s="39"/>
      <c r="G1038524" s="39"/>
      <c r="H1038524" s="41"/>
      <c r="I1038524" s="41"/>
      <c r="J1038524" s="40"/>
      <c r="K1038524" s="40"/>
      <c r="L1038524" s="40"/>
      <c r="M1038524" s="39"/>
      <c r="N1038524" s="40"/>
      <c r="O1038524" s="40"/>
      <c r="P1038524" s="42"/>
      <c r="Q1038524" s="42"/>
      <c r="R1038524" s="42"/>
      <c r="S1038524" s="43"/>
      <c r="T1038524" s="44"/>
      <c r="U1038524" s="39"/>
      <c r="V1038524" s="42"/>
      <c r="W1038524" s="45"/>
      <c r="X1038524" s="46"/>
      <c r="Y1038524" s="46"/>
      <c r="Z1038524" s="423"/>
      <c r="AA1038524" s="47"/>
      <c r="AB1038524" s="48"/>
      <c r="AC1038524" s="47"/>
    </row>
    <row r="1038525" s="38" customFormat="1" customHeight="1" spans="1:29">
      <c r="A1038525" s="39"/>
      <c r="B1038525" s="39"/>
      <c r="C1038525" s="40"/>
      <c r="D1038525" s="40"/>
      <c r="E1038525" s="39"/>
      <c r="F1038525" s="39"/>
      <c r="G1038525" s="39"/>
      <c r="H1038525" s="41"/>
      <c r="I1038525" s="41"/>
      <c r="J1038525" s="40"/>
      <c r="K1038525" s="40"/>
      <c r="L1038525" s="40"/>
      <c r="M1038525" s="39"/>
      <c r="N1038525" s="40"/>
      <c r="O1038525" s="40"/>
      <c r="P1038525" s="42"/>
      <c r="Q1038525" s="42"/>
      <c r="R1038525" s="42"/>
      <c r="S1038525" s="43"/>
      <c r="T1038525" s="44"/>
      <c r="U1038525" s="39"/>
      <c r="V1038525" s="42"/>
      <c r="W1038525" s="45"/>
      <c r="X1038525" s="46"/>
      <c r="Y1038525" s="46"/>
      <c r="Z1038525" s="423"/>
      <c r="AA1038525" s="47"/>
      <c r="AB1038525" s="48"/>
      <c r="AC1038525" s="47"/>
    </row>
    <row r="1038526" s="38" customFormat="1" customHeight="1" spans="1:29">
      <c r="A1038526" s="39"/>
      <c r="B1038526" s="39"/>
      <c r="C1038526" s="40"/>
      <c r="D1038526" s="40"/>
      <c r="E1038526" s="39"/>
      <c r="F1038526" s="39"/>
      <c r="G1038526" s="39"/>
      <c r="H1038526" s="41"/>
      <c r="I1038526" s="41"/>
      <c r="J1038526" s="40"/>
      <c r="K1038526" s="40"/>
      <c r="L1038526" s="40"/>
      <c r="M1038526" s="39"/>
      <c r="N1038526" s="40"/>
      <c r="O1038526" s="40"/>
      <c r="P1038526" s="42"/>
      <c r="Q1038526" s="42"/>
      <c r="R1038526" s="42"/>
      <c r="S1038526" s="43"/>
      <c r="T1038526" s="44"/>
      <c r="U1038526" s="39"/>
      <c r="V1038526" s="42"/>
      <c r="W1038526" s="45"/>
      <c r="X1038526" s="46"/>
      <c r="Y1038526" s="46"/>
      <c r="Z1038526" s="423"/>
      <c r="AA1038526" s="47"/>
      <c r="AB1038526" s="48"/>
      <c r="AC1038526" s="47"/>
    </row>
    <row r="1038527" s="38" customFormat="1" customHeight="1" spans="1:29">
      <c r="A1038527" s="39"/>
      <c r="B1038527" s="39"/>
      <c r="C1038527" s="40"/>
      <c r="D1038527" s="40"/>
      <c r="E1038527" s="39"/>
      <c r="F1038527" s="39"/>
      <c r="G1038527" s="39"/>
      <c r="H1038527" s="41"/>
      <c r="I1038527" s="41"/>
      <c r="J1038527" s="40"/>
      <c r="K1038527" s="40"/>
      <c r="L1038527" s="40"/>
      <c r="M1038527" s="39"/>
      <c r="N1038527" s="40"/>
      <c r="O1038527" s="40"/>
      <c r="P1038527" s="42"/>
      <c r="Q1038527" s="42"/>
      <c r="R1038527" s="42"/>
      <c r="S1038527" s="43"/>
      <c r="T1038527" s="44"/>
      <c r="U1038527" s="39"/>
      <c r="V1038527" s="42"/>
      <c r="W1038527" s="45"/>
      <c r="X1038527" s="46"/>
      <c r="Y1038527" s="46"/>
      <c r="Z1038527" s="423"/>
      <c r="AA1038527" s="47"/>
      <c r="AB1038527" s="48"/>
      <c r="AC1038527" s="47"/>
    </row>
    <row r="1038528" s="38" customFormat="1" customHeight="1" spans="1:29">
      <c r="A1038528" s="39"/>
      <c r="B1038528" s="39"/>
      <c r="C1038528" s="40"/>
      <c r="D1038528" s="40"/>
      <c r="E1038528" s="39"/>
      <c r="F1038528" s="39"/>
      <c r="G1038528" s="39"/>
      <c r="H1038528" s="41"/>
      <c r="I1038528" s="41"/>
      <c r="J1038528" s="40"/>
      <c r="K1038528" s="40"/>
      <c r="L1038528" s="40"/>
      <c r="M1038528" s="39"/>
      <c r="N1038528" s="40"/>
      <c r="O1038528" s="40"/>
      <c r="P1038528" s="42"/>
      <c r="Q1038528" s="42"/>
      <c r="R1038528" s="42"/>
      <c r="S1038528" s="43"/>
      <c r="T1038528" s="44"/>
      <c r="U1038528" s="39"/>
      <c r="V1038528" s="42"/>
      <c r="W1038528" s="45"/>
      <c r="X1038528" s="46"/>
      <c r="Y1038528" s="46"/>
      <c r="Z1038528" s="423"/>
      <c r="AA1038528" s="47"/>
      <c r="AB1038528" s="48"/>
      <c r="AC1038528" s="47"/>
    </row>
    <row r="1038529" s="38" customFormat="1" customHeight="1" spans="1:29">
      <c r="A1038529" s="39"/>
      <c r="B1038529" s="39"/>
      <c r="C1038529" s="40"/>
      <c r="D1038529" s="40"/>
      <c r="E1038529" s="39"/>
      <c r="F1038529" s="39"/>
      <c r="G1038529" s="39"/>
      <c r="H1038529" s="41"/>
      <c r="I1038529" s="41"/>
      <c r="J1038529" s="40"/>
      <c r="K1038529" s="40"/>
      <c r="L1038529" s="40"/>
      <c r="M1038529" s="39"/>
      <c r="N1038529" s="40"/>
      <c r="O1038529" s="40"/>
      <c r="P1038529" s="42"/>
      <c r="Q1038529" s="42"/>
      <c r="R1038529" s="42"/>
      <c r="S1038529" s="43"/>
      <c r="T1038529" s="44"/>
      <c r="U1038529" s="39"/>
      <c r="V1038529" s="42"/>
      <c r="W1038529" s="45"/>
      <c r="X1038529" s="46"/>
      <c r="Y1038529" s="46"/>
      <c r="Z1038529" s="423"/>
      <c r="AA1038529" s="47"/>
      <c r="AB1038529" s="48"/>
      <c r="AC1038529" s="47"/>
    </row>
    <row r="1038530" s="38" customFormat="1" customHeight="1" spans="1:29">
      <c r="A1038530" s="39"/>
      <c r="B1038530" s="39"/>
      <c r="C1038530" s="40"/>
      <c r="D1038530" s="40"/>
      <c r="E1038530" s="39"/>
      <c r="F1038530" s="39"/>
      <c r="G1038530" s="39"/>
      <c r="H1038530" s="41"/>
      <c r="I1038530" s="41"/>
      <c r="J1038530" s="40"/>
      <c r="K1038530" s="40"/>
      <c r="L1038530" s="40"/>
      <c r="M1038530" s="39"/>
      <c r="N1038530" s="40"/>
      <c r="O1038530" s="40"/>
      <c r="P1038530" s="42"/>
      <c r="Q1038530" s="42"/>
      <c r="R1038530" s="42"/>
      <c r="S1038530" s="43"/>
      <c r="T1038530" s="44"/>
      <c r="U1038530" s="39"/>
      <c r="V1038530" s="42"/>
      <c r="W1038530" s="45"/>
      <c r="X1038530" s="46"/>
      <c r="Y1038530" s="46"/>
      <c r="Z1038530" s="423"/>
      <c r="AA1038530" s="47"/>
      <c r="AB1038530" s="48"/>
      <c r="AC1038530" s="47"/>
    </row>
    <row r="1038531" s="38" customFormat="1" customHeight="1" spans="1:29">
      <c r="A1038531" s="39"/>
      <c r="B1038531" s="39"/>
      <c r="C1038531" s="40"/>
      <c r="D1038531" s="40"/>
      <c r="E1038531" s="39"/>
      <c r="F1038531" s="39"/>
      <c r="G1038531" s="39"/>
      <c r="H1038531" s="41"/>
      <c r="I1038531" s="41"/>
      <c r="J1038531" s="40"/>
      <c r="K1038531" s="40"/>
      <c r="L1038531" s="40"/>
      <c r="M1038531" s="39"/>
      <c r="N1038531" s="40"/>
      <c r="O1038531" s="40"/>
      <c r="P1038531" s="42"/>
      <c r="Q1038531" s="42"/>
      <c r="R1038531" s="42"/>
      <c r="S1038531" s="43"/>
      <c r="T1038531" s="44"/>
      <c r="U1038531" s="39"/>
      <c r="V1038531" s="42"/>
      <c r="W1038531" s="45"/>
      <c r="X1038531" s="46"/>
      <c r="Y1038531" s="46"/>
      <c r="Z1038531" s="423"/>
      <c r="AA1038531" s="47"/>
      <c r="AB1038531" s="48"/>
      <c r="AC1038531" s="47"/>
    </row>
    <row r="1038532" s="38" customFormat="1" customHeight="1" spans="1:29">
      <c r="A1038532" s="39"/>
      <c r="B1038532" s="39"/>
      <c r="C1038532" s="40"/>
      <c r="D1038532" s="40"/>
      <c r="E1038532" s="39"/>
      <c r="F1038532" s="39"/>
      <c r="G1038532" s="39"/>
      <c r="H1038532" s="41"/>
      <c r="I1038532" s="41"/>
      <c r="J1038532" s="40"/>
      <c r="K1038532" s="40"/>
      <c r="L1038532" s="40"/>
      <c r="M1038532" s="39"/>
      <c r="N1038532" s="40"/>
      <c r="O1038532" s="40"/>
      <c r="P1038532" s="42"/>
      <c r="Q1038532" s="42"/>
      <c r="R1038532" s="42"/>
      <c r="S1038532" s="43"/>
      <c r="T1038532" s="44"/>
      <c r="U1038532" s="39"/>
      <c r="V1038532" s="42"/>
      <c r="W1038532" s="45"/>
      <c r="X1038532" s="46"/>
      <c r="Y1038532" s="46"/>
      <c r="Z1038532" s="423"/>
      <c r="AA1038532" s="47"/>
      <c r="AB1038532" s="48"/>
      <c r="AC1038532" s="47"/>
    </row>
    <row r="1038533" s="38" customFormat="1" customHeight="1" spans="1:29">
      <c r="A1038533" s="39"/>
      <c r="B1038533" s="39"/>
      <c r="C1038533" s="40"/>
      <c r="D1038533" s="40"/>
      <c r="E1038533" s="39"/>
      <c r="F1038533" s="39"/>
      <c r="G1038533" s="39"/>
      <c r="H1038533" s="41"/>
      <c r="I1038533" s="41"/>
      <c r="J1038533" s="40"/>
      <c r="K1038533" s="40"/>
      <c r="L1038533" s="40"/>
      <c r="M1038533" s="39"/>
      <c r="N1038533" s="40"/>
      <c r="O1038533" s="40"/>
      <c r="P1038533" s="42"/>
      <c r="Q1038533" s="42"/>
      <c r="R1038533" s="42"/>
      <c r="S1038533" s="43"/>
      <c r="T1038533" s="44"/>
      <c r="U1038533" s="39"/>
      <c r="V1038533" s="42"/>
      <c r="W1038533" s="45"/>
      <c r="X1038533" s="46"/>
      <c r="Y1038533" s="46"/>
      <c r="Z1038533" s="423"/>
      <c r="AA1038533" s="47"/>
      <c r="AB1038533" s="48"/>
      <c r="AC1038533" s="47"/>
    </row>
    <row r="1038534" s="38" customFormat="1" customHeight="1" spans="1:29">
      <c r="A1038534" s="39"/>
      <c r="B1038534" s="39"/>
      <c r="C1038534" s="40"/>
      <c r="D1038534" s="40"/>
      <c r="E1038534" s="39"/>
      <c r="F1038534" s="39"/>
      <c r="G1038534" s="39"/>
      <c r="H1038534" s="41"/>
      <c r="I1038534" s="41"/>
      <c r="J1038534" s="40"/>
      <c r="K1038534" s="40"/>
      <c r="L1038534" s="40"/>
      <c r="M1038534" s="39"/>
      <c r="N1038534" s="40"/>
      <c r="O1038534" s="40"/>
      <c r="P1038534" s="42"/>
      <c r="Q1038534" s="42"/>
      <c r="R1038534" s="42"/>
      <c r="S1038534" s="43"/>
      <c r="T1038534" s="44"/>
      <c r="U1038534" s="39"/>
      <c r="V1038534" s="42"/>
      <c r="W1038534" s="45"/>
      <c r="X1038534" s="46"/>
      <c r="Y1038534" s="46"/>
      <c r="Z1038534" s="423"/>
      <c r="AA1038534" s="47"/>
      <c r="AB1038534" s="48"/>
      <c r="AC1038534" s="47"/>
    </row>
    <row r="1038535" s="38" customFormat="1" customHeight="1" spans="1:29">
      <c r="A1038535" s="39"/>
      <c r="B1038535" s="39"/>
      <c r="C1038535" s="40"/>
      <c r="D1038535" s="40"/>
      <c r="E1038535" s="39"/>
      <c r="F1038535" s="39"/>
      <c r="G1038535" s="39"/>
      <c r="H1038535" s="41"/>
      <c r="I1038535" s="41"/>
      <c r="J1038535" s="40"/>
      <c r="K1038535" s="40"/>
      <c r="L1038535" s="40"/>
      <c r="M1038535" s="39"/>
      <c r="N1038535" s="40"/>
      <c r="O1038535" s="40"/>
      <c r="P1038535" s="42"/>
      <c r="Q1038535" s="42"/>
      <c r="R1038535" s="42"/>
      <c r="S1038535" s="43"/>
      <c r="T1038535" s="44"/>
      <c r="U1038535" s="39"/>
      <c r="V1038535" s="42"/>
      <c r="W1038535" s="45"/>
      <c r="X1038535" s="46"/>
      <c r="Y1038535" s="46"/>
      <c r="Z1038535" s="423"/>
      <c r="AA1038535" s="47"/>
      <c r="AB1038535" s="48"/>
      <c r="AC1038535" s="47"/>
    </row>
    <row r="1038536" s="38" customFormat="1" customHeight="1" spans="1:29">
      <c r="A1038536" s="39"/>
      <c r="B1038536" s="39"/>
      <c r="C1038536" s="40"/>
      <c r="D1038536" s="40"/>
      <c r="E1038536" s="39"/>
      <c r="F1038536" s="39"/>
      <c r="G1038536" s="39"/>
      <c r="H1038536" s="41"/>
      <c r="I1038536" s="41"/>
      <c r="J1038536" s="40"/>
      <c r="K1038536" s="40"/>
      <c r="L1038536" s="40"/>
      <c r="M1038536" s="39"/>
      <c r="N1038536" s="40"/>
      <c r="O1038536" s="40"/>
      <c r="P1038536" s="42"/>
      <c r="Q1038536" s="42"/>
      <c r="R1038536" s="42"/>
      <c r="S1038536" s="43"/>
      <c r="T1038536" s="44"/>
      <c r="U1038536" s="39"/>
      <c r="V1038536" s="42"/>
      <c r="W1038536" s="45"/>
      <c r="X1038536" s="46"/>
      <c r="Y1038536" s="46"/>
      <c r="Z1038536" s="423"/>
      <c r="AA1038536" s="47"/>
      <c r="AB1038536" s="48"/>
      <c r="AC1038536" s="47"/>
    </row>
    <row r="1038537" s="38" customFormat="1" customHeight="1" spans="1:29">
      <c r="A1038537" s="39"/>
      <c r="B1038537" s="39"/>
      <c r="C1038537" s="40"/>
      <c r="D1038537" s="40"/>
      <c r="E1038537" s="39"/>
      <c r="F1038537" s="39"/>
      <c r="G1038537" s="39"/>
      <c r="H1038537" s="41"/>
      <c r="I1038537" s="41"/>
      <c r="J1038537" s="40"/>
      <c r="K1038537" s="40"/>
      <c r="L1038537" s="40"/>
      <c r="M1038537" s="39"/>
      <c r="N1038537" s="40"/>
      <c r="O1038537" s="40"/>
      <c r="P1038537" s="42"/>
      <c r="Q1038537" s="42"/>
      <c r="R1038537" s="42"/>
      <c r="S1038537" s="43"/>
      <c r="T1038537" s="44"/>
      <c r="U1038537" s="39"/>
      <c r="V1038537" s="42"/>
      <c r="W1038537" s="45"/>
      <c r="X1038537" s="46"/>
      <c r="Y1038537" s="46"/>
      <c r="Z1038537" s="423"/>
      <c r="AA1038537" s="47"/>
      <c r="AB1038537" s="48"/>
      <c r="AC1038537" s="47"/>
    </row>
    <row r="1038538" s="38" customFormat="1" customHeight="1" spans="1:29">
      <c r="A1038538" s="39"/>
      <c r="B1038538" s="39"/>
      <c r="C1038538" s="40"/>
      <c r="D1038538" s="40"/>
      <c r="E1038538" s="39"/>
      <c r="F1038538" s="39"/>
      <c r="G1038538" s="39"/>
      <c r="H1038538" s="41"/>
      <c r="I1038538" s="41"/>
      <c r="J1038538" s="40"/>
      <c r="K1038538" s="40"/>
      <c r="L1038538" s="40"/>
      <c r="M1038538" s="39"/>
      <c r="N1038538" s="40"/>
      <c r="O1038538" s="40"/>
      <c r="P1038538" s="42"/>
      <c r="Q1038538" s="42"/>
      <c r="R1038538" s="42"/>
      <c r="S1038538" s="43"/>
      <c r="T1038538" s="44"/>
      <c r="U1038538" s="39"/>
      <c r="V1038538" s="42"/>
      <c r="W1038538" s="45"/>
      <c r="X1038538" s="46"/>
      <c r="Y1038538" s="46"/>
      <c r="Z1038538" s="423"/>
      <c r="AA1038538" s="47"/>
      <c r="AB1038538" s="48"/>
      <c r="AC1038538" s="47"/>
    </row>
    <row r="1038539" s="38" customFormat="1" customHeight="1" spans="1:29">
      <c r="A1038539" s="39"/>
      <c r="B1038539" s="39"/>
      <c r="C1038539" s="40"/>
      <c r="D1038539" s="40"/>
      <c r="E1038539" s="39"/>
      <c r="F1038539" s="39"/>
      <c r="G1038539" s="39"/>
      <c r="H1038539" s="41"/>
      <c r="I1038539" s="41"/>
      <c r="J1038539" s="40"/>
      <c r="K1038539" s="40"/>
      <c r="L1038539" s="40"/>
      <c r="M1038539" s="39"/>
      <c r="N1038539" s="40"/>
      <c r="O1038539" s="40"/>
      <c r="P1038539" s="42"/>
      <c r="Q1038539" s="42"/>
      <c r="R1038539" s="42"/>
      <c r="S1038539" s="43"/>
      <c r="T1038539" s="44"/>
      <c r="U1038539" s="39"/>
      <c r="V1038539" s="42"/>
      <c r="W1038539" s="45"/>
      <c r="X1038539" s="46"/>
      <c r="Y1038539" s="46"/>
      <c r="Z1038539" s="423"/>
      <c r="AA1038539" s="47"/>
      <c r="AB1038539" s="48"/>
      <c r="AC1038539" s="47"/>
    </row>
    <row r="1038540" s="38" customFormat="1" customHeight="1" spans="1:29">
      <c r="A1038540" s="39"/>
      <c r="B1038540" s="39"/>
      <c r="C1038540" s="40"/>
      <c r="D1038540" s="40"/>
      <c r="E1038540" s="39"/>
      <c r="F1038540" s="39"/>
      <c r="G1038540" s="39"/>
      <c r="H1038540" s="41"/>
      <c r="I1038540" s="41"/>
      <c r="J1038540" s="40"/>
      <c r="K1038540" s="40"/>
      <c r="L1038540" s="40"/>
      <c r="M1038540" s="39"/>
      <c r="N1038540" s="40"/>
      <c r="O1038540" s="40"/>
      <c r="P1038540" s="42"/>
      <c r="Q1038540" s="42"/>
      <c r="R1038540" s="42"/>
      <c r="S1038540" s="43"/>
      <c r="T1038540" s="44"/>
      <c r="U1038540" s="39"/>
      <c r="V1038540" s="42"/>
      <c r="W1038540" s="45"/>
      <c r="X1038540" s="46"/>
      <c r="Y1038540" s="46"/>
      <c r="Z1038540" s="423"/>
      <c r="AA1038540" s="47"/>
      <c r="AB1038540" s="48"/>
      <c r="AC1038540" s="47"/>
    </row>
    <row r="1038541" s="38" customFormat="1" customHeight="1" spans="1:29">
      <c r="A1038541" s="39"/>
      <c r="B1038541" s="39"/>
      <c r="C1038541" s="40"/>
      <c r="D1038541" s="40"/>
      <c r="E1038541" s="39"/>
      <c r="F1038541" s="39"/>
      <c r="G1038541" s="39"/>
      <c r="H1038541" s="41"/>
      <c r="I1038541" s="41"/>
      <c r="J1038541" s="40"/>
      <c r="K1038541" s="40"/>
      <c r="L1038541" s="40"/>
      <c r="M1038541" s="39"/>
      <c r="N1038541" s="40"/>
      <c r="O1038541" s="40"/>
      <c r="P1038541" s="42"/>
      <c r="Q1038541" s="42"/>
      <c r="R1038541" s="42"/>
      <c r="S1038541" s="43"/>
      <c r="T1038541" s="44"/>
      <c r="U1038541" s="39"/>
      <c r="V1038541" s="42"/>
      <c r="W1038541" s="45"/>
      <c r="X1038541" s="46"/>
      <c r="Y1038541" s="46"/>
      <c r="Z1038541" s="423"/>
      <c r="AA1038541" s="47"/>
      <c r="AB1038541" s="48"/>
      <c r="AC1038541" s="47"/>
    </row>
    <row r="1038542" s="38" customFormat="1" customHeight="1" spans="1:29">
      <c r="A1038542" s="39"/>
      <c r="B1038542" s="39"/>
      <c r="C1038542" s="40"/>
      <c r="D1038542" s="40"/>
      <c r="E1038542" s="39"/>
      <c r="F1038542" s="39"/>
      <c r="G1038542" s="39"/>
      <c r="H1038542" s="41"/>
      <c r="I1038542" s="41"/>
      <c r="J1038542" s="40"/>
      <c r="K1038542" s="40"/>
      <c r="L1038542" s="40"/>
      <c r="M1038542" s="39"/>
      <c r="N1038542" s="40"/>
      <c r="O1038542" s="40"/>
      <c r="P1038542" s="42"/>
      <c r="Q1038542" s="42"/>
      <c r="R1038542" s="42"/>
      <c r="S1038542" s="43"/>
      <c r="T1038542" s="44"/>
      <c r="U1038542" s="39"/>
      <c r="V1038542" s="42"/>
      <c r="W1038542" s="45"/>
      <c r="X1038542" s="46"/>
      <c r="Y1038542" s="46"/>
      <c r="Z1038542" s="423"/>
      <c r="AA1038542" s="47"/>
      <c r="AB1038542" s="48"/>
      <c r="AC1038542" s="47"/>
    </row>
    <row r="1038543" s="38" customFormat="1" customHeight="1" spans="1:29">
      <c r="A1038543" s="39"/>
      <c r="B1038543" s="39"/>
      <c r="C1038543" s="40"/>
      <c r="D1038543" s="40"/>
      <c r="E1038543" s="39"/>
      <c r="F1038543" s="39"/>
      <c r="G1038543" s="39"/>
      <c r="H1038543" s="41"/>
      <c r="I1038543" s="41"/>
      <c r="J1038543" s="40"/>
      <c r="K1038543" s="40"/>
      <c r="L1038543" s="40"/>
      <c r="M1038543" s="39"/>
      <c r="N1038543" s="40"/>
      <c r="O1038543" s="40"/>
      <c r="P1038543" s="42"/>
      <c r="Q1038543" s="42"/>
      <c r="R1038543" s="42"/>
      <c r="S1038543" s="43"/>
      <c r="T1038543" s="44"/>
      <c r="U1038543" s="39"/>
      <c r="V1038543" s="42"/>
      <c r="W1038543" s="45"/>
      <c r="X1038543" s="46"/>
      <c r="Y1038543" s="46"/>
      <c r="Z1038543" s="423"/>
      <c r="AA1038543" s="47"/>
      <c r="AB1038543" s="48"/>
      <c r="AC1038543" s="47"/>
    </row>
    <row r="1038544" s="38" customFormat="1" customHeight="1" spans="1:29">
      <c r="A1038544" s="39"/>
      <c r="B1038544" s="39"/>
      <c r="C1038544" s="40"/>
      <c r="D1038544" s="40"/>
      <c r="E1038544" s="39"/>
      <c r="F1038544" s="39"/>
      <c r="G1038544" s="39"/>
      <c r="H1038544" s="41"/>
      <c r="I1038544" s="41"/>
      <c r="J1038544" s="40"/>
      <c r="K1038544" s="40"/>
      <c r="L1038544" s="40"/>
      <c r="M1038544" s="39"/>
      <c r="N1038544" s="40"/>
      <c r="O1038544" s="40"/>
      <c r="P1038544" s="42"/>
      <c r="Q1038544" s="42"/>
      <c r="R1038544" s="42"/>
      <c r="S1038544" s="43"/>
      <c r="T1038544" s="44"/>
      <c r="U1038544" s="39"/>
      <c r="V1038544" s="42"/>
      <c r="W1038544" s="45"/>
      <c r="X1038544" s="46"/>
      <c r="Y1038544" s="46"/>
      <c r="Z1038544" s="423"/>
      <c r="AA1038544" s="47"/>
      <c r="AB1038544" s="48"/>
      <c r="AC1038544" s="47"/>
    </row>
    <row r="1038545" s="38" customFormat="1" customHeight="1" spans="1:29">
      <c r="A1038545" s="39"/>
      <c r="B1038545" s="39"/>
      <c r="C1038545" s="40"/>
      <c r="D1038545" s="40"/>
      <c r="E1038545" s="39"/>
      <c r="F1038545" s="39"/>
      <c r="G1038545" s="39"/>
      <c r="H1038545" s="41"/>
      <c r="I1038545" s="41"/>
      <c r="J1038545" s="40"/>
      <c r="K1038545" s="40"/>
      <c r="L1038545" s="40"/>
      <c r="M1038545" s="39"/>
      <c r="N1038545" s="40"/>
      <c r="O1038545" s="40"/>
      <c r="P1038545" s="42"/>
      <c r="Q1038545" s="42"/>
      <c r="R1038545" s="42"/>
      <c r="S1038545" s="43"/>
      <c r="T1038545" s="44"/>
      <c r="U1038545" s="39"/>
      <c r="V1038545" s="42"/>
      <c r="W1038545" s="45"/>
      <c r="X1038545" s="46"/>
      <c r="Y1038545" s="46"/>
      <c r="Z1038545" s="423"/>
      <c r="AA1038545" s="47"/>
      <c r="AB1038545" s="48"/>
      <c r="AC1038545" s="47"/>
    </row>
    <row r="1038546" s="38" customFormat="1" customHeight="1" spans="1:29">
      <c r="A1038546" s="39"/>
      <c r="B1038546" s="39"/>
      <c r="C1038546" s="40"/>
      <c r="D1038546" s="40"/>
      <c r="E1038546" s="39"/>
      <c r="F1038546" s="39"/>
      <c r="G1038546" s="39"/>
      <c r="H1038546" s="41"/>
      <c r="I1038546" s="41"/>
      <c r="J1038546" s="40"/>
      <c r="K1038546" s="40"/>
      <c r="L1038546" s="40"/>
      <c r="M1038546" s="39"/>
      <c r="N1038546" s="40"/>
      <c r="O1038546" s="40"/>
      <c r="P1038546" s="42"/>
      <c r="Q1038546" s="42"/>
      <c r="R1038546" s="42"/>
      <c r="S1038546" s="43"/>
      <c r="T1038546" s="44"/>
      <c r="U1038546" s="39"/>
      <c r="V1038546" s="42"/>
      <c r="W1038546" s="45"/>
      <c r="X1038546" s="46"/>
      <c r="Y1038546" s="46"/>
      <c r="Z1038546" s="423"/>
      <c r="AA1038546" s="47"/>
      <c r="AB1038546" s="48"/>
      <c r="AC1038546" s="47"/>
    </row>
    <row r="1038547" s="38" customFormat="1" customHeight="1" spans="1:29">
      <c r="A1038547" s="39"/>
      <c r="B1038547" s="39"/>
      <c r="C1038547" s="40"/>
      <c r="D1038547" s="40"/>
      <c r="E1038547" s="39"/>
      <c r="F1038547" s="39"/>
      <c r="G1038547" s="39"/>
      <c r="H1038547" s="41"/>
      <c r="I1038547" s="41"/>
      <c r="J1038547" s="40"/>
      <c r="K1038547" s="40"/>
      <c r="L1038547" s="40"/>
      <c r="M1038547" s="39"/>
      <c r="N1038547" s="40"/>
      <c r="O1038547" s="40"/>
      <c r="P1038547" s="42"/>
      <c r="Q1038547" s="42"/>
      <c r="R1038547" s="42"/>
      <c r="S1038547" s="43"/>
      <c r="T1038547" s="44"/>
      <c r="U1038547" s="39"/>
      <c r="V1038547" s="42"/>
      <c r="W1038547" s="45"/>
      <c r="X1038547" s="46"/>
      <c r="Y1038547" s="46"/>
      <c r="Z1038547" s="423"/>
      <c r="AA1038547" s="47"/>
      <c r="AB1038547" s="48"/>
      <c r="AC1038547" s="47"/>
    </row>
    <row r="1038548" s="38" customFormat="1" customHeight="1" spans="1:29">
      <c r="A1038548" s="39"/>
      <c r="B1038548" s="39"/>
      <c r="C1038548" s="40"/>
      <c r="D1038548" s="40"/>
      <c r="E1038548" s="39"/>
      <c r="F1038548" s="39"/>
      <c r="G1038548" s="39"/>
      <c r="H1038548" s="41"/>
      <c r="I1038548" s="41"/>
      <c r="J1038548" s="40"/>
      <c r="K1038548" s="40"/>
      <c r="L1038548" s="40"/>
      <c r="M1038548" s="39"/>
      <c r="N1038548" s="40"/>
      <c r="O1038548" s="40"/>
      <c r="P1038548" s="42"/>
      <c r="Q1038548" s="42"/>
      <c r="R1038548" s="42"/>
      <c r="S1038548" s="43"/>
      <c r="T1038548" s="44"/>
      <c r="U1038548" s="39"/>
      <c r="V1038548" s="42"/>
      <c r="W1038548" s="45"/>
      <c r="X1038548" s="46"/>
      <c r="Y1038548" s="46"/>
      <c r="Z1038548" s="423"/>
      <c r="AA1038548" s="47"/>
      <c r="AB1038548" s="48"/>
      <c r="AC1038548" s="47"/>
    </row>
    <row r="1038549" s="38" customFormat="1" customHeight="1" spans="1:29">
      <c r="A1038549" s="39"/>
      <c r="B1038549" s="39"/>
      <c r="C1038549" s="40"/>
      <c r="D1038549" s="40"/>
      <c r="E1038549" s="39"/>
      <c r="F1038549" s="39"/>
      <c r="G1038549" s="39"/>
      <c r="H1038549" s="41"/>
      <c r="I1038549" s="41"/>
      <c r="J1038549" s="40"/>
      <c r="K1038549" s="40"/>
      <c r="L1038549" s="40"/>
      <c r="M1038549" s="39"/>
      <c r="N1038549" s="40"/>
      <c r="O1038549" s="40"/>
      <c r="P1038549" s="42"/>
      <c r="Q1038549" s="42"/>
      <c r="R1038549" s="42"/>
      <c r="S1038549" s="43"/>
      <c r="T1038549" s="44"/>
      <c r="U1038549" s="39"/>
      <c r="V1038549" s="42"/>
      <c r="W1038549" s="45"/>
      <c r="X1038549" s="46"/>
      <c r="Y1038549" s="46"/>
      <c r="Z1038549" s="423"/>
      <c r="AA1038549" s="47"/>
      <c r="AB1038549" s="48"/>
      <c r="AC1038549" s="47"/>
    </row>
    <row r="1038550" s="38" customFormat="1" customHeight="1" spans="1:29">
      <c r="A1038550" s="39"/>
      <c r="B1038550" s="39"/>
      <c r="C1038550" s="40"/>
      <c r="D1038550" s="40"/>
      <c r="E1038550" s="39"/>
      <c r="F1038550" s="39"/>
      <c r="G1038550" s="39"/>
      <c r="H1038550" s="41"/>
      <c r="I1038550" s="41"/>
      <c r="J1038550" s="40"/>
      <c r="K1038550" s="40"/>
      <c r="L1038550" s="40"/>
      <c r="M1038550" s="39"/>
      <c r="N1038550" s="40"/>
      <c r="O1038550" s="40"/>
      <c r="P1038550" s="42"/>
      <c r="Q1038550" s="42"/>
      <c r="R1038550" s="42"/>
      <c r="S1038550" s="43"/>
      <c r="T1038550" s="44"/>
      <c r="U1038550" s="39"/>
      <c r="V1038550" s="42"/>
      <c r="W1038550" s="45"/>
      <c r="X1038550" s="46"/>
      <c r="Y1038550" s="46"/>
      <c r="Z1038550" s="423"/>
      <c r="AA1038550" s="47"/>
      <c r="AB1038550" s="48"/>
      <c r="AC1038550" s="47"/>
    </row>
    <row r="1038551" s="38" customFormat="1" customHeight="1" spans="1:29">
      <c r="A1038551" s="39"/>
      <c r="B1038551" s="39"/>
      <c r="C1038551" s="40"/>
      <c r="D1038551" s="40"/>
      <c r="E1038551" s="39"/>
      <c r="F1038551" s="39"/>
      <c r="G1038551" s="39"/>
      <c r="H1038551" s="41"/>
      <c r="I1038551" s="41"/>
      <c r="J1038551" s="40"/>
      <c r="K1038551" s="40"/>
      <c r="L1038551" s="40"/>
      <c r="M1038551" s="39"/>
      <c r="N1038551" s="40"/>
      <c r="O1038551" s="40"/>
      <c r="P1038551" s="42"/>
      <c r="Q1038551" s="42"/>
      <c r="R1038551" s="42"/>
      <c r="S1038551" s="43"/>
      <c r="T1038551" s="44"/>
      <c r="U1038551" s="39"/>
      <c r="V1038551" s="42"/>
      <c r="W1038551" s="45"/>
      <c r="X1038551" s="46"/>
      <c r="Y1038551" s="46"/>
      <c r="Z1038551" s="423"/>
      <c r="AA1038551" s="47"/>
      <c r="AB1038551" s="48"/>
      <c r="AC1038551" s="47"/>
    </row>
    <row r="1038552" s="38" customFormat="1" customHeight="1" spans="1:29">
      <c r="A1038552" s="39"/>
      <c r="B1038552" s="39"/>
      <c r="C1038552" s="40"/>
      <c r="D1038552" s="40"/>
      <c r="E1038552" s="39"/>
      <c r="F1038552" s="39"/>
      <c r="G1038552" s="39"/>
      <c r="H1038552" s="41"/>
      <c r="I1038552" s="41"/>
      <c r="J1038552" s="40"/>
      <c r="K1038552" s="40"/>
      <c r="L1038552" s="40"/>
      <c r="M1038552" s="39"/>
      <c r="N1038552" s="40"/>
      <c r="O1038552" s="40"/>
      <c r="P1038552" s="42"/>
      <c r="Q1038552" s="42"/>
      <c r="R1038552" s="42"/>
      <c r="S1038552" s="43"/>
      <c r="T1038552" s="44"/>
      <c r="U1038552" s="39"/>
      <c r="V1038552" s="42"/>
      <c r="W1038552" s="45"/>
      <c r="X1038552" s="46"/>
      <c r="Y1038552" s="46"/>
      <c r="Z1038552" s="423"/>
      <c r="AA1038552" s="47"/>
      <c r="AB1038552" s="48"/>
      <c r="AC1038552" s="47"/>
    </row>
    <row r="1038553" s="38" customFormat="1" customHeight="1" spans="1:29">
      <c r="A1038553" s="39"/>
      <c r="B1038553" s="39"/>
      <c r="C1038553" s="40"/>
      <c r="D1038553" s="40"/>
      <c r="E1038553" s="39"/>
      <c r="F1038553" s="39"/>
      <c r="G1038553" s="39"/>
      <c r="H1038553" s="41"/>
      <c r="I1038553" s="41"/>
      <c r="J1038553" s="40"/>
      <c r="K1038553" s="40"/>
      <c r="L1038553" s="40"/>
      <c r="M1038553" s="39"/>
      <c r="N1038553" s="40"/>
      <c r="O1038553" s="40"/>
      <c r="P1038553" s="42"/>
      <c r="Q1038553" s="42"/>
      <c r="R1038553" s="42"/>
      <c r="S1038553" s="43"/>
      <c r="T1038553" s="44"/>
      <c r="U1038553" s="39"/>
      <c r="V1038553" s="42"/>
      <c r="W1038553" s="45"/>
      <c r="X1038553" s="46"/>
      <c r="Y1038553" s="46"/>
      <c r="Z1038553" s="423"/>
      <c r="AA1038553" s="47"/>
      <c r="AB1038553" s="48"/>
      <c r="AC1038553" s="47"/>
    </row>
    <row r="1038554" s="38" customFormat="1" customHeight="1" spans="1:29">
      <c r="A1038554" s="39"/>
      <c r="B1038554" s="39"/>
      <c r="C1038554" s="40"/>
      <c r="D1038554" s="40"/>
      <c r="E1038554" s="39"/>
      <c r="F1038554" s="39"/>
      <c r="G1038554" s="39"/>
      <c r="H1038554" s="41"/>
      <c r="I1038554" s="41"/>
      <c r="J1038554" s="40"/>
      <c r="K1038554" s="40"/>
      <c r="L1038554" s="40"/>
      <c r="M1038554" s="39"/>
      <c r="N1038554" s="40"/>
      <c r="O1038554" s="40"/>
      <c r="P1038554" s="42"/>
      <c r="Q1038554" s="42"/>
      <c r="R1038554" s="42"/>
      <c r="S1038554" s="43"/>
      <c r="T1038554" s="44"/>
      <c r="U1038554" s="39"/>
      <c r="V1038554" s="42"/>
      <c r="W1038554" s="45"/>
      <c r="X1038554" s="46"/>
      <c r="Y1038554" s="46"/>
      <c r="Z1038554" s="423"/>
      <c r="AA1038554" s="47"/>
      <c r="AB1038554" s="48"/>
      <c r="AC1038554" s="47"/>
    </row>
    <row r="1038555" s="38" customFormat="1" customHeight="1" spans="1:29">
      <c r="A1038555" s="39"/>
      <c r="B1038555" s="39"/>
      <c r="C1038555" s="40"/>
      <c r="D1038555" s="40"/>
      <c r="E1038555" s="39"/>
      <c r="F1038555" s="39"/>
      <c r="G1038555" s="39"/>
      <c r="H1038555" s="41"/>
      <c r="I1038555" s="41"/>
      <c r="J1038555" s="40"/>
      <c r="K1038555" s="40"/>
      <c r="L1038555" s="40"/>
      <c r="M1038555" s="39"/>
      <c r="N1038555" s="40"/>
      <c r="O1038555" s="40"/>
      <c r="P1038555" s="42"/>
      <c r="Q1038555" s="42"/>
      <c r="R1038555" s="42"/>
      <c r="S1038555" s="43"/>
      <c r="T1038555" s="44"/>
      <c r="U1038555" s="39"/>
      <c r="V1038555" s="42"/>
      <c r="W1038555" s="45"/>
      <c r="X1038555" s="46"/>
      <c r="Y1038555" s="46"/>
      <c r="Z1038555" s="423"/>
      <c r="AA1038555" s="47"/>
      <c r="AB1038555" s="48"/>
      <c r="AC1038555" s="47"/>
    </row>
    <row r="1038556" s="38" customFormat="1" customHeight="1" spans="1:29">
      <c r="A1038556" s="39"/>
      <c r="B1038556" s="39"/>
      <c r="C1038556" s="40"/>
      <c r="D1038556" s="40"/>
      <c r="E1038556" s="39"/>
      <c r="F1038556" s="39"/>
      <c r="G1038556" s="39"/>
      <c r="H1038556" s="41"/>
      <c r="I1038556" s="41"/>
      <c r="J1038556" s="40"/>
      <c r="K1038556" s="40"/>
      <c r="L1038556" s="40"/>
      <c r="M1038556" s="39"/>
      <c r="N1038556" s="40"/>
      <c r="O1038556" s="40"/>
      <c r="P1038556" s="42"/>
      <c r="Q1038556" s="42"/>
      <c r="R1038556" s="42"/>
      <c r="S1038556" s="43"/>
      <c r="T1038556" s="44"/>
      <c r="U1038556" s="39"/>
      <c r="V1038556" s="42"/>
      <c r="W1038556" s="45"/>
      <c r="X1038556" s="46"/>
      <c r="Y1038556" s="46"/>
      <c r="Z1038556" s="423"/>
      <c r="AA1038556" s="47"/>
      <c r="AB1038556" s="48"/>
      <c r="AC1038556" s="47"/>
    </row>
    <row r="1038557" s="38" customFormat="1" customHeight="1" spans="1:29">
      <c r="A1038557" s="39"/>
      <c r="B1038557" s="39"/>
      <c r="C1038557" s="40"/>
      <c r="D1038557" s="40"/>
      <c r="E1038557" s="39"/>
      <c r="F1038557" s="39"/>
      <c r="G1038557" s="39"/>
      <c r="H1038557" s="41"/>
      <c r="I1038557" s="41"/>
      <c r="J1038557" s="40"/>
      <c r="K1038557" s="40"/>
      <c r="L1038557" s="40"/>
      <c r="M1038557" s="39"/>
      <c r="N1038557" s="40"/>
      <c r="O1038557" s="40"/>
      <c r="P1038557" s="42"/>
      <c r="Q1038557" s="42"/>
      <c r="R1038557" s="42"/>
      <c r="S1038557" s="43"/>
      <c r="T1038557" s="44"/>
      <c r="U1038557" s="39"/>
      <c r="V1038557" s="42"/>
      <c r="W1038557" s="45"/>
      <c r="X1038557" s="46"/>
      <c r="Y1038557" s="46"/>
      <c r="Z1038557" s="423"/>
      <c r="AA1038557" s="47"/>
      <c r="AB1038557" s="48"/>
      <c r="AC1038557" s="47"/>
    </row>
    <row r="1038558" s="38" customFormat="1" customHeight="1" spans="1:29">
      <c r="A1038558" s="39"/>
      <c r="B1038558" s="39"/>
      <c r="C1038558" s="40"/>
      <c r="D1038558" s="40"/>
      <c r="E1038558" s="39"/>
      <c r="F1038558" s="39"/>
      <c r="G1038558" s="39"/>
      <c r="H1038558" s="41"/>
      <c r="I1038558" s="41"/>
      <c r="J1038558" s="40"/>
      <c r="K1038558" s="40"/>
      <c r="L1038558" s="40"/>
      <c r="M1038558" s="39"/>
      <c r="N1038558" s="40"/>
      <c r="O1038558" s="40"/>
      <c r="P1038558" s="42"/>
      <c r="Q1038558" s="42"/>
      <c r="R1038558" s="42"/>
      <c r="S1038558" s="43"/>
      <c r="T1038558" s="44"/>
      <c r="U1038558" s="39"/>
      <c r="V1038558" s="42"/>
      <c r="W1038558" s="45"/>
      <c r="X1038558" s="46"/>
      <c r="Y1038558" s="46"/>
      <c r="Z1038558" s="423"/>
      <c r="AA1038558" s="47"/>
      <c r="AB1038558" s="48"/>
      <c r="AC1038558" s="47"/>
    </row>
    <row r="1038559" s="38" customFormat="1" customHeight="1" spans="1:29">
      <c r="A1038559" s="39"/>
      <c r="B1038559" s="39"/>
      <c r="C1038559" s="40"/>
      <c r="D1038559" s="40"/>
      <c r="E1038559" s="39"/>
      <c r="F1038559" s="39"/>
      <c r="G1038559" s="39"/>
      <c r="H1038559" s="41"/>
      <c r="I1038559" s="41"/>
      <c r="J1038559" s="40"/>
      <c r="K1038559" s="40"/>
      <c r="L1038559" s="40"/>
      <c r="M1038559" s="39"/>
      <c r="N1038559" s="40"/>
      <c r="O1038559" s="40"/>
      <c r="P1038559" s="42"/>
      <c r="Q1038559" s="42"/>
      <c r="R1038559" s="42"/>
      <c r="S1038559" s="43"/>
      <c r="T1038559" s="44"/>
      <c r="U1038559" s="39"/>
      <c r="V1038559" s="42"/>
      <c r="W1038559" s="45"/>
      <c r="X1038559" s="46"/>
      <c r="Y1038559" s="46"/>
      <c r="Z1038559" s="423"/>
      <c r="AA1038559" s="47"/>
      <c r="AB1038559" s="48"/>
      <c r="AC1038559" s="47"/>
    </row>
    <row r="1038560" s="38" customFormat="1" customHeight="1" spans="1:29">
      <c r="A1038560" s="39"/>
      <c r="B1038560" s="39"/>
      <c r="C1038560" s="40"/>
      <c r="D1038560" s="40"/>
      <c r="E1038560" s="39"/>
      <c r="F1038560" s="39"/>
      <c r="G1038560" s="39"/>
      <c r="H1038560" s="41"/>
      <c r="I1038560" s="41"/>
      <c r="J1038560" s="40"/>
      <c r="K1038560" s="40"/>
      <c r="L1038560" s="40"/>
      <c r="M1038560" s="39"/>
      <c r="N1038560" s="40"/>
      <c r="O1038560" s="40"/>
      <c r="P1038560" s="42"/>
      <c r="Q1038560" s="42"/>
      <c r="R1038560" s="42"/>
      <c r="S1038560" s="43"/>
      <c r="T1038560" s="44"/>
      <c r="U1038560" s="39"/>
      <c r="V1038560" s="42"/>
      <c r="W1038560" s="45"/>
      <c r="X1038560" s="46"/>
      <c r="Y1038560" s="46"/>
      <c r="Z1038560" s="423"/>
      <c r="AA1038560" s="47"/>
      <c r="AB1038560" s="48"/>
      <c r="AC1038560" s="47"/>
    </row>
    <row r="1038561" s="38" customFormat="1" customHeight="1" spans="1:29">
      <c r="A1038561" s="39"/>
      <c r="B1038561" s="39"/>
      <c r="C1038561" s="40"/>
      <c r="D1038561" s="40"/>
      <c r="E1038561" s="39"/>
      <c r="F1038561" s="39"/>
      <c r="G1038561" s="39"/>
      <c r="H1038561" s="41"/>
      <c r="I1038561" s="41"/>
      <c r="J1038561" s="40"/>
      <c r="K1038561" s="40"/>
      <c r="L1038561" s="40"/>
      <c r="M1038561" s="39"/>
      <c r="N1038561" s="40"/>
      <c r="O1038561" s="40"/>
      <c r="P1038561" s="42"/>
      <c r="Q1038561" s="42"/>
      <c r="R1038561" s="42"/>
      <c r="S1038561" s="43"/>
      <c r="T1038561" s="44"/>
      <c r="U1038561" s="39"/>
      <c r="V1038561" s="42"/>
      <c r="W1038561" s="45"/>
      <c r="X1038561" s="46"/>
      <c r="Y1038561" s="46"/>
      <c r="Z1038561" s="423"/>
      <c r="AA1038561" s="47"/>
      <c r="AB1038561" s="48"/>
      <c r="AC1038561" s="47"/>
    </row>
    <row r="1038562" s="38" customFormat="1" customHeight="1" spans="1:29">
      <c r="A1038562" s="39"/>
      <c r="B1038562" s="39"/>
      <c r="C1038562" s="40"/>
      <c r="D1038562" s="40"/>
      <c r="E1038562" s="39"/>
      <c r="F1038562" s="39"/>
      <c r="G1038562" s="39"/>
      <c r="H1038562" s="41"/>
      <c r="I1038562" s="41"/>
      <c r="J1038562" s="40"/>
      <c r="K1038562" s="40"/>
      <c r="L1038562" s="40"/>
      <c r="M1038562" s="39"/>
      <c r="N1038562" s="40"/>
      <c r="O1038562" s="40"/>
      <c r="P1038562" s="42"/>
      <c r="Q1038562" s="42"/>
      <c r="R1038562" s="42"/>
      <c r="S1038562" s="43"/>
      <c r="T1038562" s="44"/>
      <c r="U1038562" s="39"/>
      <c r="V1038562" s="42"/>
      <c r="W1038562" s="45"/>
      <c r="X1038562" s="46"/>
      <c r="Y1038562" s="46"/>
      <c r="Z1038562" s="423"/>
      <c r="AA1038562" s="47"/>
      <c r="AB1038562" s="48"/>
      <c r="AC1038562" s="47"/>
    </row>
    <row r="1038563" s="38" customFormat="1" customHeight="1" spans="1:29">
      <c r="A1038563" s="39"/>
      <c r="B1038563" s="39"/>
      <c r="C1038563" s="40"/>
      <c r="D1038563" s="40"/>
      <c r="E1038563" s="39"/>
      <c r="F1038563" s="39"/>
      <c r="G1038563" s="39"/>
      <c r="H1038563" s="41"/>
      <c r="I1038563" s="41"/>
      <c r="J1038563" s="40"/>
      <c r="K1038563" s="40"/>
      <c r="L1038563" s="40"/>
      <c r="M1038563" s="39"/>
      <c r="N1038563" s="40"/>
      <c r="O1038563" s="40"/>
      <c r="P1038563" s="42"/>
      <c r="Q1038563" s="42"/>
      <c r="R1038563" s="42"/>
      <c r="S1038563" s="43"/>
      <c r="T1038563" s="44"/>
      <c r="U1038563" s="39"/>
      <c r="V1038563" s="42"/>
      <c r="W1038563" s="45"/>
      <c r="X1038563" s="46"/>
      <c r="Y1038563" s="46"/>
      <c r="Z1038563" s="423"/>
      <c r="AA1038563" s="47"/>
      <c r="AB1038563" s="48"/>
      <c r="AC1038563" s="47"/>
    </row>
    <row r="1038564" s="38" customFormat="1" customHeight="1" spans="1:29">
      <c r="A1038564" s="39"/>
      <c r="B1038564" s="39"/>
      <c r="C1038564" s="40"/>
      <c r="D1038564" s="40"/>
      <c r="E1038564" s="39"/>
      <c r="F1038564" s="39"/>
      <c r="G1038564" s="39"/>
      <c r="H1038564" s="41"/>
      <c r="I1038564" s="41"/>
      <c r="J1038564" s="40"/>
      <c r="K1038564" s="40"/>
      <c r="L1038564" s="40"/>
      <c r="M1038564" s="39"/>
      <c r="N1038564" s="40"/>
      <c r="O1038564" s="40"/>
      <c r="P1038564" s="42"/>
      <c r="Q1038564" s="42"/>
      <c r="R1038564" s="42"/>
      <c r="S1038564" s="43"/>
      <c r="T1038564" s="44"/>
      <c r="U1038564" s="39"/>
      <c r="V1038564" s="42"/>
      <c r="W1038564" s="45"/>
      <c r="X1038564" s="46"/>
      <c r="Y1038564" s="46"/>
      <c r="Z1038564" s="423"/>
      <c r="AA1038564" s="47"/>
      <c r="AB1038564" s="48"/>
      <c r="AC1038564" s="47"/>
    </row>
    <row r="1038565" s="38" customFormat="1" customHeight="1" spans="1:29">
      <c r="A1038565" s="39"/>
      <c r="B1038565" s="39"/>
      <c r="C1038565" s="40"/>
      <c r="D1038565" s="40"/>
      <c r="E1038565" s="39"/>
      <c r="F1038565" s="39"/>
      <c r="G1038565" s="39"/>
      <c r="H1038565" s="41"/>
      <c r="I1038565" s="41"/>
      <c r="J1038565" s="40"/>
      <c r="K1038565" s="40"/>
      <c r="L1038565" s="40"/>
      <c r="M1038565" s="39"/>
      <c r="N1038565" s="40"/>
      <c r="O1038565" s="40"/>
      <c r="P1038565" s="42"/>
      <c r="Q1038565" s="42"/>
      <c r="R1038565" s="42"/>
      <c r="S1038565" s="43"/>
      <c r="T1038565" s="44"/>
      <c r="U1038565" s="39"/>
      <c r="V1038565" s="42"/>
      <c r="W1038565" s="45"/>
      <c r="X1038565" s="46"/>
      <c r="Y1038565" s="46"/>
      <c r="Z1038565" s="423"/>
      <c r="AA1038565" s="47"/>
      <c r="AB1038565" s="48"/>
      <c r="AC1038565" s="47"/>
    </row>
    <row r="1038566" s="38" customFormat="1" customHeight="1" spans="1:29">
      <c r="A1038566" s="39"/>
      <c r="B1038566" s="39"/>
      <c r="C1038566" s="40"/>
      <c r="D1038566" s="40"/>
      <c r="E1038566" s="39"/>
      <c r="F1038566" s="39"/>
      <c r="G1038566" s="39"/>
      <c r="H1038566" s="41"/>
      <c r="I1038566" s="41"/>
      <c r="J1038566" s="40"/>
      <c r="K1038566" s="40"/>
      <c r="L1038566" s="40"/>
      <c r="M1038566" s="39"/>
      <c r="N1038566" s="40"/>
      <c r="O1038566" s="40"/>
      <c r="P1038566" s="42"/>
      <c r="Q1038566" s="42"/>
      <c r="R1038566" s="42"/>
      <c r="S1038566" s="43"/>
      <c r="T1038566" s="44"/>
      <c r="U1038566" s="39"/>
      <c r="V1038566" s="42"/>
      <c r="W1038566" s="45"/>
      <c r="X1038566" s="46"/>
      <c r="Y1038566" s="46"/>
      <c r="Z1038566" s="423"/>
      <c r="AA1038566" s="47"/>
      <c r="AB1038566" s="48"/>
      <c r="AC1038566" s="47"/>
    </row>
    <row r="1038567" s="38" customFormat="1" customHeight="1" spans="1:29">
      <c r="A1038567" s="39"/>
      <c r="B1038567" s="39"/>
      <c r="C1038567" s="40"/>
      <c r="D1038567" s="40"/>
      <c r="E1038567" s="39"/>
      <c r="F1038567" s="39"/>
      <c r="G1038567" s="39"/>
      <c r="H1038567" s="41"/>
      <c r="I1038567" s="41"/>
      <c r="J1038567" s="40"/>
      <c r="K1038567" s="40"/>
      <c r="L1038567" s="40"/>
      <c r="M1038567" s="39"/>
      <c r="N1038567" s="40"/>
      <c r="O1038567" s="40"/>
      <c r="P1038567" s="42"/>
      <c r="Q1038567" s="42"/>
      <c r="R1038567" s="42"/>
      <c r="S1038567" s="43"/>
      <c r="T1038567" s="44"/>
      <c r="U1038567" s="39"/>
      <c r="V1038567" s="42"/>
      <c r="W1038567" s="45"/>
      <c r="X1038567" s="46"/>
      <c r="Y1038567" s="46"/>
      <c r="Z1038567" s="423"/>
      <c r="AA1038567" s="47"/>
      <c r="AB1038567" s="48"/>
      <c r="AC1038567" s="47"/>
    </row>
    <row r="1038568" s="38" customFormat="1" customHeight="1" spans="1:29">
      <c r="A1038568" s="39"/>
      <c r="B1038568" s="39"/>
      <c r="C1038568" s="40"/>
      <c r="D1038568" s="40"/>
      <c r="E1038568" s="39"/>
      <c r="F1038568" s="39"/>
      <c r="G1038568" s="39"/>
      <c r="H1038568" s="41"/>
      <c r="I1038568" s="41"/>
      <c r="J1038568" s="40"/>
      <c r="K1038568" s="40"/>
      <c r="L1038568" s="40"/>
      <c r="M1038568" s="39"/>
      <c r="N1038568" s="40"/>
      <c r="O1038568" s="40"/>
      <c r="P1038568" s="42"/>
      <c r="Q1038568" s="42"/>
      <c r="R1038568" s="42"/>
      <c r="S1038568" s="43"/>
      <c r="T1038568" s="44"/>
      <c r="U1038568" s="39"/>
      <c r="V1038568" s="42"/>
      <c r="W1038568" s="45"/>
      <c r="X1038568" s="46"/>
      <c r="Y1038568" s="46"/>
      <c r="Z1038568" s="423"/>
      <c r="AA1038568" s="47"/>
      <c r="AB1038568" s="48"/>
      <c r="AC1038568" s="47"/>
    </row>
    <row r="1038569" s="38" customFormat="1" customHeight="1" spans="1:29">
      <c r="A1038569" s="39"/>
      <c r="B1038569" s="39"/>
      <c r="C1038569" s="40"/>
      <c r="D1038569" s="40"/>
      <c r="E1038569" s="39"/>
      <c r="F1038569" s="39"/>
      <c r="G1038569" s="39"/>
      <c r="H1038569" s="41"/>
      <c r="I1038569" s="41"/>
      <c r="J1038569" s="40"/>
      <c r="K1038569" s="40"/>
      <c r="L1038569" s="40"/>
      <c r="M1038569" s="39"/>
      <c r="N1038569" s="40"/>
      <c r="O1038569" s="40"/>
      <c r="P1038569" s="42"/>
      <c r="Q1038569" s="42"/>
      <c r="R1038569" s="42"/>
      <c r="S1038569" s="43"/>
      <c r="T1038569" s="44"/>
      <c r="U1038569" s="39"/>
      <c r="V1038569" s="42"/>
      <c r="W1038569" s="45"/>
      <c r="X1038569" s="46"/>
      <c r="Y1038569" s="46"/>
      <c r="Z1038569" s="423"/>
      <c r="AA1038569" s="47"/>
      <c r="AB1038569" s="48"/>
      <c r="AC1038569" s="47"/>
    </row>
    <row r="1038570" s="38" customFormat="1" customHeight="1" spans="1:29">
      <c r="A1038570" s="39"/>
      <c r="B1038570" s="39"/>
      <c r="C1038570" s="40"/>
      <c r="D1038570" s="40"/>
      <c r="E1038570" s="39"/>
      <c r="F1038570" s="39"/>
      <c r="G1038570" s="39"/>
      <c r="H1038570" s="41"/>
      <c r="I1038570" s="41"/>
      <c r="J1038570" s="40"/>
      <c r="K1038570" s="40"/>
      <c r="L1038570" s="40"/>
      <c r="M1038570" s="39"/>
      <c r="N1038570" s="40"/>
      <c r="O1038570" s="40"/>
      <c r="P1038570" s="42"/>
      <c r="Q1038570" s="42"/>
      <c r="R1038570" s="42"/>
      <c r="S1038570" s="43"/>
      <c r="T1038570" s="44"/>
      <c r="U1038570" s="39"/>
      <c r="V1038570" s="42"/>
      <c r="W1038570" s="45"/>
      <c r="X1038570" s="46"/>
      <c r="Y1038570" s="46"/>
      <c r="Z1038570" s="423"/>
      <c r="AA1038570" s="47"/>
      <c r="AB1038570" s="48"/>
      <c r="AC1038570" s="47"/>
    </row>
    <row r="1038571" s="38" customFormat="1" customHeight="1" spans="1:29">
      <c r="A1038571" s="39"/>
      <c r="B1038571" s="39"/>
      <c r="C1038571" s="40"/>
      <c r="D1038571" s="40"/>
      <c r="E1038571" s="39"/>
      <c r="F1038571" s="39"/>
      <c r="G1038571" s="39"/>
      <c r="H1038571" s="41"/>
      <c r="I1038571" s="41"/>
      <c r="J1038571" s="40"/>
      <c r="K1038571" s="40"/>
      <c r="L1038571" s="40"/>
      <c r="M1038571" s="39"/>
      <c r="N1038571" s="40"/>
      <c r="O1038571" s="40"/>
      <c r="P1038571" s="42"/>
      <c r="Q1038571" s="42"/>
      <c r="R1038571" s="42"/>
      <c r="S1038571" s="43"/>
      <c r="T1038571" s="44"/>
      <c r="U1038571" s="39"/>
      <c r="V1038571" s="42"/>
      <c r="W1038571" s="45"/>
      <c r="X1038571" s="46"/>
      <c r="Y1038571" s="46"/>
      <c r="Z1038571" s="423"/>
      <c r="AA1038571" s="47"/>
      <c r="AB1038571" s="48"/>
      <c r="AC1038571" s="47"/>
    </row>
    <row r="1038572" s="38" customFormat="1" customHeight="1" spans="1:29">
      <c r="A1038572" s="39"/>
      <c r="B1038572" s="39"/>
      <c r="C1038572" s="40"/>
      <c r="D1038572" s="40"/>
      <c r="E1038572" s="39"/>
      <c r="F1038572" s="39"/>
      <c r="G1038572" s="39"/>
      <c r="H1038572" s="41"/>
      <c r="I1038572" s="41"/>
      <c r="J1038572" s="40"/>
      <c r="K1038572" s="40"/>
      <c r="L1038572" s="40"/>
      <c r="M1038572" s="39"/>
      <c r="N1038572" s="40"/>
      <c r="O1038572" s="40"/>
      <c r="P1038572" s="42"/>
      <c r="Q1038572" s="42"/>
      <c r="R1038572" s="42"/>
      <c r="S1038572" s="43"/>
      <c r="T1038572" s="44"/>
      <c r="U1038572" s="39"/>
      <c r="V1038572" s="42"/>
      <c r="W1038572" s="45"/>
      <c r="X1038572" s="46"/>
      <c r="Y1038572" s="46"/>
      <c r="Z1038572" s="423"/>
      <c r="AA1038572" s="47"/>
      <c r="AB1038572" s="48"/>
      <c r="AC1038572" s="47"/>
    </row>
    <row r="1038573" s="38" customFormat="1" customHeight="1" spans="1:29">
      <c r="A1038573" s="39"/>
      <c r="B1038573" s="39"/>
      <c r="C1038573" s="40"/>
      <c r="D1038573" s="40"/>
      <c r="E1038573" s="39"/>
      <c r="F1038573" s="39"/>
      <c r="G1038573" s="39"/>
      <c r="H1038573" s="41"/>
      <c r="I1038573" s="41"/>
      <c r="J1038573" s="40"/>
      <c r="K1038573" s="40"/>
      <c r="L1038573" s="40"/>
      <c r="M1038573" s="39"/>
      <c r="N1038573" s="40"/>
      <c r="O1038573" s="40"/>
      <c r="P1038573" s="42"/>
      <c r="Q1038573" s="42"/>
      <c r="R1038573" s="42"/>
      <c r="S1038573" s="43"/>
      <c r="T1038573" s="44"/>
      <c r="U1038573" s="39"/>
      <c r="V1038573" s="42"/>
      <c r="W1038573" s="45"/>
      <c r="X1038573" s="46"/>
      <c r="Y1038573" s="46"/>
      <c r="Z1038573" s="423"/>
      <c r="AA1038573" s="47"/>
      <c r="AB1038573" s="48"/>
      <c r="AC1038573" s="47"/>
    </row>
    <row r="1038574" s="38" customFormat="1" customHeight="1" spans="1:29">
      <c r="A1038574" s="39"/>
      <c r="B1038574" s="39"/>
      <c r="C1038574" s="40"/>
      <c r="D1038574" s="40"/>
      <c r="E1038574" s="39"/>
      <c r="F1038574" s="39"/>
      <c r="G1038574" s="39"/>
      <c r="H1038574" s="41"/>
      <c r="I1038574" s="41"/>
      <c r="J1038574" s="40"/>
      <c r="K1038574" s="40"/>
      <c r="L1038574" s="40"/>
      <c r="M1038574" s="39"/>
      <c r="N1038574" s="40"/>
      <c r="O1038574" s="40"/>
      <c r="P1038574" s="42"/>
      <c r="Q1038574" s="42"/>
      <c r="R1038574" s="42"/>
      <c r="S1038574" s="43"/>
      <c r="T1038574" s="44"/>
      <c r="U1038574" s="39"/>
      <c r="V1038574" s="42"/>
      <c r="W1038574" s="45"/>
      <c r="X1038574" s="46"/>
      <c r="Y1038574" s="46"/>
      <c r="Z1038574" s="423"/>
      <c r="AA1038574" s="47"/>
      <c r="AB1038574" s="48"/>
      <c r="AC1038574" s="47"/>
    </row>
    <row r="1038575" s="38" customFormat="1" customHeight="1" spans="1:29">
      <c r="A1038575" s="39"/>
      <c r="B1038575" s="39"/>
      <c r="C1038575" s="40"/>
      <c r="D1038575" s="40"/>
      <c r="E1038575" s="39"/>
      <c r="F1038575" s="39"/>
      <c r="G1038575" s="39"/>
      <c r="H1038575" s="41"/>
      <c r="I1038575" s="41"/>
      <c r="J1038575" s="40"/>
      <c r="K1038575" s="40"/>
      <c r="L1038575" s="40"/>
      <c r="M1038575" s="39"/>
      <c r="N1038575" s="40"/>
      <c r="O1038575" s="40"/>
      <c r="P1038575" s="42"/>
      <c r="Q1038575" s="42"/>
      <c r="R1038575" s="42"/>
      <c r="S1038575" s="43"/>
      <c r="T1038575" s="44"/>
      <c r="U1038575" s="39"/>
      <c r="V1038575" s="42"/>
      <c r="W1038575" s="45"/>
      <c r="X1038575" s="46"/>
      <c r="Y1038575" s="46"/>
      <c r="Z1038575" s="423"/>
      <c r="AA1038575" s="47"/>
      <c r="AB1038575" s="48"/>
      <c r="AC1038575" s="47"/>
    </row>
    <row r="1038576" s="38" customFormat="1" customHeight="1" spans="1:29">
      <c r="A1038576" s="39"/>
      <c r="B1038576" s="39"/>
      <c r="C1038576" s="40"/>
      <c r="D1038576" s="40"/>
      <c r="E1038576" s="39"/>
      <c r="F1038576" s="39"/>
      <c r="G1038576" s="39"/>
      <c r="H1038576" s="41"/>
      <c r="I1038576" s="41"/>
      <c r="J1038576" s="40"/>
      <c r="K1038576" s="40"/>
      <c r="L1038576" s="40"/>
      <c r="M1038576" s="39"/>
      <c r="N1038576" s="40"/>
      <c r="O1038576" s="40"/>
      <c r="P1038576" s="42"/>
      <c r="Q1038576" s="42"/>
      <c r="R1038576" s="42"/>
      <c r="S1038576" s="43"/>
      <c r="T1038576" s="44"/>
      <c r="U1038576" s="39"/>
      <c r="V1038576" s="42"/>
      <c r="W1038576" s="45"/>
      <c r="X1038576" s="46"/>
      <c r="Y1038576" s="46"/>
      <c r="Z1038576" s="423"/>
      <c r="AA1038576" s="47"/>
      <c r="AB1038576" s="48"/>
      <c r="AC1038576" s="47"/>
    </row>
    <row r="1038577" s="38" customFormat="1" customHeight="1" spans="1:29">
      <c r="A1038577" s="39"/>
      <c r="B1038577" s="39"/>
      <c r="C1038577" s="40"/>
      <c r="D1038577" s="40"/>
      <c r="E1038577" s="39"/>
      <c r="F1038577" s="39"/>
      <c r="G1038577" s="39"/>
      <c r="H1038577" s="41"/>
      <c r="I1038577" s="41"/>
      <c r="J1038577" s="40"/>
      <c r="K1038577" s="40"/>
      <c r="L1038577" s="40"/>
      <c r="M1038577" s="39"/>
      <c r="N1038577" s="40"/>
      <c r="O1038577" s="40"/>
      <c r="P1038577" s="42"/>
      <c r="Q1038577" s="42"/>
      <c r="R1038577" s="42"/>
      <c r="S1038577" s="43"/>
      <c r="T1038577" s="44"/>
      <c r="U1038577" s="39"/>
      <c r="V1038577" s="42"/>
      <c r="W1038577" s="45"/>
      <c r="X1038577" s="46"/>
      <c r="Y1038577" s="46"/>
      <c r="Z1038577" s="423"/>
      <c r="AA1038577" s="47"/>
      <c r="AB1038577" s="48"/>
      <c r="AC1038577" s="47"/>
    </row>
    <row r="1038578" s="38" customFormat="1" customHeight="1" spans="1:29">
      <c r="A1038578" s="39"/>
      <c r="B1038578" s="39"/>
      <c r="C1038578" s="40"/>
      <c r="D1038578" s="40"/>
      <c r="E1038578" s="39"/>
      <c r="F1038578" s="39"/>
      <c r="G1038578" s="39"/>
      <c r="H1038578" s="41"/>
      <c r="I1038578" s="41"/>
      <c r="J1038578" s="40"/>
      <c r="K1038578" s="40"/>
      <c r="L1038578" s="40"/>
      <c r="M1038578" s="39"/>
      <c r="N1038578" s="40"/>
      <c r="O1038578" s="40"/>
      <c r="P1038578" s="42"/>
      <c r="Q1038578" s="42"/>
      <c r="R1038578" s="42"/>
      <c r="S1038578" s="43"/>
      <c r="T1038578" s="44"/>
      <c r="U1038578" s="39"/>
      <c r="V1038578" s="42"/>
      <c r="W1038578" s="45"/>
      <c r="X1038578" s="46"/>
      <c r="Y1038578" s="46"/>
      <c r="Z1038578" s="423"/>
      <c r="AA1038578" s="47"/>
      <c r="AB1038578" s="48"/>
      <c r="AC1038578" s="47"/>
    </row>
    <row r="1038579" s="38" customFormat="1" customHeight="1" spans="1:29">
      <c r="A1038579" s="39"/>
      <c r="B1038579" s="39"/>
      <c r="C1038579" s="40"/>
      <c r="D1038579" s="40"/>
      <c r="E1038579" s="39"/>
      <c r="F1038579" s="39"/>
      <c r="G1038579" s="39"/>
      <c r="H1038579" s="41"/>
      <c r="I1038579" s="41"/>
      <c r="J1038579" s="40"/>
      <c r="K1038579" s="40"/>
      <c r="L1038579" s="40"/>
      <c r="M1038579" s="39"/>
      <c r="N1038579" s="40"/>
      <c r="O1038579" s="40"/>
      <c r="P1038579" s="42"/>
      <c r="Q1038579" s="42"/>
      <c r="R1038579" s="42"/>
      <c r="S1038579" s="43"/>
      <c r="T1038579" s="44"/>
      <c r="U1038579" s="39"/>
      <c r="V1038579" s="42"/>
      <c r="W1038579" s="45"/>
      <c r="X1038579" s="46"/>
      <c r="Y1038579" s="46"/>
      <c r="Z1038579" s="423"/>
      <c r="AA1038579" s="47"/>
      <c r="AB1038579" s="48"/>
      <c r="AC1038579" s="47"/>
    </row>
    <row r="1038580" s="38" customFormat="1" customHeight="1" spans="1:29">
      <c r="A1038580" s="39"/>
      <c r="B1038580" s="39"/>
      <c r="C1038580" s="40"/>
      <c r="D1038580" s="40"/>
      <c r="E1038580" s="39"/>
      <c r="F1038580" s="39"/>
      <c r="G1038580" s="39"/>
      <c r="H1038580" s="41"/>
      <c r="I1038580" s="41"/>
      <c r="J1038580" s="40"/>
      <c r="K1038580" s="40"/>
      <c r="L1038580" s="40"/>
      <c r="M1038580" s="39"/>
      <c r="N1038580" s="40"/>
      <c r="O1038580" s="40"/>
      <c r="P1038580" s="42"/>
      <c r="Q1038580" s="42"/>
      <c r="R1038580" s="42"/>
      <c r="S1038580" s="43"/>
      <c r="T1038580" s="44"/>
      <c r="U1038580" s="39"/>
      <c r="V1038580" s="42"/>
      <c r="W1038580" s="45"/>
      <c r="X1038580" s="46"/>
      <c r="Y1038580" s="46"/>
      <c r="Z1038580" s="423"/>
      <c r="AA1038580" s="47"/>
      <c r="AB1038580" s="48"/>
      <c r="AC1038580" s="47"/>
    </row>
    <row r="1038581" s="38" customFormat="1" customHeight="1" spans="1:29">
      <c r="A1038581" s="39"/>
      <c r="B1038581" s="39"/>
      <c r="C1038581" s="40"/>
      <c r="D1038581" s="40"/>
      <c r="E1038581" s="39"/>
      <c r="F1038581" s="39"/>
      <c r="G1038581" s="39"/>
      <c r="H1038581" s="41"/>
      <c r="I1038581" s="41"/>
      <c r="J1038581" s="40"/>
      <c r="K1038581" s="40"/>
      <c r="L1038581" s="40"/>
      <c r="M1038581" s="39"/>
      <c r="N1038581" s="40"/>
      <c r="O1038581" s="40"/>
      <c r="P1038581" s="42"/>
      <c r="Q1038581" s="42"/>
      <c r="R1038581" s="42"/>
      <c r="S1038581" s="43"/>
      <c r="T1038581" s="44"/>
      <c r="U1038581" s="39"/>
      <c r="V1038581" s="42"/>
      <c r="W1038581" s="45"/>
      <c r="X1038581" s="46"/>
      <c r="Y1038581" s="46"/>
      <c r="Z1038581" s="423"/>
      <c r="AA1038581" s="47"/>
      <c r="AB1038581" s="48"/>
      <c r="AC1038581" s="47"/>
    </row>
    <row r="1038582" s="38" customFormat="1" customHeight="1" spans="1:29">
      <c r="A1038582" s="39"/>
      <c r="B1038582" s="39"/>
      <c r="C1038582" s="40"/>
      <c r="D1038582" s="40"/>
      <c r="E1038582" s="39"/>
      <c r="F1038582" s="39"/>
      <c r="G1038582" s="39"/>
      <c r="H1038582" s="41"/>
      <c r="I1038582" s="41"/>
      <c r="J1038582" s="40"/>
      <c r="K1038582" s="40"/>
      <c r="L1038582" s="40"/>
      <c r="M1038582" s="39"/>
      <c r="N1038582" s="40"/>
      <c r="O1038582" s="40"/>
      <c r="P1038582" s="42"/>
      <c r="Q1038582" s="42"/>
      <c r="R1038582" s="42"/>
      <c r="S1038582" s="43"/>
      <c r="T1038582" s="44"/>
      <c r="U1038582" s="39"/>
      <c r="V1038582" s="42"/>
      <c r="W1038582" s="45"/>
      <c r="X1038582" s="46"/>
      <c r="Y1038582" s="46"/>
      <c r="Z1038582" s="423"/>
      <c r="AA1038582" s="47"/>
      <c r="AB1038582" s="48"/>
      <c r="AC1038582" s="47"/>
    </row>
    <row r="1038583" s="38" customFormat="1" customHeight="1" spans="1:29">
      <c r="A1038583" s="39"/>
      <c r="B1038583" s="39"/>
      <c r="C1038583" s="40"/>
      <c r="D1038583" s="40"/>
      <c r="E1038583" s="39"/>
      <c r="F1038583" s="39"/>
      <c r="G1038583" s="39"/>
      <c r="H1038583" s="41"/>
      <c r="I1038583" s="41"/>
      <c r="J1038583" s="40"/>
      <c r="K1038583" s="40"/>
      <c r="L1038583" s="40"/>
      <c r="M1038583" s="39"/>
      <c r="N1038583" s="40"/>
      <c r="O1038583" s="40"/>
      <c r="P1038583" s="42"/>
      <c r="Q1038583" s="42"/>
      <c r="R1038583" s="42"/>
      <c r="S1038583" s="43"/>
      <c r="T1038583" s="44"/>
      <c r="U1038583" s="39"/>
      <c r="V1038583" s="42"/>
      <c r="W1038583" s="45"/>
      <c r="X1038583" s="46"/>
      <c r="Y1038583" s="46"/>
      <c r="Z1038583" s="423"/>
      <c r="AA1038583" s="47"/>
      <c r="AB1038583" s="48"/>
      <c r="AC1038583" s="47"/>
    </row>
    <row r="1038584" s="38" customFormat="1" customHeight="1" spans="1:29">
      <c r="A1038584" s="39"/>
      <c r="B1038584" s="39"/>
      <c r="C1038584" s="40"/>
      <c r="D1038584" s="40"/>
      <c r="E1038584" s="39"/>
      <c r="F1038584" s="39"/>
      <c r="G1038584" s="39"/>
      <c r="H1038584" s="41"/>
      <c r="I1038584" s="41"/>
      <c r="J1038584" s="40"/>
      <c r="K1038584" s="40"/>
      <c r="L1038584" s="40"/>
      <c r="M1038584" s="39"/>
      <c r="N1038584" s="40"/>
      <c r="O1038584" s="40"/>
      <c r="P1038584" s="42"/>
      <c r="Q1038584" s="42"/>
      <c r="R1038584" s="42"/>
      <c r="S1038584" s="43"/>
      <c r="T1038584" s="44"/>
      <c r="U1038584" s="39"/>
      <c r="V1038584" s="42"/>
      <c r="W1038584" s="45"/>
      <c r="X1038584" s="46"/>
      <c r="Y1038584" s="46"/>
      <c r="Z1038584" s="423"/>
      <c r="AA1038584" s="47"/>
      <c r="AB1038584" s="48"/>
      <c r="AC1038584" s="47"/>
    </row>
    <row r="1038585" s="38" customFormat="1" customHeight="1" spans="1:29">
      <c r="A1038585" s="39"/>
      <c r="B1038585" s="39"/>
      <c r="C1038585" s="40"/>
      <c r="D1038585" s="40"/>
      <c r="E1038585" s="39"/>
      <c r="F1038585" s="39"/>
      <c r="G1038585" s="39"/>
      <c r="H1038585" s="41"/>
      <c r="I1038585" s="41"/>
      <c r="J1038585" s="40"/>
      <c r="K1038585" s="40"/>
      <c r="L1038585" s="40"/>
      <c r="M1038585" s="39"/>
      <c r="N1038585" s="40"/>
      <c r="O1038585" s="40"/>
      <c r="P1038585" s="42"/>
      <c r="Q1038585" s="42"/>
      <c r="R1038585" s="42"/>
      <c r="S1038585" s="43"/>
      <c r="T1038585" s="44"/>
      <c r="U1038585" s="39"/>
      <c r="V1038585" s="42"/>
      <c r="W1038585" s="45"/>
      <c r="X1038585" s="46"/>
      <c r="Y1038585" s="46"/>
      <c r="Z1038585" s="423"/>
      <c r="AA1038585" s="47"/>
      <c r="AB1038585" s="48"/>
      <c r="AC1038585" s="47"/>
    </row>
    <row r="1038586" s="38" customFormat="1" customHeight="1" spans="1:29">
      <c r="A1038586" s="39"/>
      <c r="B1038586" s="39"/>
      <c r="C1038586" s="40"/>
      <c r="D1038586" s="40"/>
      <c r="E1038586" s="39"/>
      <c r="F1038586" s="39"/>
      <c r="G1038586" s="39"/>
      <c r="H1038586" s="41"/>
      <c r="I1038586" s="41"/>
      <c r="J1038586" s="40"/>
      <c r="K1038586" s="40"/>
      <c r="L1038586" s="40"/>
      <c r="M1038586" s="39"/>
      <c r="N1038586" s="40"/>
      <c r="O1038586" s="40"/>
      <c r="P1038586" s="42"/>
      <c r="Q1038586" s="42"/>
      <c r="R1038586" s="42"/>
      <c r="S1038586" s="43"/>
      <c r="T1038586" s="44"/>
      <c r="U1038586" s="39"/>
      <c r="V1038586" s="42"/>
      <c r="W1038586" s="45"/>
      <c r="X1038586" s="46"/>
      <c r="Y1038586" s="46"/>
      <c r="Z1038586" s="423"/>
      <c r="AA1038586" s="47"/>
      <c r="AB1038586" s="48"/>
      <c r="AC1038586" s="47"/>
    </row>
    <row r="1038587" s="38" customFormat="1" customHeight="1" spans="1:29">
      <c r="A1038587" s="39"/>
      <c r="B1038587" s="39"/>
      <c r="C1038587" s="40"/>
      <c r="D1038587" s="40"/>
      <c r="E1038587" s="39"/>
      <c r="F1038587" s="39"/>
      <c r="G1038587" s="39"/>
      <c r="H1038587" s="41"/>
      <c r="I1038587" s="41"/>
      <c r="J1038587" s="40"/>
      <c r="K1038587" s="40"/>
      <c r="L1038587" s="40"/>
      <c r="M1038587" s="39"/>
      <c r="N1038587" s="40"/>
      <c r="O1038587" s="40"/>
      <c r="P1038587" s="42"/>
      <c r="Q1038587" s="42"/>
      <c r="R1038587" s="42"/>
      <c r="S1038587" s="43"/>
      <c r="T1038587" s="44"/>
      <c r="U1038587" s="39"/>
      <c r="V1038587" s="42"/>
      <c r="W1038587" s="45"/>
      <c r="X1038587" s="46"/>
      <c r="Y1038587" s="46"/>
      <c r="Z1038587" s="423"/>
      <c r="AA1038587" s="47"/>
      <c r="AB1038587" s="48"/>
      <c r="AC1038587" s="47"/>
    </row>
    <row r="1038588" s="38" customFormat="1" customHeight="1" spans="1:29">
      <c r="A1038588" s="39"/>
      <c r="B1038588" s="39"/>
      <c r="C1038588" s="40"/>
      <c r="D1038588" s="40"/>
      <c r="E1038588" s="39"/>
      <c r="F1038588" s="39"/>
      <c r="G1038588" s="39"/>
      <c r="H1038588" s="41"/>
      <c r="I1038588" s="41"/>
      <c r="J1038588" s="40"/>
      <c r="K1038588" s="40"/>
      <c r="L1038588" s="40"/>
      <c r="M1038588" s="39"/>
      <c r="N1038588" s="40"/>
      <c r="O1038588" s="40"/>
      <c r="P1038588" s="42"/>
      <c r="Q1038588" s="42"/>
      <c r="R1038588" s="42"/>
      <c r="S1038588" s="43"/>
      <c r="T1038588" s="44"/>
      <c r="U1038588" s="39"/>
      <c r="V1038588" s="42"/>
      <c r="W1038588" s="45"/>
      <c r="X1038588" s="46"/>
      <c r="Y1038588" s="46"/>
      <c r="Z1038588" s="423"/>
      <c r="AA1038588" s="47"/>
      <c r="AB1038588" s="48"/>
      <c r="AC1038588" s="47"/>
    </row>
    <row r="1038589" s="38" customFormat="1" customHeight="1" spans="1:29">
      <c r="A1038589" s="39"/>
      <c r="B1038589" s="39"/>
      <c r="C1038589" s="40"/>
      <c r="D1038589" s="40"/>
      <c r="E1038589" s="39"/>
      <c r="F1038589" s="39"/>
      <c r="G1038589" s="39"/>
      <c r="H1038589" s="41"/>
      <c r="I1038589" s="41"/>
      <c r="J1038589" s="40"/>
      <c r="K1038589" s="40"/>
      <c r="L1038589" s="40"/>
      <c r="M1038589" s="39"/>
      <c r="N1038589" s="40"/>
      <c r="O1038589" s="40"/>
      <c r="P1038589" s="42"/>
      <c r="Q1038589" s="42"/>
      <c r="R1038589" s="42"/>
      <c r="S1038589" s="43"/>
      <c r="T1038589" s="44"/>
      <c r="U1038589" s="39"/>
      <c r="V1038589" s="42"/>
      <c r="W1038589" s="45"/>
      <c r="X1038589" s="46"/>
      <c r="Y1038589" s="46"/>
      <c r="Z1038589" s="423"/>
      <c r="AA1038589" s="47"/>
      <c r="AB1038589" s="48"/>
      <c r="AC1038589" s="47"/>
    </row>
    <row r="1038590" s="38" customFormat="1" customHeight="1" spans="1:29">
      <c r="A1038590" s="39"/>
      <c r="B1038590" s="39"/>
      <c r="C1038590" s="40"/>
      <c r="D1038590" s="40"/>
      <c r="E1038590" s="39"/>
      <c r="F1038590" s="39"/>
      <c r="G1038590" s="39"/>
      <c r="H1038590" s="41"/>
      <c r="I1038590" s="41"/>
      <c r="J1038590" s="40"/>
      <c r="K1038590" s="40"/>
      <c r="L1038590" s="40"/>
      <c r="M1038590" s="39"/>
      <c r="N1038590" s="40"/>
      <c r="O1038590" s="40"/>
      <c r="P1038590" s="42"/>
      <c r="Q1038590" s="42"/>
      <c r="R1038590" s="42"/>
      <c r="S1038590" s="43"/>
      <c r="T1038590" s="44"/>
      <c r="U1038590" s="39"/>
      <c r="V1038590" s="42"/>
      <c r="W1038590" s="45"/>
      <c r="X1038590" s="46"/>
      <c r="Y1038590" s="46"/>
      <c r="Z1038590" s="423"/>
      <c r="AA1038590" s="47"/>
      <c r="AB1038590" s="48"/>
      <c r="AC1038590" s="47"/>
    </row>
    <row r="1038591" s="38" customFormat="1" customHeight="1" spans="1:29">
      <c r="A1038591" s="39"/>
      <c r="B1038591" s="39"/>
      <c r="C1038591" s="40"/>
      <c r="D1038591" s="40"/>
      <c r="E1038591" s="39"/>
      <c r="F1038591" s="39"/>
      <c r="G1038591" s="39"/>
      <c r="H1038591" s="41"/>
      <c r="I1038591" s="41"/>
      <c r="J1038591" s="40"/>
      <c r="K1038591" s="40"/>
      <c r="L1038591" s="40"/>
      <c r="M1038591" s="39"/>
      <c r="N1038591" s="40"/>
      <c r="O1038591" s="40"/>
      <c r="P1038591" s="42"/>
      <c r="Q1038591" s="42"/>
      <c r="R1038591" s="42"/>
      <c r="S1038591" s="43"/>
      <c r="T1038591" s="44"/>
      <c r="U1038591" s="39"/>
      <c r="V1038591" s="42"/>
      <c r="W1038591" s="45"/>
      <c r="X1038591" s="46"/>
      <c r="Y1038591" s="46"/>
      <c r="Z1038591" s="423"/>
      <c r="AA1038591" s="47"/>
      <c r="AB1038591" s="48"/>
      <c r="AC1038591" s="47"/>
    </row>
    <row r="1038592" s="38" customFormat="1" customHeight="1" spans="1:29">
      <c r="A1038592" s="39"/>
      <c r="B1038592" s="39"/>
      <c r="C1038592" s="40"/>
      <c r="D1038592" s="40"/>
      <c r="E1038592" s="39"/>
      <c r="F1038592" s="39"/>
      <c r="G1038592" s="39"/>
      <c r="H1038592" s="41"/>
      <c r="I1038592" s="41"/>
      <c r="J1038592" s="40"/>
      <c r="K1038592" s="40"/>
      <c r="L1038592" s="40"/>
      <c r="M1038592" s="39"/>
      <c r="N1038592" s="40"/>
      <c r="O1038592" s="40"/>
      <c r="P1038592" s="42"/>
      <c r="Q1038592" s="42"/>
      <c r="R1038592" s="42"/>
      <c r="S1038592" s="43"/>
      <c r="T1038592" s="44"/>
      <c r="U1038592" s="39"/>
      <c r="V1038592" s="42"/>
      <c r="W1038592" s="45"/>
      <c r="X1038592" s="46"/>
      <c r="Y1038592" s="46"/>
      <c r="Z1038592" s="424"/>
      <c r="AA1038592" s="47"/>
      <c r="AB1038592" s="48"/>
      <c r="AC1038592" s="47"/>
    </row>
    <row r="1038593" s="38" customFormat="1" customHeight="1" spans="1:29">
      <c r="A1038593" s="39"/>
      <c r="B1038593" s="39"/>
      <c r="C1038593" s="40"/>
      <c r="D1038593" s="40"/>
      <c r="E1038593" s="39"/>
      <c r="F1038593" s="39"/>
      <c r="G1038593" s="39"/>
      <c r="H1038593" s="41"/>
      <c r="I1038593" s="41"/>
      <c r="J1038593" s="40"/>
      <c r="K1038593" s="40"/>
      <c r="L1038593" s="40"/>
      <c r="M1038593" s="39"/>
      <c r="N1038593" s="40"/>
      <c r="O1038593" s="40"/>
      <c r="P1038593" s="42"/>
      <c r="Q1038593" s="42"/>
      <c r="R1038593" s="42"/>
      <c r="S1038593" s="43"/>
      <c r="T1038593" s="44"/>
      <c r="U1038593" s="39"/>
      <c r="V1038593" s="42"/>
      <c r="W1038593" s="45"/>
      <c r="X1038593" s="46"/>
      <c r="Y1038593" s="46"/>
      <c r="Z1038593" s="424"/>
      <c r="AA1038593" s="47"/>
      <c r="AB1038593" s="48"/>
      <c r="AC1038593" s="47"/>
    </row>
    <row r="1038594" s="38" customFormat="1" customHeight="1" spans="1:29">
      <c r="A1038594" s="39"/>
      <c r="B1038594" s="39"/>
      <c r="C1038594" s="40"/>
      <c r="D1038594" s="40"/>
      <c r="E1038594" s="39"/>
      <c r="F1038594" s="39"/>
      <c r="G1038594" s="39"/>
      <c r="H1038594" s="41"/>
      <c r="I1038594" s="41"/>
      <c r="J1038594" s="40"/>
      <c r="K1038594" s="40"/>
      <c r="L1038594" s="40"/>
      <c r="M1038594" s="39"/>
      <c r="N1038594" s="40"/>
      <c r="O1038594" s="40"/>
      <c r="P1038594" s="42"/>
      <c r="Q1038594" s="42"/>
      <c r="R1038594" s="42"/>
      <c r="S1038594" s="43"/>
      <c r="T1038594" s="44"/>
      <c r="U1038594" s="39"/>
      <c r="V1038594" s="42"/>
      <c r="W1038594" s="45"/>
      <c r="X1038594" s="46"/>
      <c r="Y1038594" s="46"/>
      <c r="Z1038594" s="424"/>
      <c r="AA1038594" s="47"/>
      <c r="AB1038594" s="48"/>
      <c r="AC1038594" s="47"/>
    </row>
    <row r="1038595" s="38" customFormat="1" customHeight="1" spans="1:29">
      <c r="A1038595" s="39"/>
      <c r="B1038595" s="39"/>
      <c r="C1038595" s="40"/>
      <c r="D1038595" s="40"/>
      <c r="E1038595" s="39"/>
      <c r="F1038595" s="39"/>
      <c r="G1038595" s="39"/>
      <c r="H1038595" s="41"/>
      <c r="I1038595" s="41"/>
      <c r="J1038595" s="40"/>
      <c r="K1038595" s="40"/>
      <c r="L1038595" s="40"/>
      <c r="M1038595" s="39"/>
      <c r="N1038595" s="40"/>
      <c r="O1038595" s="40"/>
      <c r="P1038595" s="42"/>
      <c r="Q1038595" s="42"/>
      <c r="R1038595" s="42"/>
      <c r="S1038595" s="43"/>
      <c r="T1038595" s="44"/>
      <c r="U1038595" s="39"/>
      <c r="V1038595" s="42"/>
      <c r="W1038595" s="45"/>
      <c r="X1038595" s="46"/>
      <c r="Y1038595" s="46"/>
      <c r="Z1038595" s="423"/>
      <c r="AA1038595" s="47"/>
      <c r="AB1038595" s="48"/>
      <c r="AC1038595" s="47"/>
    </row>
    <row r="1038596" s="38" customFormat="1" customHeight="1" spans="1:29">
      <c r="A1038596" s="39"/>
      <c r="B1038596" s="39"/>
      <c r="C1038596" s="40"/>
      <c r="D1038596" s="40"/>
      <c r="E1038596" s="39"/>
      <c r="F1038596" s="39"/>
      <c r="G1038596" s="39"/>
      <c r="H1038596" s="41"/>
      <c r="I1038596" s="41"/>
      <c r="J1038596" s="40"/>
      <c r="K1038596" s="40"/>
      <c r="L1038596" s="40"/>
      <c r="M1038596" s="39"/>
      <c r="N1038596" s="40"/>
      <c r="O1038596" s="40"/>
      <c r="P1038596" s="42"/>
      <c r="Q1038596" s="42"/>
      <c r="R1038596" s="42"/>
      <c r="S1038596" s="43"/>
      <c r="T1038596" s="44"/>
      <c r="U1038596" s="39"/>
      <c r="V1038596" s="42"/>
      <c r="W1038596" s="45"/>
      <c r="X1038596" s="46"/>
      <c r="Y1038596" s="46"/>
      <c r="Z1038596" s="424"/>
      <c r="AA1038596" s="47"/>
      <c r="AB1038596" s="48"/>
      <c r="AC1038596" s="47"/>
    </row>
    <row r="1038597" s="38" customFormat="1" customHeight="1" spans="1:29">
      <c r="A1038597" s="39"/>
      <c r="B1038597" s="39"/>
      <c r="C1038597" s="40"/>
      <c r="D1038597" s="40"/>
      <c r="E1038597" s="39"/>
      <c r="F1038597" s="39"/>
      <c r="G1038597" s="39"/>
      <c r="H1038597" s="41"/>
      <c r="I1038597" s="41"/>
      <c r="J1038597" s="40"/>
      <c r="K1038597" s="40"/>
      <c r="L1038597" s="40"/>
      <c r="M1038597" s="39"/>
      <c r="N1038597" s="40"/>
      <c r="O1038597" s="40"/>
      <c r="P1038597" s="42"/>
      <c r="Q1038597" s="42"/>
      <c r="R1038597" s="42"/>
      <c r="S1038597" s="43"/>
      <c r="T1038597" s="44"/>
      <c r="U1038597" s="39"/>
      <c r="V1038597" s="42"/>
      <c r="W1038597" s="45"/>
      <c r="X1038597" s="46"/>
      <c r="Y1038597" s="46"/>
      <c r="Z1038597" s="424"/>
      <c r="AA1038597" s="47"/>
      <c r="AB1038597" s="48"/>
      <c r="AC1038597" s="47"/>
    </row>
    <row r="1038598" s="38" customFormat="1" customHeight="1" spans="1:29">
      <c r="A1038598" s="39"/>
      <c r="B1038598" s="39"/>
      <c r="C1038598" s="40"/>
      <c r="D1038598" s="40"/>
      <c r="E1038598" s="39"/>
      <c r="F1038598" s="39"/>
      <c r="G1038598" s="39"/>
      <c r="H1038598" s="41"/>
      <c r="I1038598" s="41"/>
      <c r="J1038598" s="40"/>
      <c r="K1038598" s="40"/>
      <c r="L1038598" s="40"/>
      <c r="M1038598" s="39"/>
      <c r="N1038598" s="40"/>
      <c r="O1038598" s="40"/>
      <c r="P1038598" s="42"/>
      <c r="Q1038598" s="42"/>
      <c r="R1038598" s="42"/>
      <c r="S1038598" s="43"/>
      <c r="T1038598" s="44"/>
      <c r="U1038598" s="39"/>
      <c r="V1038598" s="42"/>
      <c r="W1038598" s="45"/>
      <c r="X1038598" s="46"/>
      <c r="Y1038598" s="46"/>
      <c r="Z1038598" s="424"/>
      <c r="AA1038598" s="47"/>
      <c r="AB1038598" s="48"/>
      <c r="AC1038598" s="47"/>
    </row>
    <row r="1038599" s="38" customFormat="1" customHeight="1" spans="1:29">
      <c r="A1038599" s="39"/>
      <c r="B1038599" s="39"/>
      <c r="C1038599" s="40"/>
      <c r="D1038599" s="40"/>
      <c r="E1038599" s="39"/>
      <c r="F1038599" s="39"/>
      <c r="G1038599" s="39"/>
      <c r="H1038599" s="41"/>
      <c r="I1038599" s="41"/>
      <c r="J1038599" s="40"/>
      <c r="K1038599" s="40"/>
      <c r="L1038599" s="40"/>
      <c r="M1038599" s="39"/>
      <c r="N1038599" s="40"/>
      <c r="O1038599" s="40"/>
      <c r="P1038599" s="42"/>
      <c r="Q1038599" s="42"/>
      <c r="R1038599" s="42"/>
      <c r="S1038599" s="43"/>
      <c r="T1038599" s="44"/>
      <c r="U1038599" s="39"/>
      <c r="V1038599" s="42"/>
      <c r="W1038599" s="45"/>
      <c r="X1038599" s="46"/>
      <c r="Y1038599" s="46"/>
      <c r="Z1038599" s="423"/>
      <c r="AA1038599" s="47"/>
      <c r="AB1038599" s="48"/>
      <c r="AC1038599" s="47"/>
    </row>
    <row r="1038600" s="38" customFormat="1" customHeight="1" spans="1:29">
      <c r="A1038600" s="39"/>
      <c r="B1038600" s="39"/>
      <c r="C1038600" s="40"/>
      <c r="D1038600" s="40"/>
      <c r="E1038600" s="39"/>
      <c r="F1038600" s="39"/>
      <c r="G1038600" s="39"/>
      <c r="H1038600" s="41"/>
      <c r="I1038600" s="41"/>
      <c r="J1038600" s="40"/>
      <c r="K1038600" s="40"/>
      <c r="L1038600" s="40"/>
      <c r="M1038600" s="39"/>
      <c r="N1038600" s="40"/>
      <c r="O1038600" s="40"/>
      <c r="P1038600" s="42"/>
      <c r="Q1038600" s="42"/>
      <c r="R1038600" s="42"/>
      <c r="S1038600" s="43"/>
      <c r="T1038600" s="44"/>
      <c r="U1038600" s="39"/>
      <c r="V1038600" s="42"/>
      <c r="W1038600" s="45"/>
      <c r="X1038600" s="46"/>
      <c r="Y1038600" s="46"/>
      <c r="Z1038600" s="423"/>
      <c r="AA1038600" s="47"/>
      <c r="AB1038600" s="48"/>
      <c r="AC1038600" s="47"/>
    </row>
    <row r="1038601" s="38" customFormat="1" customHeight="1" spans="1:29">
      <c r="A1038601" s="39"/>
      <c r="B1038601" s="39"/>
      <c r="C1038601" s="40"/>
      <c r="D1038601" s="40"/>
      <c r="E1038601" s="39"/>
      <c r="F1038601" s="39"/>
      <c r="G1038601" s="39"/>
      <c r="H1038601" s="41"/>
      <c r="I1038601" s="41"/>
      <c r="J1038601" s="40"/>
      <c r="K1038601" s="40"/>
      <c r="L1038601" s="40"/>
      <c r="M1038601" s="39"/>
      <c r="N1038601" s="40"/>
      <c r="O1038601" s="40"/>
      <c r="P1038601" s="42"/>
      <c r="Q1038601" s="42"/>
      <c r="R1038601" s="42"/>
      <c r="S1038601" s="43"/>
      <c r="T1038601" s="44"/>
      <c r="U1038601" s="39"/>
      <c r="V1038601" s="42"/>
      <c r="W1038601" s="45"/>
      <c r="X1038601" s="46"/>
      <c r="Y1038601" s="46"/>
      <c r="Z1038601" s="423"/>
      <c r="AA1038601" s="47"/>
      <c r="AB1038601" s="48"/>
      <c r="AC1038601" s="47"/>
    </row>
    <row r="1038602" s="38" customFormat="1" customHeight="1" spans="1:29">
      <c r="A1038602" s="39"/>
      <c r="B1038602" s="39"/>
      <c r="C1038602" s="40"/>
      <c r="D1038602" s="40"/>
      <c r="E1038602" s="39"/>
      <c r="F1038602" s="39"/>
      <c r="G1038602" s="39"/>
      <c r="H1038602" s="41"/>
      <c r="I1038602" s="41"/>
      <c r="J1038602" s="40"/>
      <c r="K1038602" s="40"/>
      <c r="L1038602" s="40"/>
      <c r="M1038602" s="39"/>
      <c r="N1038602" s="40"/>
      <c r="O1038602" s="40"/>
      <c r="P1038602" s="42"/>
      <c r="Q1038602" s="42"/>
      <c r="R1038602" s="42"/>
      <c r="S1038602" s="43"/>
      <c r="T1038602" s="44"/>
      <c r="U1038602" s="39"/>
      <c r="V1038602" s="42"/>
      <c r="W1038602" s="45"/>
      <c r="X1038602" s="46"/>
      <c r="Y1038602" s="46"/>
      <c r="Z1038602" s="423"/>
      <c r="AA1038602" s="47"/>
      <c r="AB1038602" s="48"/>
      <c r="AC1038602" s="47"/>
    </row>
    <row r="1038603" s="38" customFormat="1" customHeight="1" spans="1:29">
      <c r="A1038603" s="39"/>
      <c r="B1038603" s="39"/>
      <c r="C1038603" s="40"/>
      <c r="D1038603" s="40"/>
      <c r="E1038603" s="39"/>
      <c r="F1038603" s="39"/>
      <c r="G1038603" s="39"/>
      <c r="H1038603" s="41"/>
      <c r="I1038603" s="41"/>
      <c r="J1038603" s="40"/>
      <c r="K1038603" s="40"/>
      <c r="L1038603" s="40"/>
      <c r="M1038603" s="39"/>
      <c r="N1038603" s="40"/>
      <c r="O1038603" s="40"/>
      <c r="P1038603" s="42"/>
      <c r="Q1038603" s="42"/>
      <c r="R1038603" s="42"/>
      <c r="S1038603" s="43"/>
      <c r="T1038603" s="44"/>
      <c r="U1038603" s="39"/>
      <c r="V1038603" s="42"/>
      <c r="W1038603" s="45"/>
      <c r="X1038603" s="46"/>
      <c r="Y1038603" s="46"/>
      <c r="Z1038603" s="424"/>
      <c r="AA1038603" s="47"/>
      <c r="AB1038603" s="48"/>
      <c r="AC1038603" s="47"/>
    </row>
    <row r="1038604" s="38" customFormat="1" customHeight="1" spans="1:29">
      <c r="A1038604" s="39"/>
      <c r="B1038604" s="39"/>
      <c r="C1038604" s="40"/>
      <c r="D1038604" s="40"/>
      <c r="E1038604" s="39"/>
      <c r="F1038604" s="39"/>
      <c r="G1038604" s="39"/>
      <c r="H1038604" s="41"/>
      <c r="I1038604" s="41"/>
      <c r="J1038604" s="40"/>
      <c r="K1038604" s="40"/>
      <c r="L1038604" s="40"/>
      <c r="M1038604" s="39"/>
      <c r="N1038604" s="40"/>
      <c r="O1038604" s="40"/>
      <c r="P1038604" s="42"/>
      <c r="Q1038604" s="42"/>
      <c r="R1038604" s="42"/>
      <c r="S1038604" s="43"/>
      <c r="T1038604" s="44"/>
      <c r="U1038604" s="39"/>
      <c r="V1038604" s="42"/>
      <c r="W1038604" s="45"/>
      <c r="X1038604" s="46"/>
      <c r="Y1038604" s="46"/>
      <c r="Z1038604" s="424"/>
      <c r="AA1038604" s="47"/>
      <c r="AB1038604" s="48"/>
      <c r="AC1038604" s="47"/>
    </row>
    <row r="1038605" s="38" customFormat="1" customHeight="1" spans="1:29">
      <c r="A1038605" s="39"/>
      <c r="B1038605" s="39"/>
      <c r="C1038605" s="40"/>
      <c r="D1038605" s="40"/>
      <c r="E1038605" s="39"/>
      <c r="F1038605" s="39"/>
      <c r="G1038605" s="39"/>
      <c r="H1038605" s="41"/>
      <c r="I1038605" s="41"/>
      <c r="J1038605" s="40"/>
      <c r="K1038605" s="40"/>
      <c r="L1038605" s="40"/>
      <c r="M1038605" s="39"/>
      <c r="N1038605" s="40"/>
      <c r="O1038605" s="40"/>
      <c r="P1038605" s="42"/>
      <c r="Q1038605" s="42"/>
      <c r="R1038605" s="42"/>
      <c r="S1038605" s="43"/>
      <c r="T1038605" s="44"/>
      <c r="U1038605" s="39"/>
      <c r="V1038605" s="42"/>
      <c r="W1038605" s="45"/>
      <c r="X1038605" s="46"/>
      <c r="Y1038605" s="46"/>
      <c r="Z1038605" s="424"/>
      <c r="AA1038605" s="47"/>
      <c r="AB1038605" s="48"/>
      <c r="AC1038605" s="47"/>
    </row>
    <row r="1038606" s="38" customFormat="1" customHeight="1" spans="1:29">
      <c r="A1038606" s="39"/>
      <c r="B1038606" s="39"/>
      <c r="C1038606" s="40"/>
      <c r="D1038606" s="40"/>
      <c r="E1038606" s="39"/>
      <c r="F1038606" s="39"/>
      <c r="G1038606" s="39"/>
      <c r="H1038606" s="41"/>
      <c r="I1038606" s="41"/>
      <c r="J1038606" s="40"/>
      <c r="K1038606" s="40"/>
      <c r="L1038606" s="40"/>
      <c r="M1038606" s="39"/>
      <c r="N1038606" s="40"/>
      <c r="O1038606" s="40"/>
      <c r="P1038606" s="42"/>
      <c r="Q1038606" s="42"/>
      <c r="R1038606" s="42"/>
      <c r="S1038606" s="43"/>
      <c r="T1038606" s="44"/>
      <c r="U1038606" s="39"/>
      <c r="V1038606" s="42"/>
      <c r="W1038606" s="45"/>
      <c r="X1038606" s="46"/>
      <c r="Y1038606" s="46"/>
      <c r="Z1038606" s="423"/>
      <c r="AA1038606" s="47"/>
      <c r="AB1038606" s="48"/>
      <c r="AC1038606" s="47"/>
    </row>
    <row r="1038607" s="38" customFormat="1" customHeight="1" spans="1:29">
      <c r="A1038607" s="39"/>
      <c r="B1038607" s="39"/>
      <c r="C1038607" s="40"/>
      <c r="D1038607" s="40"/>
      <c r="E1038607" s="39"/>
      <c r="F1038607" s="39"/>
      <c r="G1038607" s="39"/>
      <c r="H1038607" s="41"/>
      <c r="I1038607" s="41"/>
      <c r="J1038607" s="40"/>
      <c r="K1038607" s="40"/>
      <c r="L1038607" s="40"/>
      <c r="M1038607" s="39"/>
      <c r="N1038607" s="40"/>
      <c r="O1038607" s="40"/>
      <c r="P1038607" s="42"/>
      <c r="Q1038607" s="42"/>
      <c r="R1038607" s="42"/>
      <c r="S1038607" s="43"/>
      <c r="T1038607" s="44"/>
      <c r="U1038607" s="39"/>
      <c r="V1038607" s="42"/>
      <c r="W1038607" s="45"/>
      <c r="X1038607" s="46"/>
      <c r="Y1038607" s="46"/>
      <c r="Z1038607" s="424"/>
      <c r="AA1038607" s="47"/>
      <c r="AB1038607" s="48"/>
      <c r="AC1038607" s="47"/>
    </row>
    <row r="1038608" s="38" customFormat="1" customHeight="1" spans="1:29">
      <c r="A1038608" s="39"/>
      <c r="B1038608" s="39"/>
      <c r="C1038608" s="40"/>
      <c r="D1038608" s="40"/>
      <c r="E1038608" s="39"/>
      <c r="F1038608" s="39"/>
      <c r="G1038608" s="39"/>
      <c r="H1038608" s="41"/>
      <c r="I1038608" s="41"/>
      <c r="J1038608" s="40"/>
      <c r="K1038608" s="40"/>
      <c r="L1038608" s="40"/>
      <c r="M1038608" s="39"/>
      <c r="N1038608" s="40"/>
      <c r="O1038608" s="40"/>
      <c r="P1038608" s="42"/>
      <c r="Q1038608" s="42"/>
      <c r="R1038608" s="42"/>
      <c r="S1038608" s="43"/>
      <c r="T1038608" s="44"/>
      <c r="U1038608" s="39"/>
      <c r="V1038608" s="42"/>
      <c r="W1038608" s="45"/>
      <c r="X1038608" s="46"/>
      <c r="Y1038608" s="46"/>
      <c r="Z1038608" s="424"/>
      <c r="AA1038608" s="47"/>
      <c r="AB1038608" s="48"/>
      <c r="AC1038608" s="47"/>
    </row>
    <row r="1038609" s="38" customFormat="1" customHeight="1" spans="1:29">
      <c r="A1038609" s="39"/>
      <c r="B1038609" s="39"/>
      <c r="C1038609" s="40"/>
      <c r="D1038609" s="40"/>
      <c r="E1038609" s="39"/>
      <c r="F1038609" s="39"/>
      <c r="G1038609" s="39"/>
      <c r="H1038609" s="41"/>
      <c r="I1038609" s="41"/>
      <c r="J1038609" s="40"/>
      <c r="K1038609" s="40"/>
      <c r="L1038609" s="40"/>
      <c r="M1038609" s="39"/>
      <c r="N1038609" s="40"/>
      <c r="O1038609" s="40"/>
      <c r="P1038609" s="42"/>
      <c r="Q1038609" s="42"/>
      <c r="R1038609" s="42"/>
      <c r="S1038609" s="43"/>
      <c r="T1038609" s="44"/>
      <c r="U1038609" s="39"/>
      <c r="V1038609" s="42"/>
      <c r="W1038609" s="45"/>
      <c r="X1038609" s="46"/>
      <c r="Y1038609" s="46"/>
      <c r="Z1038609" s="424"/>
      <c r="AA1038609" s="47"/>
      <c r="AB1038609" s="48"/>
      <c r="AC1038609" s="47"/>
    </row>
    <row r="1038610" s="38" customFormat="1" customHeight="1" spans="1:29">
      <c r="A1038610" s="39"/>
      <c r="B1038610" s="39"/>
      <c r="C1038610" s="40"/>
      <c r="D1038610" s="40"/>
      <c r="E1038610" s="39"/>
      <c r="F1038610" s="39"/>
      <c r="G1038610" s="39"/>
      <c r="H1038610" s="41"/>
      <c r="I1038610" s="41"/>
      <c r="J1038610" s="40"/>
      <c r="K1038610" s="40"/>
      <c r="L1038610" s="40"/>
      <c r="M1038610" s="39"/>
      <c r="N1038610" s="40"/>
      <c r="O1038610" s="40"/>
      <c r="P1038610" s="42"/>
      <c r="Q1038610" s="42"/>
      <c r="R1038610" s="42"/>
      <c r="S1038610" s="43"/>
      <c r="T1038610" s="44"/>
      <c r="U1038610" s="39"/>
      <c r="V1038610" s="42"/>
      <c r="W1038610" s="45"/>
      <c r="X1038610" s="46"/>
      <c r="Y1038610" s="46"/>
      <c r="Z1038610" s="423"/>
      <c r="AA1038610" s="47"/>
      <c r="AB1038610" s="48"/>
      <c r="AC1038610" s="47"/>
    </row>
    <row r="1038611" s="38" customFormat="1" customHeight="1" spans="1:29">
      <c r="A1038611" s="39"/>
      <c r="B1038611" s="39"/>
      <c r="C1038611" s="40"/>
      <c r="D1038611" s="40"/>
      <c r="E1038611" s="39"/>
      <c r="F1038611" s="39"/>
      <c r="G1038611" s="39"/>
      <c r="H1038611" s="41"/>
      <c r="I1038611" s="41"/>
      <c r="J1038611" s="40"/>
      <c r="K1038611" s="40"/>
      <c r="L1038611" s="40"/>
      <c r="M1038611" s="39"/>
      <c r="N1038611" s="40"/>
      <c r="O1038611" s="40"/>
      <c r="P1038611" s="42"/>
      <c r="Q1038611" s="42"/>
      <c r="R1038611" s="42"/>
      <c r="S1038611" s="43"/>
      <c r="T1038611" s="44"/>
      <c r="U1038611" s="39"/>
      <c r="V1038611" s="42"/>
      <c r="W1038611" s="45"/>
      <c r="X1038611" s="46"/>
      <c r="Y1038611" s="46"/>
      <c r="Z1038611" s="424"/>
      <c r="AA1038611" s="47"/>
      <c r="AB1038611" s="48"/>
      <c r="AC1038611" s="47"/>
    </row>
    <row r="1038612" s="38" customFormat="1" customHeight="1" spans="1:29">
      <c r="A1038612" s="39"/>
      <c r="B1038612" s="39"/>
      <c r="C1038612" s="40"/>
      <c r="D1038612" s="40"/>
      <c r="E1038612" s="39"/>
      <c r="F1038612" s="39"/>
      <c r="G1038612" s="39"/>
      <c r="H1038612" s="41"/>
      <c r="I1038612" s="41"/>
      <c r="J1038612" s="40"/>
      <c r="K1038612" s="40"/>
      <c r="L1038612" s="40"/>
      <c r="M1038612" s="39"/>
      <c r="N1038612" s="40"/>
      <c r="O1038612" s="40"/>
      <c r="P1038612" s="42"/>
      <c r="Q1038612" s="42"/>
      <c r="R1038612" s="42"/>
      <c r="S1038612" s="43"/>
      <c r="T1038612" s="44"/>
      <c r="U1038612" s="39"/>
      <c r="V1038612" s="42"/>
      <c r="W1038612" s="45"/>
      <c r="X1038612" s="46"/>
      <c r="Y1038612" s="46"/>
      <c r="Z1038612" s="423"/>
      <c r="AA1038612" s="47"/>
      <c r="AB1038612" s="48"/>
      <c r="AC1038612" s="47"/>
    </row>
    <row r="1038613" s="38" customFormat="1" customHeight="1" spans="1:29">
      <c r="A1038613" s="39"/>
      <c r="B1038613" s="39"/>
      <c r="C1038613" s="40"/>
      <c r="D1038613" s="40"/>
      <c r="E1038613" s="39"/>
      <c r="F1038613" s="39"/>
      <c r="G1038613" s="39"/>
      <c r="H1038613" s="41"/>
      <c r="I1038613" s="41"/>
      <c r="J1038613" s="40"/>
      <c r="K1038613" s="40"/>
      <c r="L1038613" s="40"/>
      <c r="M1038613" s="39"/>
      <c r="N1038613" s="40"/>
      <c r="O1038613" s="40"/>
      <c r="P1038613" s="42"/>
      <c r="Q1038613" s="42"/>
      <c r="R1038613" s="42"/>
      <c r="S1038613" s="43"/>
      <c r="T1038613" s="44"/>
      <c r="U1038613" s="39"/>
      <c r="V1038613" s="42"/>
      <c r="W1038613" s="45"/>
      <c r="X1038613" s="46"/>
      <c r="Y1038613" s="46"/>
      <c r="Z1038613" s="423"/>
      <c r="AA1038613" s="47"/>
      <c r="AB1038613" s="48"/>
      <c r="AC1038613" s="47"/>
    </row>
    <row r="1038614" s="38" customFormat="1" customHeight="1" spans="1:29">
      <c r="A1038614" s="39"/>
      <c r="B1038614" s="39"/>
      <c r="C1038614" s="40"/>
      <c r="D1038614" s="40"/>
      <c r="E1038614" s="39"/>
      <c r="F1038614" s="39"/>
      <c r="G1038614" s="39"/>
      <c r="H1038614" s="41"/>
      <c r="I1038614" s="41"/>
      <c r="J1038614" s="40"/>
      <c r="K1038614" s="40"/>
      <c r="L1038614" s="40"/>
      <c r="M1038614" s="39"/>
      <c r="N1038614" s="40"/>
      <c r="O1038614" s="40"/>
      <c r="P1038614" s="42"/>
      <c r="Q1038614" s="42"/>
      <c r="R1038614" s="42"/>
      <c r="S1038614" s="43"/>
      <c r="T1038614" s="44"/>
      <c r="U1038614" s="39"/>
      <c r="V1038614" s="42"/>
      <c r="W1038614" s="45"/>
      <c r="X1038614" s="46"/>
      <c r="Y1038614" s="46"/>
      <c r="Z1038614" s="423"/>
      <c r="AA1038614" s="47"/>
      <c r="AB1038614" s="48"/>
      <c r="AC1038614" s="47"/>
    </row>
    <row r="1038615" s="38" customFormat="1" customHeight="1" spans="1:29">
      <c r="A1038615" s="39"/>
      <c r="B1038615" s="39"/>
      <c r="C1038615" s="40"/>
      <c r="D1038615" s="40"/>
      <c r="E1038615" s="39"/>
      <c r="F1038615" s="39"/>
      <c r="G1038615" s="39"/>
      <c r="H1038615" s="41"/>
      <c r="I1038615" s="41"/>
      <c r="J1038615" s="40"/>
      <c r="K1038615" s="40"/>
      <c r="L1038615" s="40"/>
      <c r="M1038615" s="39"/>
      <c r="N1038615" s="40"/>
      <c r="O1038615" s="40"/>
      <c r="P1038615" s="42"/>
      <c r="Q1038615" s="42"/>
      <c r="R1038615" s="42"/>
      <c r="S1038615" s="43"/>
      <c r="T1038615" s="44"/>
      <c r="U1038615" s="39"/>
      <c r="V1038615" s="42"/>
      <c r="W1038615" s="45"/>
      <c r="X1038615" s="46"/>
      <c r="Y1038615" s="46"/>
      <c r="Z1038615" s="423"/>
      <c r="AA1038615" s="47"/>
      <c r="AB1038615" s="48"/>
      <c r="AC1038615" s="47"/>
    </row>
    <row r="1038616" s="38" customFormat="1" customHeight="1" spans="1:29">
      <c r="A1038616" s="39"/>
      <c r="B1038616" s="39"/>
      <c r="C1038616" s="40"/>
      <c r="D1038616" s="40"/>
      <c r="E1038616" s="39"/>
      <c r="F1038616" s="39"/>
      <c r="G1038616" s="39"/>
      <c r="H1038616" s="41"/>
      <c r="I1038616" s="41"/>
      <c r="J1038616" s="40"/>
      <c r="K1038616" s="40"/>
      <c r="L1038616" s="40"/>
      <c r="M1038616" s="39"/>
      <c r="N1038616" s="40"/>
      <c r="O1038616" s="40"/>
      <c r="P1038616" s="42"/>
      <c r="Q1038616" s="42"/>
      <c r="R1038616" s="42"/>
      <c r="S1038616" s="43"/>
      <c r="T1038616" s="44"/>
      <c r="U1038616" s="39"/>
      <c r="V1038616" s="42"/>
      <c r="W1038616" s="45"/>
      <c r="X1038616" s="46"/>
      <c r="Y1038616" s="46"/>
      <c r="Z1038616" s="423"/>
      <c r="AA1038616" s="47"/>
      <c r="AB1038616" s="48"/>
      <c r="AC1038616" s="47"/>
    </row>
    <row r="1038617" s="38" customFormat="1" customHeight="1" spans="1:29">
      <c r="A1038617" s="39"/>
      <c r="B1038617" s="39"/>
      <c r="C1038617" s="40"/>
      <c r="D1038617" s="40"/>
      <c r="E1038617" s="39"/>
      <c r="F1038617" s="39"/>
      <c r="G1038617" s="39"/>
      <c r="H1038617" s="41"/>
      <c r="I1038617" s="41"/>
      <c r="J1038617" s="40"/>
      <c r="K1038617" s="40"/>
      <c r="L1038617" s="40"/>
      <c r="M1038617" s="39"/>
      <c r="N1038617" s="40"/>
      <c r="O1038617" s="40"/>
      <c r="P1038617" s="42"/>
      <c r="Q1038617" s="42"/>
      <c r="R1038617" s="42"/>
      <c r="S1038617" s="43"/>
      <c r="T1038617" s="44"/>
      <c r="U1038617" s="39"/>
      <c r="V1038617" s="42"/>
      <c r="W1038617" s="45"/>
      <c r="X1038617" s="46"/>
      <c r="Y1038617" s="46"/>
      <c r="Z1038617" s="423"/>
      <c r="AA1038617" s="47"/>
      <c r="AB1038617" s="48"/>
      <c r="AC1038617" s="47"/>
    </row>
    <row r="1038618" s="38" customFormat="1" customHeight="1" spans="1:29">
      <c r="A1038618" s="39"/>
      <c r="B1038618" s="39"/>
      <c r="C1038618" s="40"/>
      <c r="D1038618" s="40"/>
      <c r="E1038618" s="39"/>
      <c r="F1038618" s="39"/>
      <c r="G1038618" s="39"/>
      <c r="H1038618" s="41"/>
      <c r="I1038618" s="41"/>
      <c r="J1038618" s="40"/>
      <c r="K1038618" s="40"/>
      <c r="L1038618" s="40"/>
      <c r="M1038618" s="39"/>
      <c r="N1038618" s="40"/>
      <c r="O1038618" s="40"/>
      <c r="P1038618" s="42"/>
      <c r="Q1038618" s="42"/>
      <c r="R1038618" s="42"/>
      <c r="S1038618" s="43"/>
      <c r="T1038618" s="44"/>
      <c r="U1038618" s="39"/>
      <c r="V1038618" s="42"/>
      <c r="W1038618" s="45"/>
      <c r="X1038618" s="46"/>
      <c r="Y1038618" s="46"/>
      <c r="Z1038618" s="423"/>
      <c r="AA1038618" s="47"/>
      <c r="AB1038618" s="48"/>
      <c r="AC1038618" s="47"/>
    </row>
    <row r="1038619" s="38" customFormat="1" customHeight="1" spans="1:29">
      <c r="A1038619" s="39"/>
      <c r="B1038619" s="39"/>
      <c r="C1038619" s="40"/>
      <c r="D1038619" s="40"/>
      <c r="E1038619" s="39"/>
      <c r="F1038619" s="39"/>
      <c r="G1038619" s="39"/>
      <c r="H1038619" s="41"/>
      <c r="I1038619" s="41"/>
      <c r="J1038619" s="40"/>
      <c r="K1038619" s="40"/>
      <c r="L1038619" s="40"/>
      <c r="M1038619" s="39"/>
      <c r="N1038619" s="40"/>
      <c r="O1038619" s="40"/>
      <c r="P1038619" s="42"/>
      <c r="Q1038619" s="42"/>
      <c r="R1038619" s="42"/>
      <c r="S1038619" s="43"/>
      <c r="T1038619" s="44"/>
      <c r="U1038619" s="39"/>
      <c r="V1038619" s="42"/>
      <c r="W1038619" s="45"/>
      <c r="X1038619" s="46"/>
      <c r="Y1038619" s="46"/>
      <c r="Z1038619" s="423"/>
      <c r="AA1038619" s="47"/>
      <c r="AB1038619" s="48"/>
      <c r="AC1038619" s="47"/>
    </row>
    <row r="1038620" s="38" customFormat="1" customHeight="1" spans="1:29">
      <c r="A1038620" s="39"/>
      <c r="B1038620" s="39"/>
      <c r="C1038620" s="40"/>
      <c r="D1038620" s="40"/>
      <c r="E1038620" s="39"/>
      <c r="F1038620" s="39"/>
      <c r="G1038620" s="39"/>
      <c r="H1038620" s="41"/>
      <c r="I1038620" s="41"/>
      <c r="J1038620" s="40"/>
      <c r="K1038620" s="40"/>
      <c r="L1038620" s="40"/>
      <c r="M1038620" s="39"/>
      <c r="N1038620" s="40"/>
      <c r="O1038620" s="40"/>
      <c r="P1038620" s="42"/>
      <c r="Q1038620" s="42"/>
      <c r="R1038620" s="42"/>
      <c r="S1038620" s="43"/>
      <c r="T1038620" s="44"/>
      <c r="U1038620" s="39"/>
      <c r="V1038620" s="42"/>
      <c r="W1038620" s="45"/>
      <c r="X1038620" s="46"/>
      <c r="Y1038620" s="46"/>
      <c r="Z1038620" s="423"/>
      <c r="AA1038620" s="47"/>
      <c r="AB1038620" s="48"/>
      <c r="AC1038620" s="47"/>
    </row>
    <row r="1038621" s="38" customFormat="1" customHeight="1" spans="1:29">
      <c r="A1038621" s="39"/>
      <c r="B1038621" s="39"/>
      <c r="C1038621" s="40"/>
      <c r="D1038621" s="40"/>
      <c r="E1038621" s="39"/>
      <c r="F1038621" s="39"/>
      <c r="G1038621" s="39"/>
      <c r="H1038621" s="41"/>
      <c r="I1038621" s="41"/>
      <c r="J1038621" s="40"/>
      <c r="K1038621" s="40"/>
      <c r="L1038621" s="40"/>
      <c r="M1038621" s="39"/>
      <c r="N1038621" s="40"/>
      <c r="O1038621" s="40"/>
      <c r="P1038621" s="42"/>
      <c r="Q1038621" s="42"/>
      <c r="R1038621" s="42"/>
      <c r="S1038621" s="43"/>
      <c r="T1038621" s="44"/>
      <c r="U1038621" s="39"/>
      <c r="V1038621" s="42"/>
      <c r="W1038621" s="45"/>
      <c r="X1038621" s="46"/>
      <c r="Y1038621" s="46"/>
      <c r="Z1038621" s="423"/>
      <c r="AA1038621" s="47"/>
      <c r="AB1038621" s="48"/>
      <c r="AC1038621" s="47"/>
    </row>
    <row r="1038622" s="38" customFormat="1" customHeight="1" spans="1:29">
      <c r="A1038622" s="39"/>
      <c r="B1038622" s="39"/>
      <c r="C1038622" s="40"/>
      <c r="D1038622" s="40"/>
      <c r="E1038622" s="39"/>
      <c r="F1038622" s="39"/>
      <c r="G1038622" s="39"/>
      <c r="H1038622" s="41"/>
      <c r="I1038622" s="41"/>
      <c r="J1038622" s="40"/>
      <c r="K1038622" s="40"/>
      <c r="L1038622" s="40"/>
      <c r="M1038622" s="39"/>
      <c r="N1038622" s="40"/>
      <c r="O1038622" s="40"/>
      <c r="P1038622" s="42"/>
      <c r="Q1038622" s="42"/>
      <c r="R1038622" s="42"/>
      <c r="S1038622" s="43"/>
      <c r="T1038622" s="44"/>
      <c r="U1038622" s="39"/>
      <c r="V1038622" s="42"/>
      <c r="W1038622" s="45"/>
      <c r="X1038622" s="46"/>
      <c r="Y1038622" s="46"/>
      <c r="Z1038622" s="423"/>
      <c r="AA1038622" s="47"/>
      <c r="AB1038622" s="48"/>
      <c r="AC1038622" s="47"/>
    </row>
    <row r="1038623" s="38" customFormat="1" customHeight="1" spans="1:29">
      <c r="A1038623" s="39"/>
      <c r="B1038623" s="39"/>
      <c r="C1038623" s="40"/>
      <c r="D1038623" s="40"/>
      <c r="E1038623" s="39"/>
      <c r="F1038623" s="39"/>
      <c r="G1038623" s="39"/>
      <c r="H1038623" s="41"/>
      <c r="I1038623" s="41"/>
      <c r="J1038623" s="40"/>
      <c r="K1038623" s="40"/>
      <c r="L1038623" s="40"/>
      <c r="M1038623" s="39"/>
      <c r="N1038623" s="40"/>
      <c r="O1038623" s="40"/>
      <c r="P1038623" s="42"/>
      <c r="Q1038623" s="42"/>
      <c r="R1038623" s="42"/>
      <c r="S1038623" s="43"/>
      <c r="T1038623" s="44"/>
      <c r="U1038623" s="39"/>
      <c r="V1038623" s="42"/>
      <c r="W1038623" s="45"/>
      <c r="X1038623" s="46"/>
      <c r="Y1038623" s="46"/>
      <c r="Z1038623" s="423"/>
      <c r="AA1038623" s="47"/>
      <c r="AB1038623" s="48"/>
      <c r="AC1038623" s="47"/>
    </row>
    <row r="1038624" s="38" customFormat="1" customHeight="1" spans="1:29">
      <c r="A1038624" s="39"/>
      <c r="B1038624" s="39"/>
      <c r="C1038624" s="40"/>
      <c r="D1038624" s="40"/>
      <c r="E1038624" s="39"/>
      <c r="F1038624" s="39"/>
      <c r="G1038624" s="39"/>
      <c r="H1038624" s="41"/>
      <c r="I1038624" s="41"/>
      <c r="J1038624" s="40"/>
      <c r="K1038624" s="40"/>
      <c r="L1038624" s="40"/>
      <c r="M1038624" s="39"/>
      <c r="N1038624" s="40"/>
      <c r="O1038624" s="40"/>
      <c r="P1038624" s="42"/>
      <c r="Q1038624" s="42"/>
      <c r="R1038624" s="42"/>
      <c r="S1038624" s="43"/>
      <c r="T1038624" s="44"/>
      <c r="U1038624" s="39"/>
      <c r="V1038624" s="42"/>
      <c r="W1038624" s="45"/>
      <c r="X1038624" s="46"/>
      <c r="Y1038624" s="46"/>
      <c r="Z1038624" s="423"/>
      <c r="AA1038624" s="47"/>
      <c r="AB1038624" s="48"/>
      <c r="AC1038624" s="47"/>
    </row>
    <row r="1038625" s="38" customFormat="1" customHeight="1" spans="1:29">
      <c r="A1038625" s="39"/>
      <c r="B1038625" s="39"/>
      <c r="C1038625" s="40"/>
      <c r="D1038625" s="40"/>
      <c r="E1038625" s="39"/>
      <c r="F1038625" s="39"/>
      <c r="G1038625" s="39"/>
      <c r="H1038625" s="41"/>
      <c r="I1038625" s="41"/>
      <c r="J1038625" s="40"/>
      <c r="K1038625" s="40"/>
      <c r="L1038625" s="40"/>
      <c r="M1038625" s="39"/>
      <c r="N1038625" s="40"/>
      <c r="O1038625" s="40"/>
      <c r="P1038625" s="42"/>
      <c r="Q1038625" s="42"/>
      <c r="R1038625" s="42"/>
      <c r="S1038625" s="43"/>
      <c r="T1038625" s="44"/>
      <c r="U1038625" s="39"/>
      <c r="V1038625" s="42"/>
      <c r="W1038625" s="45"/>
      <c r="X1038625" s="46"/>
      <c r="Y1038625" s="46"/>
      <c r="Z1038625" s="424"/>
      <c r="AA1038625" s="47"/>
      <c r="AB1038625" s="48"/>
      <c r="AC1038625" s="47"/>
    </row>
    <row r="1038626" s="38" customFormat="1" customHeight="1" spans="1:29">
      <c r="A1038626" s="39"/>
      <c r="B1038626" s="39"/>
      <c r="C1038626" s="40"/>
      <c r="D1038626" s="40"/>
      <c r="E1038626" s="39"/>
      <c r="F1038626" s="39"/>
      <c r="G1038626" s="39"/>
      <c r="H1038626" s="41"/>
      <c r="I1038626" s="41"/>
      <c r="J1038626" s="40"/>
      <c r="K1038626" s="40"/>
      <c r="L1038626" s="40"/>
      <c r="M1038626" s="39"/>
      <c r="N1038626" s="40"/>
      <c r="O1038626" s="40"/>
      <c r="P1038626" s="42"/>
      <c r="Q1038626" s="42"/>
      <c r="R1038626" s="42"/>
      <c r="S1038626" s="43"/>
      <c r="T1038626" s="44"/>
      <c r="U1038626" s="39"/>
      <c r="V1038626" s="42"/>
      <c r="W1038626" s="45"/>
      <c r="X1038626" s="46"/>
      <c r="Y1038626" s="46"/>
      <c r="Z1038626" s="424"/>
      <c r="AA1038626" s="47"/>
      <c r="AB1038626" s="48"/>
      <c r="AC1038626" s="47"/>
    </row>
    <row r="1038627" s="38" customFormat="1" customHeight="1" spans="1:29">
      <c r="A1038627" s="39"/>
      <c r="B1038627" s="39"/>
      <c r="C1038627" s="40"/>
      <c r="D1038627" s="40"/>
      <c r="E1038627" s="39"/>
      <c r="F1038627" s="39"/>
      <c r="G1038627" s="39"/>
      <c r="H1038627" s="41"/>
      <c r="I1038627" s="41"/>
      <c r="J1038627" s="40"/>
      <c r="K1038627" s="40"/>
      <c r="L1038627" s="40"/>
      <c r="M1038627" s="39"/>
      <c r="N1038627" s="40"/>
      <c r="O1038627" s="40"/>
      <c r="P1038627" s="42"/>
      <c r="Q1038627" s="42"/>
      <c r="R1038627" s="42"/>
      <c r="S1038627" s="43"/>
      <c r="T1038627" s="44"/>
      <c r="U1038627" s="39"/>
      <c r="V1038627" s="42"/>
      <c r="W1038627" s="45"/>
      <c r="X1038627" s="46"/>
      <c r="Y1038627" s="46"/>
      <c r="Z1038627" s="423"/>
      <c r="AA1038627" s="47"/>
      <c r="AB1038627" s="48"/>
      <c r="AC1038627" s="47"/>
    </row>
    <row r="1038628" s="38" customFormat="1" customHeight="1" spans="1:29">
      <c r="A1038628" s="39"/>
      <c r="B1038628" s="39"/>
      <c r="C1038628" s="40"/>
      <c r="D1038628" s="40"/>
      <c r="E1038628" s="39"/>
      <c r="F1038628" s="39"/>
      <c r="G1038628" s="39"/>
      <c r="H1038628" s="41"/>
      <c r="I1038628" s="41"/>
      <c r="J1038628" s="40"/>
      <c r="K1038628" s="40"/>
      <c r="L1038628" s="40"/>
      <c r="M1038628" s="39"/>
      <c r="N1038628" s="40"/>
      <c r="O1038628" s="40"/>
      <c r="P1038628" s="42"/>
      <c r="Q1038628" s="42"/>
      <c r="R1038628" s="42"/>
      <c r="S1038628" s="43"/>
      <c r="T1038628" s="44"/>
      <c r="U1038628" s="39"/>
      <c r="V1038628" s="42"/>
      <c r="W1038628" s="45"/>
      <c r="X1038628" s="46"/>
      <c r="Y1038628" s="46"/>
      <c r="Z1038628" s="423"/>
      <c r="AA1038628" s="47"/>
      <c r="AB1038628" s="48"/>
      <c r="AC1038628" s="47"/>
    </row>
    <row r="1038629" s="38" customFormat="1" customHeight="1" spans="1:29">
      <c r="A1038629" s="39"/>
      <c r="B1038629" s="39"/>
      <c r="C1038629" s="40"/>
      <c r="D1038629" s="40"/>
      <c r="E1038629" s="39"/>
      <c r="F1038629" s="39"/>
      <c r="G1038629" s="39"/>
      <c r="H1038629" s="41"/>
      <c r="I1038629" s="41"/>
      <c r="J1038629" s="40"/>
      <c r="K1038629" s="40"/>
      <c r="L1038629" s="40"/>
      <c r="M1038629" s="39"/>
      <c r="N1038629" s="40"/>
      <c r="O1038629" s="40"/>
      <c r="P1038629" s="42"/>
      <c r="Q1038629" s="42"/>
      <c r="R1038629" s="42"/>
      <c r="S1038629" s="43"/>
      <c r="T1038629" s="44"/>
      <c r="U1038629" s="39"/>
      <c r="V1038629" s="42"/>
      <c r="W1038629" s="45"/>
      <c r="X1038629" s="46"/>
      <c r="Y1038629" s="46"/>
      <c r="Z1038629" s="423"/>
      <c r="AA1038629" s="47"/>
      <c r="AB1038629" s="48"/>
      <c r="AC1038629" s="47"/>
    </row>
    <row r="1038630" s="38" customFormat="1" customHeight="1" spans="1:29">
      <c r="A1038630" s="39"/>
      <c r="B1038630" s="39"/>
      <c r="C1038630" s="40"/>
      <c r="D1038630" s="40"/>
      <c r="E1038630" s="39"/>
      <c r="F1038630" s="39"/>
      <c r="G1038630" s="39"/>
      <c r="H1038630" s="41"/>
      <c r="I1038630" s="41"/>
      <c r="J1038630" s="40"/>
      <c r="K1038630" s="40"/>
      <c r="L1038630" s="40"/>
      <c r="M1038630" s="39"/>
      <c r="N1038630" s="40"/>
      <c r="O1038630" s="40"/>
      <c r="P1038630" s="42"/>
      <c r="Q1038630" s="42"/>
      <c r="R1038630" s="42"/>
      <c r="S1038630" s="43"/>
      <c r="T1038630" s="44"/>
      <c r="U1038630" s="39"/>
      <c r="V1038630" s="42"/>
      <c r="W1038630" s="45"/>
      <c r="X1038630" s="46"/>
      <c r="Y1038630" s="46"/>
      <c r="Z1038630" s="424"/>
      <c r="AA1038630" s="47"/>
      <c r="AB1038630" s="48"/>
      <c r="AC1038630" s="47"/>
    </row>
    <row r="1038631" s="38" customFormat="1" customHeight="1" spans="1:29">
      <c r="A1038631" s="39"/>
      <c r="B1038631" s="39"/>
      <c r="C1038631" s="40"/>
      <c r="D1038631" s="40"/>
      <c r="E1038631" s="39"/>
      <c r="F1038631" s="39"/>
      <c r="G1038631" s="39"/>
      <c r="H1038631" s="41"/>
      <c r="I1038631" s="41"/>
      <c r="J1038631" s="40"/>
      <c r="K1038631" s="40"/>
      <c r="L1038631" s="40"/>
      <c r="M1038631" s="39"/>
      <c r="N1038631" s="40"/>
      <c r="O1038631" s="40"/>
      <c r="P1038631" s="42"/>
      <c r="Q1038631" s="42"/>
      <c r="R1038631" s="42"/>
      <c r="S1038631" s="43"/>
      <c r="T1038631" s="44"/>
      <c r="U1038631" s="39"/>
      <c r="V1038631" s="42"/>
      <c r="W1038631" s="45"/>
      <c r="X1038631" s="46"/>
      <c r="Y1038631" s="46"/>
      <c r="Z1038631" s="424"/>
      <c r="AA1038631" s="47"/>
      <c r="AB1038631" s="48"/>
      <c r="AC1038631" s="47"/>
    </row>
    <row r="1038632" s="38" customFormat="1" customHeight="1" spans="1:29">
      <c r="A1038632" s="39"/>
      <c r="B1038632" s="39"/>
      <c r="C1038632" s="40"/>
      <c r="D1038632" s="40"/>
      <c r="E1038632" s="39"/>
      <c r="F1038632" s="39"/>
      <c r="G1038632" s="39"/>
      <c r="H1038632" s="41"/>
      <c r="I1038632" s="41"/>
      <c r="J1038632" s="40"/>
      <c r="K1038632" s="40"/>
      <c r="L1038632" s="40"/>
      <c r="M1038632" s="39"/>
      <c r="N1038632" s="40"/>
      <c r="O1038632" s="40"/>
      <c r="P1038632" s="42"/>
      <c r="Q1038632" s="42"/>
      <c r="R1038632" s="42"/>
      <c r="S1038632" s="43"/>
      <c r="T1038632" s="44"/>
      <c r="U1038632" s="39"/>
      <c r="V1038632" s="42"/>
      <c r="W1038632" s="45"/>
      <c r="X1038632" s="46"/>
      <c r="Y1038632" s="46"/>
      <c r="Z1038632" s="424"/>
      <c r="AA1038632" s="47"/>
      <c r="AB1038632" s="48"/>
      <c r="AC1038632" s="47"/>
    </row>
    <row r="1038633" s="38" customFormat="1" customHeight="1" spans="1:29">
      <c r="A1038633" s="39"/>
      <c r="B1038633" s="39"/>
      <c r="C1038633" s="40"/>
      <c r="D1038633" s="40"/>
      <c r="E1038633" s="39"/>
      <c r="F1038633" s="39"/>
      <c r="G1038633" s="39"/>
      <c r="H1038633" s="41"/>
      <c r="I1038633" s="41"/>
      <c r="J1038633" s="40"/>
      <c r="K1038633" s="40"/>
      <c r="L1038633" s="40"/>
      <c r="M1038633" s="39"/>
      <c r="N1038633" s="40"/>
      <c r="O1038633" s="40"/>
      <c r="P1038633" s="42"/>
      <c r="Q1038633" s="42"/>
      <c r="R1038633" s="42"/>
      <c r="S1038633" s="43"/>
      <c r="T1038633" s="44"/>
      <c r="U1038633" s="39"/>
      <c r="V1038633" s="42"/>
      <c r="W1038633" s="45"/>
      <c r="X1038633" s="46"/>
      <c r="Y1038633" s="46"/>
      <c r="Z1038633" s="424"/>
      <c r="AA1038633" s="47"/>
      <c r="AB1038633" s="48"/>
      <c r="AC1038633" s="47"/>
    </row>
    <row r="1038634" s="38" customFormat="1" customHeight="1" spans="1:29">
      <c r="A1038634" s="39"/>
      <c r="B1038634" s="39"/>
      <c r="C1038634" s="40"/>
      <c r="D1038634" s="40"/>
      <c r="E1038634" s="39"/>
      <c r="F1038634" s="39"/>
      <c r="G1038634" s="39"/>
      <c r="H1038634" s="41"/>
      <c r="I1038634" s="41"/>
      <c r="J1038634" s="40"/>
      <c r="K1038634" s="40"/>
      <c r="L1038634" s="40"/>
      <c r="M1038634" s="39"/>
      <c r="N1038634" s="40"/>
      <c r="O1038634" s="40"/>
      <c r="P1038634" s="42"/>
      <c r="Q1038634" s="42"/>
      <c r="R1038634" s="42"/>
      <c r="S1038634" s="43"/>
      <c r="T1038634" s="44"/>
      <c r="U1038634" s="39"/>
      <c r="V1038634" s="42"/>
      <c r="W1038634" s="45"/>
      <c r="X1038634" s="46"/>
      <c r="Y1038634" s="46"/>
      <c r="Z1038634" s="424"/>
      <c r="AA1038634" s="47"/>
      <c r="AB1038634" s="48"/>
      <c r="AC1038634" s="47"/>
    </row>
    <row r="1038635" s="38" customFormat="1" customHeight="1" spans="1:29">
      <c r="A1038635" s="39"/>
      <c r="B1038635" s="39"/>
      <c r="C1038635" s="40"/>
      <c r="D1038635" s="40"/>
      <c r="E1038635" s="39"/>
      <c r="F1038635" s="39"/>
      <c r="G1038635" s="39"/>
      <c r="H1038635" s="41"/>
      <c r="I1038635" s="41"/>
      <c r="J1038635" s="40"/>
      <c r="K1038635" s="40"/>
      <c r="L1038635" s="40"/>
      <c r="M1038635" s="39"/>
      <c r="N1038635" s="40"/>
      <c r="O1038635" s="40"/>
      <c r="P1038635" s="42"/>
      <c r="Q1038635" s="42"/>
      <c r="R1038635" s="42"/>
      <c r="S1038635" s="43"/>
      <c r="T1038635" s="44"/>
      <c r="U1038635" s="39"/>
      <c r="V1038635" s="42"/>
      <c r="W1038635" s="45"/>
      <c r="X1038635" s="46"/>
      <c r="Y1038635" s="46"/>
      <c r="Z1038635" s="424"/>
      <c r="AA1038635" s="47"/>
      <c r="AB1038635" s="48"/>
      <c r="AC1038635" s="47"/>
    </row>
    <row r="1038636" s="38" customFormat="1" customHeight="1" spans="1:29">
      <c r="A1038636" s="39"/>
      <c r="B1038636" s="39"/>
      <c r="C1038636" s="40"/>
      <c r="D1038636" s="40"/>
      <c r="E1038636" s="39"/>
      <c r="F1038636" s="39"/>
      <c r="G1038636" s="39"/>
      <c r="H1038636" s="41"/>
      <c r="I1038636" s="41"/>
      <c r="J1038636" s="40"/>
      <c r="K1038636" s="40"/>
      <c r="L1038636" s="40"/>
      <c r="M1038636" s="39"/>
      <c r="N1038636" s="40"/>
      <c r="O1038636" s="40"/>
      <c r="P1038636" s="42"/>
      <c r="Q1038636" s="42"/>
      <c r="R1038636" s="42"/>
      <c r="S1038636" s="43"/>
      <c r="T1038636" s="44"/>
      <c r="U1038636" s="39"/>
      <c r="V1038636" s="42"/>
      <c r="W1038636" s="45"/>
      <c r="X1038636" s="46"/>
      <c r="Y1038636" s="46"/>
      <c r="Z1038636" s="424"/>
      <c r="AA1038636" s="47"/>
      <c r="AB1038636" s="48"/>
      <c r="AC1038636" s="47"/>
    </row>
    <row r="1038637" s="38" customFormat="1" customHeight="1" spans="1:29">
      <c r="A1038637" s="39"/>
      <c r="B1038637" s="39"/>
      <c r="C1038637" s="40"/>
      <c r="D1038637" s="40"/>
      <c r="E1038637" s="39"/>
      <c r="F1038637" s="39"/>
      <c r="G1038637" s="39"/>
      <c r="H1038637" s="41"/>
      <c r="I1038637" s="41"/>
      <c r="J1038637" s="40"/>
      <c r="K1038637" s="40"/>
      <c r="L1038637" s="40"/>
      <c r="M1038637" s="39"/>
      <c r="N1038637" s="40"/>
      <c r="O1038637" s="40"/>
      <c r="P1038637" s="42"/>
      <c r="Q1038637" s="42"/>
      <c r="R1038637" s="42"/>
      <c r="S1038637" s="43"/>
      <c r="T1038637" s="44"/>
      <c r="U1038637" s="39"/>
      <c r="V1038637" s="42"/>
      <c r="W1038637" s="45"/>
      <c r="X1038637" s="46"/>
      <c r="Y1038637" s="46"/>
      <c r="Z1038637" s="424"/>
      <c r="AA1038637" s="47"/>
      <c r="AB1038637" s="48"/>
      <c r="AC1038637" s="47"/>
    </row>
    <row r="1038638" s="38" customFormat="1" customHeight="1" spans="1:29">
      <c r="A1038638" s="39"/>
      <c r="B1038638" s="39"/>
      <c r="C1038638" s="40"/>
      <c r="D1038638" s="40"/>
      <c r="E1038638" s="39"/>
      <c r="F1038638" s="39"/>
      <c r="G1038638" s="39"/>
      <c r="H1038638" s="41"/>
      <c r="I1038638" s="41"/>
      <c r="J1038638" s="40"/>
      <c r="K1038638" s="40"/>
      <c r="L1038638" s="40"/>
      <c r="M1038638" s="39"/>
      <c r="N1038638" s="40"/>
      <c r="O1038638" s="40"/>
      <c r="P1038638" s="42"/>
      <c r="Q1038638" s="42"/>
      <c r="R1038638" s="42"/>
      <c r="S1038638" s="43"/>
      <c r="T1038638" s="44"/>
      <c r="U1038638" s="39"/>
      <c r="V1038638" s="42"/>
      <c r="W1038638" s="45"/>
      <c r="X1038638" s="46"/>
      <c r="Y1038638" s="46"/>
      <c r="Z1038638" s="424"/>
      <c r="AA1038638" s="47"/>
      <c r="AB1038638" s="48"/>
      <c r="AC1038638" s="47"/>
    </row>
    <row r="1038639" s="38" customFormat="1" customHeight="1" spans="1:29">
      <c r="A1038639" s="39"/>
      <c r="B1038639" s="39"/>
      <c r="C1038639" s="40"/>
      <c r="D1038639" s="40"/>
      <c r="E1038639" s="39"/>
      <c r="F1038639" s="39"/>
      <c r="G1038639" s="39"/>
      <c r="H1038639" s="41"/>
      <c r="I1038639" s="41"/>
      <c r="J1038639" s="40"/>
      <c r="K1038639" s="40"/>
      <c r="L1038639" s="40"/>
      <c r="M1038639" s="39"/>
      <c r="N1038639" s="40"/>
      <c r="O1038639" s="40"/>
      <c r="P1038639" s="42"/>
      <c r="Q1038639" s="42"/>
      <c r="R1038639" s="42"/>
      <c r="S1038639" s="43"/>
      <c r="T1038639" s="44"/>
      <c r="U1038639" s="39"/>
      <c r="V1038639" s="42"/>
      <c r="W1038639" s="45"/>
      <c r="X1038639" s="46"/>
      <c r="Y1038639" s="46"/>
      <c r="Z1038639" s="424"/>
      <c r="AA1038639" s="47"/>
      <c r="AB1038639" s="48"/>
      <c r="AC1038639" s="47"/>
    </row>
    <row r="1038640" s="38" customFormat="1" customHeight="1" spans="1:29">
      <c r="A1038640" s="39"/>
      <c r="B1038640" s="39"/>
      <c r="C1038640" s="40"/>
      <c r="D1038640" s="40"/>
      <c r="E1038640" s="39"/>
      <c r="F1038640" s="39"/>
      <c r="G1038640" s="39"/>
      <c r="H1038640" s="41"/>
      <c r="I1038640" s="41"/>
      <c r="J1038640" s="40"/>
      <c r="K1038640" s="40"/>
      <c r="L1038640" s="40"/>
      <c r="M1038640" s="39"/>
      <c r="N1038640" s="40"/>
      <c r="O1038640" s="40"/>
      <c r="P1038640" s="42"/>
      <c r="Q1038640" s="42"/>
      <c r="R1038640" s="42"/>
      <c r="S1038640" s="43"/>
      <c r="T1038640" s="44"/>
      <c r="U1038640" s="39"/>
      <c r="V1038640" s="42"/>
      <c r="W1038640" s="45"/>
      <c r="X1038640" s="46"/>
      <c r="Y1038640" s="46"/>
      <c r="Z1038640" s="424"/>
      <c r="AA1038640" s="47"/>
      <c r="AB1038640" s="48"/>
      <c r="AC1038640" s="47"/>
    </row>
    <row r="1038641" s="38" customFormat="1" customHeight="1" spans="1:29">
      <c r="A1038641" s="39"/>
      <c r="B1038641" s="39"/>
      <c r="C1038641" s="40"/>
      <c r="D1038641" s="40"/>
      <c r="E1038641" s="39"/>
      <c r="F1038641" s="39"/>
      <c r="G1038641" s="39"/>
      <c r="H1038641" s="41"/>
      <c r="I1038641" s="41"/>
      <c r="J1038641" s="40"/>
      <c r="K1038641" s="40"/>
      <c r="L1038641" s="40"/>
      <c r="M1038641" s="39"/>
      <c r="N1038641" s="40"/>
      <c r="O1038641" s="40"/>
      <c r="P1038641" s="42"/>
      <c r="Q1038641" s="42"/>
      <c r="R1038641" s="42"/>
      <c r="S1038641" s="43"/>
      <c r="T1038641" s="44"/>
      <c r="U1038641" s="39"/>
      <c r="V1038641" s="42"/>
      <c r="W1038641" s="45"/>
      <c r="X1038641" s="46"/>
      <c r="Y1038641" s="46"/>
      <c r="Z1038641" s="423"/>
      <c r="AA1038641" s="47"/>
      <c r="AB1038641" s="48"/>
      <c r="AC1038641" s="47"/>
    </row>
    <row r="1038642" s="38" customFormat="1" customHeight="1" spans="1:29">
      <c r="A1038642" s="39"/>
      <c r="B1038642" s="39"/>
      <c r="C1038642" s="40"/>
      <c r="D1038642" s="40"/>
      <c r="E1038642" s="39"/>
      <c r="F1038642" s="39"/>
      <c r="G1038642" s="39"/>
      <c r="H1038642" s="41"/>
      <c r="I1038642" s="41"/>
      <c r="J1038642" s="40"/>
      <c r="K1038642" s="40"/>
      <c r="L1038642" s="40"/>
      <c r="M1038642" s="39"/>
      <c r="N1038642" s="40"/>
      <c r="O1038642" s="40"/>
      <c r="P1038642" s="42"/>
      <c r="Q1038642" s="42"/>
      <c r="R1038642" s="42"/>
      <c r="S1038642" s="43"/>
      <c r="T1038642" s="44"/>
      <c r="U1038642" s="39"/>
      <c r="V1038642" s="42"/>
      <c r="W1038642" s="45"/>
      <c r="X1038642" s="46"/>
      <c r="Y1038642" s="46"/>
      <c r="Z1038642" s="423"/>
      <c r="AA1038642" s="47"/>
      <c r="AB1038642" s="48"/>
      <c r="AC1038642" s="47"/>
    </row>
    <row r="1038643" s="38" customFormat="1" customHeight="1" spans="1:29">
      <c r="A1038643" s="39"/>
      <c r="B1038643" s="39"/>
      <c r="C1038643" s="40"/>
      <c r="D1038643" s="40"/>
      <c r="E1038643" s="39"/>
      <c r="F1038643" s="39"/>
      <c r="G1038643" s="39"/>
      <c r="H1038643" s="41"/>
      <c r="I1038643" s="41"/>
      <c r="J1038643" s="40"/>
      <c r="K1038643" s="40"/>
      <c r="L1038643" s="40"/>
      <c r="M1038643" s="39"/>
      <c r="N1038643" s="40"/>
      <c r="O1038643" s="40"/>
      <c r="P1038643" s="42"/>
      <c r="Q1038643" s="42"/>
      <c r="R1038643" s="42"/>
      <c r="S1038643" s="43"/>
      <c r="T1038643" s="44"/>
      <c r="U1038643" s="39"/>
      <c r="V1038643" s="42"/>
      <c r="W1038643" s="45"/>
      <c r="X1038643" s="46"/>
      <c r="Y1038643" s="46"/>
      <c r="Z1038643" s="423"/>
      <c r="AA1038643" s="47"/>
      <c r="AB1038643" s="48"/>
      <c r="AC1038643" s="47"/>
    </row>
    <row r="1038644" s="38" customFormat="1" customHeight="1" spans="1:29">
      <c r="A1038644" s="39"/>
      <c r="B1038644" s="39"/>
      <c r="C1038644" s="40"/>
      <c r="D1038644" s="40"/>
      <c r="E1038644" s="39"/>
      <c r="F1038644" s="39"/>
      <c r="G1038644" s="39"/>
      <c r="H1038644" s="41"/>
      <c r="I1038644" s="41"/>
      <c r="J1038644" s="40"/>
      <c r="K1038644" s="40"/>
      <c r="L1038644" s="40"/>
      <c r="M1038644" s="39"/>
      <c r="N1038644" s="40"/>
      <c r="O1038644" s="40"/>
      <c r="P1038644" s="42"/>
      <c r="Q1038644" s="42"/>
      <c r="R1038644" s="42"/>
      <c r="S1038644" s="43"/>
      <c r="T1038644" s="44"/>
      <c r="U1038644" s="39"/>
      <c r="V1038644" s="42"/>
      <c r="W1038644" s="45"/>
      <c r="X1038644" s="46"/>
      <c r="Y1038644" s="46"/>
      <c r="Z1038644" s="423"/>
      <c r="AA1038644" s="47"/>
      <c r="AB1038644" s="48"/>
      <c r="AC1038644" s="47"/>
    </row>
    <row r="1038645" s="38" customFormat="1" customHeight="1" spans="1:29">
      <c r="A1038645" s="39"/>
      <c r="B1038645" s="39"/>
      <c r="C1038645" s="40"/>
      <c r="D1038645" s="40"/>
      <c r="E1038645" s="39"/>
      <c r="F1038645" s="39"/>
      <c r="G1038645" s="39"/>
      <c r="H1038645" s="41"/>
      <c r="I1038645" s="41"/>
      <c r="J1038645" s="40"/>
      <c r="K1038645" s="40"/>
      <c r="L1038645" s="40"/>
      <c r="M1038645" s="39"/>
      <c r="N1038645" s="40"/>
      <c r="O1038645" s="40"/>
      <c r="P1038645" s="42"/>
      <c r="Q1038645" s="42"/>
      <c r="R1038645" s="42"/>
      <c r="S1038645" s="43"/>
      <c r="T1038645" s="44"/>
      <c r="U1038645" s="39"/>
      <c r="V1038645" s="42"/>
      <c r="W1038645" s="45"/>
      <c r="X1038645" s="46"/>
      <c r="Y1038645" s="46"/>
      <c r="Z1038645" s="423"/>
      <c r="AA1038645" s="47"/>
      <c r="AB1038645" s="48"/>
      <c r="AC1038645" s="47"/>
    </row>
    <row r="1038646" s="38" customFormat="1" customHeight="1" spans="1:29">
      <c r="A1038646" s="39"/>
      <c r="B1038646" s="39"/>
      <c r="C1038646" s="40"/>
      <c r="D1038646" s="40"/>
      <c r="E1038646" s="39"/>
      <c r="F1038646" s="39"/>
      <c r="G1038646" s="39"/>
      <c r="H1038646" s="41"/>
      <c r="I1038646" s="41"/>
      <c r="J1038646" s="40"/>
      <c r="K1038646" s="40"/>
      <c r="L1038646" s="40"/>
      <c r="M1038646" s="39"/>
      <c r="N1038646" s="40"/>
      <c r="O1038646" s="40"/>
      <c r="P1038646" s="42"/>
      <c r="Q1038646" s="42"/>
      <c r="R1038646" s="42"/>
      <c r="S1038646" s="43"/>
      <c r="T1038646" s="44"/>
      <c r="U1038646" s="39"/>
      <c r="V1038646" s="42"/>
      <c r="W1038646" s="45"/>
      <c r="X1038646" s="46"/>
      <c r="Y1038646" s="46"/>
      <c r="Z1038646" s="423"/>
      <c r="AA1038646" s="47"/>
      <c r="AB1038646" s="48"/>
      <c r="AC1038646" s="47"/>
    </row>
  </sheetData>
  <autoFilter ref="A1:AE870">
    <extLst/>
  </autoFilter>
  <conditionalFormatting sqref="J249">
    <cfRule type="expression" dxfId="0" priority="810">
      <formula>(#REF!&lt;&gt;"")*(J$1&lt;&gt;"")</formula>
    </cfRule>
  </conditionalFormatting>
  <conditionalFormatting sqref="J250">
    <cfRule type="expression" dxfId="0" priority="809">
      <formula>(#REF!&lt;&gt;"")*(J$1&lt;&gt;"")</formula>
    </cfRule>
  </conditionalFormatting>
  <conditionalFormatting sqref="J251">
    <cfRule type="expression" dxfId="0" priority="808">
      <formula>(#REF!&lt;&gt;"")*(J$1&lt;&gt;"")</formula>
    </cfRule>
  </conditionalFormatting>
  <conditionalFormatting sqref="J252">
    <cfRule type="expression" dxfId="0" priority="806">
      <formula>(#REF!&lt;&gt;"")*(J$1&lt;&gt;"")</formula>
    </cfRule>
  </conditionalFormatting>
  <conditionalFormatting sqref="M252">
    <cfRule type="expression" dxfId="1" priority="807">
      <formula>(#REF!&lt;&gt;"")*(#REF!&lt;&gt;"")</formula>
    </cfRule>
  </conditionalFormatting>
  <conditionalFormatting sqref="J262">
    <cfRule type="expression" dxfId="0" priority="802">
      <formula>(#REF!&lt;&gt;"")*(J$1&lt;&gt;"")</formula>
    </cfRule>
  </conditionalFormatting>
  <conditionalFormatting sqref="M262">
    <cfRule type="expression" dxfId="1" priority="803">
      <formula>(#REF!&lt;&gt;"")*(#REF!&lt;&gt;"")</formula>
    </cfRule>
  </conditionalFormatting>
  <conditionalFormatting sqref="J263">
    <cfRule type="expression" dxfId="0" priority="800">
      <formula>(#REF!&lt;&gt;"")*(J$1&lt;&gt;"")</formula>
    </cfRule>
  </conditionalFormatting>
  <conditionalFormatting sqref="M263">
    <cfRule type="expression" dxfId="1" priority="801">
      <formula>(#REF!&lt;&gt;"")*(#REF!&lt;&gt;"")</formula>
    </cfRule>
  </conditionalFormatting>
  <conditionalFormatting sqref="Z296">
    <cfRule type="duplicateValues" dxfId="2" priority="799"/>
  </conditionalFormatting>
  <conditionalFormatting sqref="H539">
    <cfRule type="expression" dxfId="0" priority="796">
      <formula>(#REF!&lt;&gt;"")*(J$1&lt;&gt;"")</formula>
    </cfRule>
  </conditionalFormatting>
  <conditionalFormatting sqref="J539">
    <cfRule type="expression" dxfId="0" priority="795">
      <formula>(#REF!&lt;&gt;"")*(K$1&lt;&gt;"")</formula>
    </cfRule>
  </conditionalFormatting>
  <conditionalFormatting sqref="H540">
    <cfRule type="expression" dxfId="0" priority="794">
      <formula>(#REF!&lt;&gt;"")*(J$1&lt;&gt;"")</formula>
    </cfRule>
  </conditionalFormatting>
  <conditionalFormatting sqref="J540">
    <cfRule type="expression" dxfId="0" priority="793">
      <formula>(#REF!&lt;&gt;"")*(K$1&lt;&gt;"")</formula>
    </cfRule>
  </conditionalFormatting>
  <conditionalFormatting sqref="M555">
    <cfRule type="expression" dxfId="3" priority="790">
      <formula>(#REF!&lt;&gt;"")*(#REF!&lt;&gt;"")</formula>
    </cfRule>
  </conditionalFormatting>
  <conditionalFormatting sqref="M556">
    <cfRule type="expression" dxfId="3" priority="789">
      <formula>(#REF!&lt;&gt;"")*(#REF!&lt;&gt;"")</formula>
    </cfRule>
  </conditionalFormatting>
  <conditionalFormatting sqref="M559">
    <cfRule type="expression" dxfId="3" priority="788">
      <formula>(#REF!&lt;&gt;"")*(#REF!&lt;&gt;"")</formula>
    </cfRule>
  </conditionalFormatting>
  <conditionalFormatting sqref="H563">
    <cfRule type="expression" dxfId="3" priority="787">
      <formula>(#REF!&lt;&gt;"")*(#REF!&lt;&gt;"")</formula>
    </cfRule>
  </conditionalFormatting>
  <conditionalFormatting sqref="K563">
    <cfRule type="expression" dxfId="3" priority="783">
      <formula>(#REF!&lt;&gt;"")*(#REF!&lt;&gt;"")</formula>
    </cfRule>
  </conditionalFormatting>
  <conditionalFormatting sqref="M563">
    <cfRule type="expression" dxfId="3" priority="784">
      <formula>(#REF!&lt;&gt;"")*(#REF!&lt;&gt;"")</formula>
    </cfRule>
  </conditionalFormatting>
  <conditionalFormatting sqref="T563">
    <cfRule type="expression" dxfId="3" priority="782">
      <formula>(#REF!&lt;&gt;"")*(#REF!&lt;&gt;"")</formula>
    </cfRule>
  </conditionalFormatting>
  <conditionalFormatting sqref="U563">
    <cfRule type="expression" dxfId="3" priority="785">
      <formula>(#REF!&lt;&gt;"")*(#REF!&lt;&gt;"")</formula>
    </cfRule>
  </conditionalFormatting>
  <conditionalFormatting sqref="E564:G564">
    <cfRule type="expression" dxfId="3" priority="777">
      <formula>(#REF!&lt;&gt;"")*(#REF!&lt;&gt;"")</formula>
    </cfRule>
  </conditionalFormatting>
  <conditionalFormatting sqref="T564">
    <cfRule type="expression" dxfId="3" priority="776">
      <formula>(#REF!&lt;&gt;"")*(#REF!&lt;&gt;"")</formula>
    </cfRule>
  </conditionalFormatting>
  <conditionalFormatting sqref="U564">
    <cfRule type="expression" dxfId="3" priority="778">
      <formula>(#REF!&lt;&gt;"")*(#REF!&lt;&gt;"")</formula>
    </cfRule>
  </conditionalFormatting>
  <conditionalFormatting sqref="G567">
    <cfRule type="expression" dxfId="3" priority="772">
      <formula>(#REF!&lt;&gt;"")*(#REF!&lt;&gt;"")</formula>
    </cfRule>
  </conditionalFormatting>
  <conditionalFormatting sqref="J567">
    <cfRule type="expression" dxfId="3" priority="771">
      <formula>(#REF!&lt;&gt;"")*(#REF!&lt;&gt;"")</formula>
    </cfRule>
  </conditionalFormatting>
  <conditionalFormatting sqref="M567">
    <cfRule type="expression" dxfId="3" priority="773">
      <formula>(#REF!&lt;&gt;"")*(#REF!&lt;&gt;"")</formula>
    </cfRule>
  </conditionalFormatting>
  <conditionalFormatting sqref="M570">
    <cfRule type="expression" dxfId="3" priority="769">
      <formula>(#REF!&lt;&gt;"")*(#REF!&lt;&gt;"")</formula>
    </cfRule>
    <cfRule type="expression" dxfId="3" priority="770">
      <formula>(#REF!&lt;&gt;"")*(#REF!&lt;&gt;"")</formula>
    </cfRule>
  </conditionalFormatting>
  <conditionalFormatting sqref="M571">
    <cfRule type="expression" dxfId="3" priority="766">
      <formula>(#REF!&lt;&gt;"")*(#REF!&lt;&gt;"")</formula>
    </cfRule>
    <cfRule type="expression" dxfId="3" priority="767">
      <formula>(#REF!&lt;&gt;"")*(#REF!&lt;&gt;"")</formula>
    </cfRule>
  </conditionalFormatting>
  <conditionalFormatting sqref="M575">
    <cfRule type="expression" dxfId="3" priority="768">
      <formula>(#REF!&lt;&gt;"")*(#REF!&lt;&gt;"")</formula>
    </cfRule>
  </conditionalFormatting>
  <conditionalFormatting sqref="M576">
    <cfRule type="expression" dxfId="3" priority="765">
      <formula>(#REF!&lt;&gt;"")*(#REF!&lt;&gt;"")</formula>
    </cfRule>
  </conditionalFormatting>
  <conditionalFormatting sqref="M577">
    <cfRule type="expression" dxfId="3" priority="761">
      <formula>(#REF!&lt;&gt;"")*(#REF!&lt;&gt;"")</formula>
    </cfRule>
  </conditionalFormatting>
  <conditionalFormatting sqref="Q577">
    <cfRule type="expression" dxfId="3" priority="763">
      <formula>(#REF!&lt;&gt;"")*(#REF!&lt;&gt;"")</formula>
    </cfRule>
    <cfRule type="expression" dxfId="3" priority="764">
      <formula>(#REF!&lt;&gt;"")*(#REF!&lt;&gt;"")</formula>
    </cfRule>
  </conditionalFormatting>
  <conditionalFormatting sqref="M578">
    <cfRule type="expression" dxfId="3" priority="762">
      <formula>(#REF!&lt;&gt;"")*(#REF!&lt;&gt;"")</formula>
    </cfRule>
  </conditionalFormatting>
  <conditionalFormatting sqref="M579">
    <cfRule type="expression" dxfId="3" priority="759">
      <formula>(#REF!&lt;&gt;"")*(#REF!&lt;&gt;"")</formula>
    </cfRule>
  </conditionalFormatting>
  <conditionalFormatting sqref="M592">
    <cfRule type="expression" dxfId="3" priority="758">
      <formula>(#REF!&lt;&gt;"")*(#REF!&lt;&gt;"")</formula>
    </cfRule>
  </conditionalFormatting>
  <conditionalFormatting sqref="M596">
    <cfRule type="expression" dxfId="3" priority="757">
      <formula>(#REF!&lt;&gt;"")*(#REF!&lt;&gt;"")</formula>
    </cfRule>
  </conditionalFormatting>
  <conditionalFormatting sqref="M597">
    <cfRule type="expression" dxfId="3" priority="756">
      <formula>(#REF!&lt;&gt;"")*(#REF!&lt;&gt;"")</formula>
    </cfRule>
  </conditionalFormatting>
  <conditionalFormatting sqref="M598">
    <cfRule type="expression" dxfId="3" priority="755">
      <formula>(#REF!&lt;&gt;"")*(#REF!&lt;&gt;"")</formula>
    </cfRule>
  </conditionalFormatting>
  <conditionalFormatting sqref="M599">
    <cfRule type="expression" dxfId="3" priority="754">
      <formula>(#REF!&lt;&gt;"")*(#REF!&lt;&gt;"")</formula>
    </cfRule>
  </conditionalFormatting>
  <conditionalFormatting sqref="M600">
    <cfRule type="expression" dxfId="3" priority="752">
      <formula>(#REF!&lt;&gt;"")*(#REF!&lt;&gt;"")</formula>
    </cfRule>
  </conditionalFormatting>
  <conditionalFormatting sqref="M601">
    <cfRule type="expression" dxfId="3" priority="753">
      <formula>(#REF!&lt;&gt;"")*(#REF!&lt;&gt;"")</formula>
    </cfRule>
  </conditionalFormatting>
  <conditionalFormatting sqref="E602:G602">
    <cfRule type="expression" dxfId="3" priority="748">
      <formula>(#REF!&lt;&gt;"")*(#REF!&lt;&gt;"")</formula>
    </cfRule>
  </conditionalFormatting>
  <conditionalFormatting sqref="K602">
    <cfRule type="expression" dxfId="3" priority="741">
      <formula>(#REF!&lt;&gt;"")*(#REF!&lt;&gt;"")</formula>
    </cfRule>
  </conditionalFormatting>
  <conditionalFormatting sqref="L602">
    <cfRule type="expression" dxfId="3" priority="745">
      <formula>(#REF!&lt;&gt;"")*(#REF!&lt;&gt;"")</formula>
    </cfRule>
  </conditionalFormatting>
  <conditionalFormatting sqref="M602">
    <cfRule type="expression" dxfId="3" priority="743">
      <formula>(#REF!&lt;&gt;"")*(#REF!&lt;&gt;"")</formula>
    </cfRule>
  </conditionalFormatting>
  <conditionalFormatting sqref="N602">
    <cfRule type="expression" dxfId="3" priority="739">
      <formula>(#REF!&lt;&gt;"")*(#REF!&lt;&gt;"")</formula>
    </cfRule>
    <cfRule type="expression" dxfId="3" priority="740">
      <formula>(#REF!&lt;&gt;"")*(#REF!&lt;&gt;"")</formula>
    </cfRule>
  </conditionalFormatting>
  <conditionalFormatting sqref="O602">
    <cfRule type="expression" dxfId="3" priority="744">
      <formula>(#REF!&lt;&gt;"")*(#REF!&lt;&gt;"")</formula>
    </cfRule>
  </conditionalFormatting>
  <conditionalFormatting sqref="P602">
    <cfRule type="expression" dxfId="3" priority="742">
      <formula>(#REF!&lt;&gt;"")*(#REF!&lt;&gt;"")</formula>
    </cfRule>
    <cfRule type="expression" dxfId="3" priority="747">
      <formula>(#REF!&lt;&gt;"")*(#REF!&lt;&gt;"")</formula>
    </cfRule>
  </conditionalFormatting>
  <conditionalFormatting sqref="T602">
    <cfRule type="expression" dxfId="3" priority="750">
      <formula>(#REF!&lt;&gt;"")*(#REF!&lt;&gt;"")</formula>
    </cfRule>
  </conditionalFormatting>
  <conditionalFormatting sqref="Z602:AB602">
    <cfRule type="expression" dxfId="3" priority="751">
      <formula>(#REF!&lt;&gt;"")*(#REF!&lt;&gt;"")</formula>
    </cfRule>
  </conditionalFormatting>
  <conditionalFormatting sqref="E603:G603">
    <cfRule type="expression" dxfId="3" priority="735">
      <formula>(#REF!&lt;&gt;"")*(#REF!&lt;&gt;"")</formula>
    </cfRule>
  </conditionalFormatting>
  <conditionalFormatting sqref="K603">
    <cfRule type="expression" dxfId="3" priority="728">
      <formula>(#REF!&lt;&gt;"")*(#REF!&lt;&gt;"")</formula>
    </cfRule>
  </conditionalFormatting>
  <conditionalFormatting sqref="L603">
    <cfRule type="expression" dxfId="3" priority="732">
      <formula>(#REF!&lt;&gt;"")*(#REF!&lt;&gt;"")</formula>
    </cfRule>
  </conditionalFormatting>
  <conditionalFormatting sqref="M603">
    <cfRule type="expression" dxfId="3" priority="725">
      <formula>(#REF!&lt;&gt;"")*(#REF!&lt;&gt;"")</formula>
    </cfRule>
    <cfRule type="expression" dxfId="3" priority="730">
      <formula>(#REF!&lt;&gt;"")*(#REF!&lt;&gt;"")</formula>
    </cfRule>
  </conditionalFormatting>
  <conditionalFormatting sqref="N603">
    <cfRule type="expression" dxfId="3" priority="726">
      <formula>(#REF!&lt;&gt;"")*(#REF!&lt;&gt;"")</formula>
    </cfRule>
    <cfRule type="expression" dxfId="3" priority="727">
      <formula>(#REF!&lt;&gt;"")*(#REF!&lt;&gt;"")</formula>
    </cfRule>
  </conditionalFormatting>
  <conditionalFormatting sqref="O603">
    <cfRule type="expression" dxfId="3" priority="731">
      <formula>(#REF!&lt;&gt;"")*(#REF!&lt;&gt;"")</formula>
    </cfRule>
  </conditionalFormatting>
  <conditionalFormatting sqref="P603">
    <cfRule type="expression" dxfId="3" priority="729">
      <formula>(#REF!&lt;&gt;"")*(#REF!&lt;&gt;"")</formula>
    </cfRule>
    <cfRule type="expression" dxfId="3" priority="734">
      <formula>(#REF!&lt;&gt;"")*(#REF!&lt;&gt;"")</formula>
    </cfRule>
  </conditionalFormatting>
  <conditionalFormatting sqref="Z604:AB604">
    <cfRule type="expression" dxfId="3" priority="737">
      <formula>(#REF!&lt;&gt;"")*(#REF!&lt;&gt;"")</formula>
    </cfRule>
  </conditionalFormatting>
  <conditionalFormatting sqref="M606">
    <cfRule type="expression" dxfId="3" priority="723">
      <formula>(#REF!&lt;&gt;"")*(#REF!&lt;&gt;"")</formula>
    </cfRule>
  </conditionalFormatting>
  <conditionalFormatting sqref="A609">
    <cfRule type="expression" dxfId="1" priority="711">
      <formula>(#REF!&lt;&gt;"")*(#REF!&lt;&gt;"")</formula>
    </cfRule>
  </conditionalFormatting>
  <conditionalFormatting sqref="P609">
    <cfRule type="expression" dxfId="0" priority="712">
      <formula>(#REF!&lt;&gt;"")*(#REF!&lt;&gt;"")</formula>
    </cfRule>
  </conditionalFormatting>
  <conditionalFormatting sqref="Q609">
    <cfRule type="expression" dxfId="0" priority="669">
      <formula>(#REF!&lt;&gt;"")*(#REF!&lt;&gt;"")</formula>
    </cfRule>
  </conditionalFormatting>
  <conditionalFormatting sqref="T609">
    <cfRule type="expression" dxfId="1" priority="668">
      <formula>(#REF!&lt;&gt;"")*(#REF!&lt;&gt;"")</formula>
    </cfRule>
  </conditionalFormatting>
  <conditionalFormatting sqref="P610">
    <cfRule type="expression" dxfId="0" priority="706">
      <formula>(#REF!&lt;&gt;"")*(#REF!&lt;&gt;"")</formula>
    </cfRule>
  </conditionalFormatting>
  <conditionalFormatting sqref="M611">
    <cfRule type="expression" dxfId="1" priority="704">
      <formula>(#REF!&lt;&gt;"")*(#REF!&lt;&gt;"")</formula>
    </cfRule>
  </conditionalFormatting>
  <conditionalFormatting sqref="O611">
    <cfRule type="expression" dxfId="1" priority="702">
      <formula>(#REF!&lt;&gt;"")*(#REF!&lt;&gt;"")</formula>
    </cfRule>
    <cfRule type="expression" dxfId="0" priority="703">
      <formula>(#REF!&lt;&gt;"")*(#REF!&lt;&gt;"")</formula>
    </cfRule>
  </conditionalFormatting>
  <conditionalFormatting sqref="P611">
    <cfRule type="expression" dxfId="0" priority="705">
      <formula>(#REF!&lt;&gt;"")*(#REF!&lt;&gt;"")</formula>
    </cfRule>
  </conditionalFormatting>
  <conditionalFormatting sqref="A612">
    <cfRule type="expression" dxfId="1" priority="708">
      <formula>(#REF!&lt;&gt;"")*(#REF!&lt;&gt;"")</formula>
    </cfRule>
  </conditionalFormatting>
  <conditionalFormatting sqref="P612">
    <cfRule type="expression" dxfId="0" priority="709">
      <formula>(#REF!&lt;&gt;"")*(#REF!&lt;&gt;"")</formula>
    </cfRule>
  </conditionalFormatting>
  <conditionalFormatting sqref="T612">
    <cfRule type="expression" dxfId="1" priority="707">
      <formula>(#REF!&lt;&gt;"")*(#REF!&lt;&gt;"")</formula>
    </cfRule>
  </conditionalFormatting>
  <conditionalFormatting sqref="K613">
    <cfRule type="expression" dxfId="1" priority="696">
      <formula>(#REF!&lt;&gt;"")*(#REF!&lt;&gt;"")</formula>
    </cfRule>
  </conditionalFormatting>
  <conditionalFormatting sqref="L613:M613">
    <cfRule type="expression" dxfId="1" priority="699">
      <formula>(#REF!&lt;&gt;"")*(#REF!&lt;&gt;"")</formula>
    </cfRule>
  </conditionalFormatting>
  <conditionalFormatting sqref="M613">
    <cfRule type="expression" dxfId="1" priority="700">
      <formula>(#REF!&lt;&gt;"")*(#REF!&lt;&gt;"")</formula>
    </cfRule>
  </conditionalFormatting>
  <conditionalFormatting sqref="N613">
    <cfRule type="expression" dxfId="1" priority="701">
      <formula>(#REF!&lt;&gt;"")*(#REF!&lt;&gt;"")</formula>
    </cfRule>
  </conditionalFormatting>
  <conditionalFormatting sqref="P613">
    <cfRule type="expression" dxfId="0" priority="698">
      <formula>(#REF!&lt;&gt;"")*(#REF!&lt;&gt;"")</formula>
    </cfRule>
  </conditionalFormatting>
  <conditionalFormatting sqref="T613">
    <cfRule type="expression" dxfId="1" priority="695">
      <formula>(#REF!&lt;&gt;"")*(#REF!&lt;&gt;"")</formula>
    </cfRule>
  </conditionalFormatting>
  <conditionalFormatting sqref="P614">
    <cfRule type="expression" dxfId="0" priority="694">
      <formula>(#REF!&lt;&gt;"")*(#REF!&lt;&gt;"")</formula>
    </cfRule>
  </conditionalFormatting>
  <conditionalFormatting sqref="M615">
    <cfRule type="expression" dxfId="1" priority="339">
      <formula>(#REF!&lt;&gt;"")*(#REF!&lt;&gt;"")</formula>
    </cfRule>
  </conditionalFormatting>
  <conditionalFormatting sqref="P615">
    <cfRule type="expression" dxfId="0" priority="340">
      <formula>(#REF!&lt;&gt;"")*(#REF!&lt;&gt;"")</formula>
    </cfRule>
  </conditionalFormatting>
  <conditionalFormatting sqref="Q615">
    <cfRule type="expression" dxfId="0" priority="337">
      <formula>(#REF!&lt;&gt;"")*(#REF!&lt;&gt;"")</formula>
    </cfRule>
    <cfRule type="expression" dxfId="1" priority="338">
      <formula>(#REF!&lt;&gt;"")*(#REF!&lt;&gt;"")</formula>
    </cfRule>
  </conditionalFormatting>
  <conditionalFormatting sqref="M616">
    <cfRule type="expression" dxfId="1" priority="691">
      <formula>(#REF!&lt;&gt;"")*(#REF!&lt;&gt;"")</formula>
    </cfRule>
  </conditionalFormatting>
  <conditionalFormatting sqref="P616">
    <cfRule type="expression" dxfId="0" priority="692">
      <formula>(#REF!&lt;&gt;"")*(#REF!&lt;&gt;"")</formula>
    </cfRule>
  </conditionalFormatting>
  <conditionalFormatting sqref="T616">
    <cfRule type="expression" dxfId="1" priority="693">
      <formula>(#REF!&lt;&gt;"")*(#REF!&lt;&gt;"")</formula>
    </cfRule>
  </conditionalFormatting>
  <conditionalFormatting sqref="M617">
    <cfRule type="expression" dxfId="1" priority="689">
      <formula>(#REF!&lt;&gt;"")*(#REF!&lt;&gt;"")</formula>
    </cfRule>
  </conditionalFormatting>
  <conditionalFormatting sqref="P617">
    <cfRule type="expression" dxfId="0" priority="690">
      <formula>(#REF!&lt;&gt;"")*(#REF!&lt;&gt;"")</formula>
    </cfRule>
  </conditionalFormatting>
  <conditionalFormatting sqref="M618">
    <cfRule type="expression" dxfId="1" priority="687">
      <formula>(#REF!&lt;&gt;"")*(#REF!&lt;&gt;"")</formula>
    </cfRule>
  </conditionalFormatting>
  <conditionalFormatting sqref="T618">
    <cfRule type="expression" dxfId="1" priority="688">
      <formula>(#REF!&lt;&gt;"")*(#REF!&lt;&gt;"")</formula>
    </cfRule>
  </conditionalFormatting>
  <conditionalFormatting sqref="M619">
    <cfRule type="expression" dxfId="1" priority="685">
      <formula>(#REF!&lt;&gt;"")*(#REF!&lt;&gt;"")</formula>
    </cfRule>
    <cfRule type="expression" dxfId="1" priority="686">
      <formula>(#REF!&lt;&gt;"")*(#REF!&lt;&gt;"")</formula>
    </cfRule>
  </conditionalFormatting>
  <conditionalFormatting sqref="E620">
    <cfRule type="expression" dxfId="1" priority="674">
      <formula>(#REF!&lt;&gt;"")*(#REF!&lt;&gt;"")</formula>
    </cfRule>
  </conditionalFormatting>
  <conditionalFormatting sqref="F620">
    <cfRule type="expression" dxfId="1" priority="673">
      <formula>(#REF!&lt;&gt;"")*(#REF!&lt;&gt;"")</formula>
    </cfRule>
  </conditionalFormatting>
  <conditionalFormatting sqref="G620">
    <cfRule type="expression" dxfId="1" priority="675">
      <formula>(#REF!&lt;&gt;"")*(#REF!&lt;&gt;"")</formula>
    </cfRule>
  </conditionalFormatting>
  <conditionalFormatting sqref="K620:L620">
    <cfRule type="expression" dxfId="1" priority="670">
      <formula>(#REF!&lt;&gt;"")*(#REF!&lt;&gt;"")</formula>
    </cfRule>
  </conditionalFormatting>
  <conditionalFormatting sqref="M620">
    <cfRule type="expression" dxfId="1" priority="677">
      <formula>(#REF!&lt;&gt;"")*(#REF!&lt;&gt;"")</formula>
    </cfRule>
  </conditionalFormatting>
  <conditionalFormatting sqref="N620">
    <cfRule type="expression" dxfId="1" priority="672">
      <formula>(#REF!&lt;&gt;"")*(#REF!&lt;&gt;"")</formula>
    </cfRule>
  </conditionalFormatting>
  <conditionalFormatting sqref="P620">
    <cfRule type="expression" dxfId="1" priority="671">
      <formula>(#REF!&lt;&gt;"")*(#REF!&lt;&gt;"")</formula>
    </cfRule>
  </conditionalFormatting>
  <conditionalFormatting sqref="R620">
    <cfRule type="expression" dxfId="1" priority="676">
      <formula>(#REF!&lt;&gt;"")*(#REF!&lt;&gt;"")</formula>
    </cfRule>
  </conditionalFormatting>
  <conditionalFormatting sqref="E621">
    <cfRule type="expression" dxfId="1" priority="678">
      <formula>(#REF!&lt;&gt;"")*(#REF!&lt;&gt;"")</formula>
    </cfRule>
  </conditionalFormatting>
  <conditionalFormatting sqref="J621:K621">
    <cfRule type="expression" dxfId="1" priority="679">
      <formula>(#REF!&lt;&gt;"")*(#REF!&lt;&gt;"")</formula>
    </cfRule>
  </conditionalFormatting>
  <conditionalFormatting sqref="L621">
    <cfRule type="expression" dxfId="1" priority="683">
      <formula>(#REF!&lt;&gt;"")*(#REF!&lt;&gt;"")</formula>
    </cfRule>
  </conditionalFormatting>
  <conditionalFormatting sqref="M621">
    <cfRule type="expression" dxfId="1" priority="684">
      <formula>(#REF!&lt;&gt;"")*(#REF!&lt;&gt;"")</formula>
    </cfRule>
  </conditionalFormatting>
  <conditionalFormatting sqref="N621">
    <cfRule type="expression" dxfId="1" priority="682">
      <formula>(#REF!&lt;&gt;"")*(#REF!&lt;&gt;"")</formula>
    </cfRule>
  </conditionalFormatting>
  <conditionalFormatting sqref="O621">
    <cfRule type="expression" dxfId="1" priority="680">
      <formula>(#REF!&lt;&gt;"")*(#REF!&lt;&gt;"")</formula>
    </cfRule>
  </conditionalFormatting>
  <conditionalFormatting sqref="P621">
    <cfRule type="expression" dxfId="1" priority="681">
      <formula>(#REF!&lt;&gt;"")*(#REF!&lt;&gt;"")</formula>
    </cfRule>
  </conditionalFormatting>
  <conditionalFormatting sqref="R621">
    <cfRule type="expression" dxfId="1" priority="667">
      <formula>(#REF!&lt;&gt;"")*(#REF!&lt;&gt;"")</formula>
    </cfRule>
  </conditionalFormatting>
  <conditionalFormatting sqref="P627">
    <cfRule type="expression" dxfId="0" priority="653">
      <formula>(#REF!&lt;&gt;"")*(#REF!&lt;&gt;"")</formula>
    </cfRule>
  </conditionalFormatting>
  <conditionalFormatting sqref="Q627">
    <cfRule type="expression" dxfId="0" priority="652">
      <formula>(#REF!&lt;&gt;"")*(#REF!&lt;&gt;"")</formula>
    </cfRule>
  </conditionalFormatting>
  <conditionalFormatting sqref="O643">
    <cfRule type="expression" dxfId="0" priority="649">
      <formula>(#REF!&lt;&gt;"")*(O$1&lt;&gt;"")</formula>
    </cfRule>
  </conditionalFormatting>
  <conditionalFormatting sqref="M653">
    <cfRule type="expression" dxfId="1" priority="646">
      <formula>(#REF!&lt;&gt;"")*(#REF!&lt;&gt;"")</formula>
    </cfRule>
  </conditionalFormatting>
  <conditionalFormatting sqref="M654">
    <cfRule type="expression" dxfId="1" priority="648">
      <formula>(#REF!&lt;&gt;"")*(#REF!&lt;&gt;"")</formula>
    </cfRule>
  </conditionalFormatting>
  <conditionalFormatting sqref="M655">
    <cfRule type="expression" dxfId="1" priority="647">
      <formula>(#REF!&lt;&gt;"")*(#REF!&lt;&gt;"")</formula>
    </cfRule>
  </conditionalFormatting>
  <conditionalFormatting sqref="M657">
    <cfRule type="expression" dxfId="1" priority="645">
      <formula>(#REF!&lt;&gt;"")*(#REF!&lt;&gt;"")</formula>
    </cfRule>
  </conditionalFormatting>
  <conditionalFormatting sqref="A660">
    <cfRule type="expression" dxfId="1" priority="656">
      <formula>(#REF!&lt;&gt;"")*(#REF!&lt;&gt;"")</formula>
    </cfRule>
  </conditionalFormatting>
  <conditionalFormatting sqref="C660">
    <cfRule type="expression" dxfId="1" priority="657">
      <formula>(#REF!&lt;&gt;"")*(#REF!&lt;&gt;"")</formula>
    </cfRule>
  </conditionalFormatting>
  <conditionalFormatting sqref="E660">
    <cfRule type="expression" dxfId="1" priority="642">
      <formula>(#REF!&lt;&gt;"")*(#REF!&lt;&gt;"")</formula>
    </cfRule>
  </conditionalFormatting>
  <conditionalFormatting sqref="L660">
    <cfRule type="expression" dxfId="1" priority="643">
      <formula>(#REF!&lt;&gt;"")*(#REF!&lt;&gt;"")</formula>
    </cfRule>
  </conditionalFormatting>
  <conditionalFormatting sqref="A661">
    <cfRule type="expression" dxfId="1" priority="658">
      <formula>(#REF!&lt;&gt;"")*(#REF!&lt;&gt;"")</formula>
    </cfRule>
  </conditionalFormatting>
  <conditionalFormatting sqref="H661">
    <cfRule type="expression" dxfId="1" priority="637">
      <formula>(#REF!&lt;&gt;"")*(#REF!&lt;&gt;"")</formula>
    </cfRule>
  </conditionalFormatting>
  <conditionalFormatting sqref="K661">
    <cfRule type="expression" dxfId="1" priority="639">
      <formula>(#REF!&lt;&gt;"")*(#REF!&lt;&gt;"")</formula>
    </cfRule>
  </conditionalFormatting>
  <conditionalFormatting sqref="Q661">
    <cfRule type="expression" dxfId="1" priority="638">
      <formula>(#REF!&lt;&gt;"")*(#REF!&lt;&gt;"")</formula>
    </cfRule>
  </conditionalFormatting>
  <conditionalFormatting sqref="Z661">
    <cfRule type="expression" dxfId="1" priority="606">
      <formula>(#REF!&lt;&gt;"")*(#REF!&lt;&gt;"")</formula>
    </cfRule>
  </conditionalFormatting>
  <conditionalFormatting sqref="AA661:AC661">
    <cfRule type="expression" dxfId="1" priority="599">
      <formula>(#REF!&lt;&gt;"")*(#REF!&lt;&gt;"")</formula>
    </cfRule>
  </conditionalFormatting>
  <conditionalFormatting sqref="Q671">
    <cfRule type="expression" dxfId="1" priority="403">
      <formula>(#REF!&lt;&gt;"")*(#REF!&lt;&gt;"")</formula>
    </cfRule>
  </conditionalFormatting>
  <conditionalFormatting sqref="M672">
    <cfRule type="expression" dxfId="1" priority="631">
      <formula>(#REF!&lt;&gt;"")*(#REF!&lt;&gt;"")</formula>
    </cfRule>
  </conditionalFormatting>
  <conditionalFormatting sqref="Q672">
    <cfRule type="expression" dxfId="1" priority="629">
      <formula>(#REF!&lt;&gt;"")*(#REF!&lt;&gt;"")</formula>
    </cfRule>
    <cfRule type="expression" dxfId="1" priority="630">
      <formula>(#REF!&lt;&gt;"")*(#REF!&lt;&gt;"")</formula>
    </cfRule>
  </conditionalFormatting>
  <conditionalFormatting sqref="O673">
    <cfRule type="expression" dxfId="1" priority="617">
      <formula>(#REF!&lt;&gt;"")*(#REF!&lt;&gt;"")</formula>
    </cfRule>
  </conditionalFormatting>
  <conditionalFormatting sqref="J675">
    <cfRule type="expression" dxfId="0" priority="635">
      <formula>(#REF!&lt;&gt;"")*(#REF!&lt;&gt;"")</formula>
    </cfRule>
  </conditionalFormatting>
  <conditionalFormatting sqref="M677">
    <cfRule type="expression" dxfId="1" priority="623">
      <formula>(#REF!&lt;&gt;"")*(#REF!&lt;&gt;"")</formula>
    </cfRule>
  </conditionalFormatting>
  <conditionalFormatting sqref="N677:O677">
    <cfRule type="expression" dxfId="1" priority="625">
      <formula>(#REF!&lt;&gt;"")*(#REF!&lt;&gt;"")</formula>
    </cfRule>
  </conditionalFormatting>
  <conditionalFormatting sqref="P677:Q677">
    <cfRule type="expression" dxfId="1" priority="624">
      <formula>(#REF!&lt;&gt;"")*(#REF!&lt;&gt;"")</formula>
    </cfRule>
  </conditionalFormatting>
  <conditionalFormatting sqref="A678">
    <cfRule type="expression" dxfId="1" priority="347">
      <formula>(#REF!&lt;&gt;"")*(#REF!&lt;&gt;"")</formula>
    </cfRule>
  </conditionalFormatting>
  <conditionalFormatting sqref="P678:Q678">
    <cfRule type="expression" dxfId="0" priority="346">
      <formula>(#REF!&lt;&gt;"")*(#REF!&lt;&gt;"")</formula>
    </cfRule>
  </conditionalFormatting>
  <conditionalFormatting sqref="R678">
    <cfRule type="expression" dxfId="1" priority="344">
      <formula>(#REF!&lt;&gt;"")*(#REF!&lt;&gt;"")</formula>
    </cfRule>
  </conditionalFormatting>
  <conditionalFormatting sqref="A680">
    <cfRule type="expression" dxfId="1" priority="354">
      <formula>(#REF!&lt;&gt;"")*(#REF!&lt;&gt;"")</formula>
    </cfRule>
  </conditionalFormatting>
  <conditionalFormatting sqref="H680">
    <cfRule type="expression" dxfId="1" priority="348">
      <formula>(#REF!&lt;&gt;"")*(#REF!&lt;&gt;"")</formula>
    </cfRule>
  </conditionalFormatting>
  <conditionalFormatting sqref="L680">
    <cfRule type="expression" dxfId="1" priority="351">
      <formula>(#REF!&lt;&gt;"")*(#REF!&lt;&gt;"")</formula>
    </cfRule>
  </conditionalFormatting>
  <conditionalFormatting sqref="M680">
    <cfRule type="expression" dxfId="1" priority="350">
      <formula>(#REF!&lt;&gt;"")*(#REF!&lt;&gt;"")</formula>
    </cfRule>
  </conditionalFormatting>
  <conditionalFormatting sqref="N680">
    <cfRule type="expression" dxfId="1" priority="349">
      <formula>(#REF!&lt;&gt;"")*(#REF!&lt;&gt;"")</formula>
    </cfRule>
  </conditionalFormatting>
  <conditionalFormatting sqref="P680:Q680">
    <cfRule type="expression" dxfId="0" priority="353">
      <formula>(#REF!&lt;&gt;"")*(#REF!&lt;&gt;"")</formula>
    </cfRule>
  </conditionalFormatting>
  <conditionalFormatting sqref="H681">
    <cfRule type="expression" dxfId="1" priority="387">
      <formula>(#REF!&lt;&gt;"")*(#REF!&lt;&gt;"")</formula>
    </cfRule>
  </conditionalFormatting>
  <conditionalFormatting sqref="L681">
    <cfRule type="expression" dxfId="1" priority="390">
      <formula>(#REF!&lt;&gt;"")*(#REF!&lt;&gt;"")</formula>
    </cfRule>
  </conditionalFormatting>
  <conditionalFormatting sqref="M681">
    <cfRule type="expression" dxfId="1" priority="389">
      <formula>(#REF!&lt;&gt;"")*(#REF!&lt;&gt;"")</formula>
    </cfRule>
  </conditionalFormatting>
  <conditionalFormatting sqref="N681">
    <cfRule type="expression" dxfId="1" priority="388">
      <formula>(#REF!&lt;&gt;"")*(#REF!&lt;&gt;"")</formula>
    </cfRule>
  </conditionalFormatting>
  <conditionalFormatting sqref="Q682">
    <cfRule type="expression" dxfId="1" priority="618">
      <formula>(#REF!&lt;&gt;"")*(#REF!&lt;&gt;"")</formula>
    </cfRule>
    <cfRule type="expression" dxfId="1" priority="636">
      <formula>(#REF!&lt;&gt;"")*(#REF!&lt;&gt;"")</formula>
    </cfRule>
  </conditionalFormatting>
  <conditionalFormatting sqref="Z682">
    <cfRule type="expression" dxfId="1" priority="602">
      <formula>(#REF!&lt;&gt;"")*(#REF!&lt;&gt;"")</formula>
    </cfRule>
  </conditionalFormatting>
  <conditionalFormatting sqref="AB682">
    <cfRule type="expression" dxfId="1" priority="595">
      <formula>(#REF!&lt;&gt;"")*(#REF!&lt;&gt;"")</formula>
    </cfRule>
  </conditionalFormatting>
  <conditionalFormatting sqref="E683:G683">
    <cfRule type="expression" dxfId="1" priority="626">
      <formula>(#REF!&lt;&gt;"")*(#REF!&lt;&gt;"")</formula>
    </cfRule>
  </conditionalFormatting>
  <conditionalFormatting sqref="N683:O683">
    <cfRule type="expression" dxfId="1" priority="622">
      <formula>(#REF!&lt;&gt;"")*(#REF!&lt;&gt;"")</formula>
    </cfRule>
  </conditionalFormatting>
  <conditionalFormatting sqref="P683:Q683">
    <cfRule type="expression" dxfId="1" priority="621">
      <formula>(#REF!&lt;&gt;"")*(#REF!&lt;&gt;"")</formula>
    </cfRule>
  </conditionalFormatting>
  <conditionalFormatting sqref="T683">
    <cfRule type="expression" dxfId="1" priority="620">
      <formula>(#REF!&lt;&gt;"")*(#REF!&lt;&gt;"")</formula>
    </cfRule>
  </conditionalFormatting>
  <conditionalFormatting sqref="Z683">
    <cfRule type="expression" dxfId="1" priority="604">
      <formula>(#REF!&lt;&gt;"")*(#REF!&lt;&gt;"")</formula>
    </cfRule>
  </conditionalFormatting>
  <conditionalFormatting sqref="AA683:AC683">
    <cfRule type="expression" dxfId="1" priority="597">
      <formula>(#REF!&lt;&gt;"")*(#REF!&lt;&gt;"")</formula>
    </cfRule>
  </conditionalFormatting>
  <conditionalFormatting sqref="P684:Q684">
    <cfRule type="expression" dxfId="1" priority="619">
      <formula>(#REF!&lt;&gt;"")*(#REF!&lt;&gt;"")</formula>
    </cfRule>
  </conditionalFormatting>
  <conditionalFormatting sqref="Q684">
    <cfRule type="expression" dxfId="1" priority="628">
      <formula>(#REF!&lt;&gt;"")*(#REF!&lt;&gt;"")</formula>
    </cfRule>
  </conditionalFormatting>
  <conditionalFormatting sqref="Z684">
    <cfRule type="expression" dxfId="1" priority="603">
      <formula>(#REF!&lt;&gt;"")*(#REF!&lt;&gt;"")</formula>
    </cfRule>
  </conditionalFormatting>
  <conditionalFormatting sqref="AA684:AC684">
    <cfRule type="expression" dxfId="1" priority="596">
      <formula>(#REF!&lt;&gt;"")*(#REF!&lt;&gt;"")</formula>
    </cfRule>
  </conditionalFormatting>
  <conditionalFormatting sqref="J685">
    <cfRule type="expression" dxfId="0" priority="615">
      <formula>(#REF!&lt;&gt;"")*(#REF!&lt;&gt;"")</formula>
    </cfRule>
  </conditionalFormatting>
  <conditionalFormatting sqref="M685">
    <cfRule type="expression" dxfId="1" priority="612">
      <formula>(#REF!&lt;&gt;"")*(#REF!&lt;&gt;"")</formula>
    </cfRule>
  </conditionalFormatting>
  <conditionalFormatting sqref="J686">
    <cfRule type="expression" dxfId="0" priority="369">
      <formula>(#REF!&lt;&gt;"")*(#REF!&lt;&gt;"")</formula>
    </cfRule>
  </conditionalFormatting>
  <conditionalFormatting sqref="P687:Q687">
    <cfRule type="expression" dxfId="1" priority="614">
      <formula>(#REF!&lt;&gt;"")*(#REF!&lt;&gt;"")</formula>
    </cfRule>
  </conditionalFormatting>
  <conditionalFormatting sqref="M690">
    <cfRule type="expression" dxfId="1" priority="374">
      <formula>(#REF!&lt;&gt;"")*(#REF!&lt;&gt;"")</formula>
    </cfRule>
  </conditionalFormatting>
  <conditionalFormatting sqref="P690:Q690">
    <cfRule type="expression" dxfId="0" priority="375">
      <formula>(#REF!&lt;&gt;"")*(#REF!&lt;&gt;"")</formula>
    </cfRule>
  </conditionalFormatting>
  <conditionalFormatting sqref="P690:R690">
    <cfRule type="expression" dxfId="1" priority="373">
      <formula>(#REF!&lt;&gt;"")*(#REF!&lt;&gt;"")</formula>
    </cfRule>
  </conditionalFormatting>
  <conditionalFormatting sqref="Q690">
    <cfRule type="expression" dxfId="0" priority="372">
      <formula>(#REF!&lt;&gt;"")*(#REF!&lt;&gt;"")</formula>
    </cfRule>
  </conditionalFormatting>
  <conditionalFormatting sqref="Z690">
    <cfRule type="expression" dxfId="1" priority="371">
      <formula>(#REF!&lt;&gt;"")*(#REF!&lt;&gt;"")</formula>
    </cfRule>
  </conditionalFormatting>
  <conditionalFormatting sqref="AA690:AC690">
    <cfRule type="expression" dxfId="1" priority="370">
      <formula>(#REF!&lt;&gt;"")*(#REF!&lt;&gt;"")</formula>
    </cfRule>
  </conditionalFormatting>
  <conditionalFormatting sqref="AC691">
    <cfRule type="expression" dxfId="1" priority="368">
      <formula>(#REF!&lt;&gt;"")*(#REF!&lt;&gt;"")</formula>
    </cfRule>
  </conditionalFormatting>
  <conditionalFormatting sqref="M692">
    <cfRule type="expression" dxfId="1" priority="330">
      <formula>(#REF!&lt;&gt;"")*(#REF!&lt;&gt;"")</formula>
    </cfRule>
  </conditionalFormatting>
  <conditionalFormatting sqref="M693">
    <cfRule type="expression" dxfId="1" priority="609">
      <formula>(#REF!&lt;&gt;"")*(#REF!&lt;&gt;"")</formula>
    </cfRule>
  </conditionalFormatting>
  <conditionalFormatting sqref="C700">
    <cfRule type="expression" dxfId="1" priority="655">
      <formula>(#REF!&lt;&gt;"")*(#REF!&lt;&gt;"")</formula>
    </cfRule>
  </conditionalFormatting>
  <conditionalFormatting sqref="P700:Q700">
    <cfRule type="expression" dxfId="1" priority="608">
      <formula>(#REF!&lt;&gt;"")*(#REF!&lt;&gt;"")</formula>
    </cfRule>
  </conditionalFormatting>
  <conditionalFormatting sqref="R700">
    <cfRule type="expression" dxfId="1" priority="607">
      <formula>(#REF!&lt;&gt;"")*(#REF!&lt;&gt;"")</formula>
    </cfRule>
  </conditionalFormatting>
  <conditionalFormatting sqref="Z700">
    <cfRule type="expression" dxfId="1" priority="601">
      <formula>(#REF!&lt;&gt;"")*(#REF!&lt;&gt;"")</formula>
    </cfRule>
  </conditionalFormatting>
  <conditionalFormatting sqref="AA700:AC700">
    <cfRule type="expression" dxfId="1" priority="594">
      <formula>(#REF!&lt;&gt;"")*(#REF!&lt;&gt;"")</formula>
    </cfRule>
  </conditionalFormatting>
  <conditionalFormatting sqref="T702">
    <cfRule type="expression" dxfId="1" priority="410">
      <formula>(#REF!&lt;&gt;"")*(#REF!&lt;&gt;"")</formula>
    </cfRule>
  </conditionalFormatting>
  <conditionalFormatting sqref="T708">
    <cfRule type="expression" dxfId="1" priority="409">
      <formula>(#REF!&lt;&gt;"")*(#REF!&lt;&gt;"")</formula>
    </cfRule>
  </conditionalFormatting>
  <conditionalFormatting sqref="R709">
    <cfRule type="expression" dxfId="1" priority="578">
      <formula>(#REF!&lt;&gt;"")*(#REF!&lt;&gt;"")</formula>
    </cfRule>
  </conditionalFormatting>
  <conditionalFormatting sqref="A713">
    <cfRule type="expression" dxfId="1" priority="570">
      <formula>(#REF!&lt;&gt;"")*(#REF!&lt;&gt;"")</formula>
    </cfRule>
  </conditionalFormatting>
  <conditionalFormatting sqref="C713">
    <cfRule type="expression" dxfId="1" priority="569">
      <formula>(#REF!&lt;&gt;"")*(#REF!&lt;&gt;"")</formula>
    </cfRule>
  </conditionalFormatting>
  <conditionalFormatting sqref="P713:Q713">
    <cfRule type="expression" dxfId="1" priority="574">
      <formula>(#REF!&lt;&gt;"")*(#REF!&lt;&gt;"")</formula>
    </cfRule>
    <cfRule type="expression" dxfId="0" priority="576">
      <formula>(#REF!&lt;&gt;"")*(#REF!&lt;&gt;"")</formula>
    </cfRule>
  </conditionalFormatting>
  <conditionalFormatting sqref="R713">
    <cfRule type="expression" dxfId="1" priority="573">
      <formula>(#REF!&lt;&gt;"")*(#REF!&lt;&gt;"")</formula>
    </cfRule>
  </conditionalFormatting>
  <conditionalFormatting sqref="T713">
    <cfRule type="expression" dxfId="1" priority="577">
      <formula>(#REF!&lt;&gt;"")*(#REF!&lt;&gt;"")</formula>
    </cfRule>
  </conditionalFormatting>
  <conditionalFormatting sqref="Z713">
    <cfRule type="expression" dxfId="1" priority="572">
      <formula>(#REF!&lt;&gt;"")*(#REF!&lt;&gt;"")</formula>
    </cfRule>
  </conditionalFormatting>
  <conditionalFormatting sqref="AB713">
    <cfRule type="expression" dxfId="1" priority="571">
      <formula>(#REF!&lt;&gt;"")*(#REF!&lt;&gt;"")</formula>
    </cfRule>
  </conditionalFormatting>
  <conditionalFormatting sqref="AC713">
    <cfRule type="expression" dxfId="1" priority="444">
      <formula>(#REF!&lt;&gt;"")*(#REF!&lt;&gt;"")</formula>
    </cfRule>
  </conditionalFormatting>
  <conditionalFormatting sqref="A714">
    <cfRule type="expression" dxfId="1" priority="557">
      <formula>(#REF!&lt;&gt;"")*(#REF!&lt;&gt;"")</formula>
    </cfRule>
  </conditionalFormatting>
  <conditionalFormatting sqref="C714">
    <cfRule type="expression" dxfId="1" priority="556">
      <formula>(#REF!&lt;&gt;"")*(#REF!&lt;&gt;"")</formula>
    </cfRule>
  </conditionalFormatting>
  <conditionalFormatting sqref="H714">
    <cfRule type="expression" dxfId="1" priority="386">
      <formula>(#REF!&lt;&gt;"")*(#REF!&lt;&gt;"")</formula>
    </cfRule>
  </conditionalFormatting>
  <conditionalFormatting sqref="P714:Q714">
    <cfRule type="expression" dxfId="1" priority="561">
      <formula>(#REF!&lt;&gt;"")*(#REF!&lt;&gt;"")</formula>
    </cfRule>
    <cfRule type="expression" dxfId="0" priority="563">
      <formula>(#REF!&lt;&gt;"")*(#REF!&lt;&gt;"")</formula>
    </cfRule>
  </conditionalFormatting>
  <conditionalFormatting sqref="R714">
    <cfRule type="expression" dxfId="1" priority="560">
      <formula>(#REF!&lt;&gt;"")*(#REF!&lt;&gt;"")</formula>
    </cfRule>
  </conditionalFormatting>
  <conditionalFormatting sqref="T714">
    <cfRule type="expression" dxfId="1" priority="564">
      <formula>(#REF!&lt;&gt;"")*(#REF!&lt;&gt;"")</formula>
    </cfRule>
  </conditionalFormatting>
  <conditionalFormatting sqref="Z714">
    <cfRule type="expression" dxfId="1" priority="559">
      <formula>(#REF!&lt;&gt;"")*(#REF!&lt;&gt;"")</formula>
    </cfRule>
  </conditionalFormatting>
  <conditionalFormatting sqref="AB714">
    <cfRule type="expression" dxfId="1" priority="558">
      <formula>(#REF!&lt;&gt;"")*(#REF!&lt;&gt;"")</formula>
    </cfRule>
  </conditionalFormatting>
  <conditionalFormatting sqref="AC714">
    <cfRule type="expression" dxfId="1" priority="443">
      <formula>(#REF!&lt;&gt;"")*(#REF!&lt;&gt;"")</formula>
    </cfRule>
  </conditionalFormatting>
  <conditionalFormatting sqref="H715">
    <cfRule type="expression" dxfId="1" priority="385">
      <formula>(#REF!&lt;&gt;"")*(#REF!&lt;&gt;"")</formula>
    </cfRule>
  </conditionalFormatting>
  <conditionalFormatting sqref="K715">
    <cfRule type="expression" dxfId="1" priority="540">
      <formula>(#REF!&lt;&gt;"")*(#REF!&lt;&gt;"")</formula>
    </cfRule>
  </conditionalFormatting>
  <conditionalFormatting sqref="N715">
    <cfRule type="expression" dxfId="1" priority="541">
      <formula>(#REF!&lt;&gt;"")*(N$1&lt;&gt;"")</formula>
    </cfRule>
  </conditionalFormatting>
  <conditionalFormatting sqref="U715">
    <cfRule type="expression" dxfId="0" priority="543">
      <formula>(#REF!&lt;&gt;"")*(W$1&lt;&gt;"")</formula>
    </cfRule>
  </conditionalFormatting>
  <conditionalFormatting sqref="AC715">
    <cfRule type="expression" dxfId="1" priority="442">
      <formula>(#REF!&lt;&gt;"")*(#REF!&lt;&gt;"")</formula>
    </cfRule>
  </conditionalFormatting>
  <conditionalFormatting sqref="H716">
    <cfRule type="expression" dxfId="1" priority="384">
      <formula>(#REF!&lt;&gt;"")*(#REF!&lt;&gt;"")</formula>
    </cfRule>
  </conditionalFormatting>
  <conditionalFormatting sqref="K716">
    <cfRule type="expression" dxfId="1" priority="546">
      <formula>(#REF!&lt;&gt;"")*(#REF!&lt;&gt;"")</formula>
    </cfRule>
  </conditionalFormatting>
  <conditionalFormatting sqref="N716">
    <cfRule type="expression" dxfId="1" priority="547">
      <formula>(#REF!&lt;&gt;"")*(N$1&lt;&gt;"")</formula>
    </cfRule>
  </conditionalFormatting>
  <conditionalFormatting sqref="E717:G717">
    <cfRule type="expression" dxfId="0" priority="358">
      <formula>(#REF!&lt;&gt;"")*(E$1&lt;&gt;"")</formula>
    </cfRule>
  </conditionalFormatting>
  <conditionalFormatting sqref="H717">
    <cfRule type="expression" dxfId="1" priority="355">
      <formula>(#REF!&lt;&gt;"")*(#REF!&lt;&gt;"")</formula>
    </cfRule>
  </conditionalFormatting>
  <conditionalFormatting sqref="N717">
    <cfRule type="expression" dxfId="1" priority="362">
      <formula>(#REF!&lt;&gt;"")*(N$1&lt;&gt;"")</formula>
    </cfRule>
  </conditionalFormatting>
  <conditionalFormatting sqref="P717">
    <cfRule type="expression" dxfId="1" priority="356">
      <formula>(#REF!&lt;&gt;"")*(#REF!&lt;&gt;"")</formula>
    </cfRule>
    <cfRule type="expression" dxfId="0" priority="357">
      <formula>(#REF!&lt;&gt;"")*(#REF!&lt;&gt;"")</formula>
    </cfRule>
  </conditionalFormatting>
  <conditionalFormatting sqref="Q717">
    <cfRule type="expression" dxfId="0" priority="360">
      <formula>(#REF!&lt;&gt;"")*(#REF!&lt;&gt;"")</formula>
    </cfRule>
  </conditionalFormatting>
  <conditionalFormatting sqref="H718">
    <cfRule type="expression" dxfId="1" priority="383">
      <formula>(#REF!&lt;&gt;"")*(#REF!&lt;&gt;"")</formula>
    </cfRule>
  </conditionalFormatting>
  <conditionalFormatting sqref="F719">
    <cfRule type="expression" dxfId="0" priority="408">
      <formula>(#REF!&lt;&gt;"")*(F$1&lt;&gt;"")</formula>
    </cfRule>
  </conditionalFormatting>
  <conditionalFormatting sqref="J720">
    <cfRule type="expression" dxfId="1" priority="550">
      <formula>(#REF!&lt;&gt;"")*(#REF!&lt;&gt;"")</formula>
    </cfRule>
  </conditionalFormatting>
  <conditionalFormatting sqref="K720">
    <cfRule type="expression" dxfId="1" priority="551">
      <formula>(#REF!&lt;&gt;"")*(#REF!&lt;&gt;"")</formula>
    </cfRule>
  </conditionalFormatting>
  <conditionalFormatting sqref="N720">
    <cfRule type="expression" dxfId="1" priority="553">
      <formula>(#REF!&lt;&gt;"")*(N$1&lt;&gt;"")</formula>
    </cfRule>
  </conditionalFormatting>
  <conditionalFormatting sqref="U720">
    <cfRule type="expression" dxfId="0" priority="555">
      <formula>(#REF!&lt;&gt;"")*(W$1&lt;&gt;"")</formula>
    </cfRule>
  </conditionalFormatting>
  <conditionalFormatting sqref="AC720">
    <cfRule type="expression" dxfId="1" priority="440">
      <formula>(#REF!&lt;&gt;"")*(#REF!&lt;&gt;"")</formula>
    </cfRule>
  </conditionalFormatting>
  <conditionalFormatting sqref="J721">
    <cfRule type="expression" dxfId="1" priority="394">
      <formula>(#REF!&lt;&gt;"")*(#REF!&lt;&gt;"")</formula>
    </cfRule>
  </conditionalFormatting>
  <conditionalFormatting sqref="K721">
    <cfRule type="expression" dxfId="1" priority="395">
      <formula>(#REF!&lt;&gt;"")*(#REF!&lt;&gt;"")</formula>
    </cfRule>
  </conditionalFormatting>
  <conditionalFormatting sqref="M721">
    <cfRule type="expression" dxfId="1" priority="396">
      <formula>(#REF!&lt;&gt;"")*(#REF!&lt;&gt;"")</formula>
    </cfRule>
  </conditionalFormatting>
  <conditionalFormatting sqref="N721">
    <cfRule type="expression" dxfId="1" priority="397">
      <formula>(#REF!&lt;&gt;"")*(N$1&lt;&gt;"")</formula>
    </cfRule>
  </conditionalFormatting>
  <conditionalFormatting sqref="Q721">
    <cfRule type="expression" dxfId="0" priority="401">
      <formula>(#REF!&lt;&gt;"")*(#REF!&lt;&gt;"")</formula>
    </cfRule>
  </conditionalFormatting>
  <conditionalFormatting sqref="T721">
    <cfRule type="expression" dxfId="1" priority="392">
      <formula>(#REF!&lt;&gt;"")*(#REF!&lt;&gt;"")</formula>
    </cfRule>
  </conditionalFormatting>
  <conditionalFormatting sqref="U721">
    <cfRule type="expression" dxfId="0" priority="399">
      <formula>(#REF!&lt;&gt;"")*(W$1&lt;&gt;"")</formula>
    </cfRule>
  </conditionalFormatting>
  <conditionalFormatting sqref="AC721">
    <cfRule type="expression" dxfId="1" priority="393">
      <formula>(#REF!&lt;&gt;"")*(#REF!&lt;&gt;"")</formula>
    </cfRule>
  </conditionalFormatting>
  <conditionalFormatting sqref="P723:Q723">
    <cfRule type="expression" dxfId="1" priority="365">
      <formula>(#REF!&lt;&gt;"")*(#REF!&lt;&gt;"")</formula>
    </cfRule>
    <cfRule type="expression" dxfId="0" priority="367">
      <formula>(#REF!&lt;&gt;"")*(#REF!&lt;&gt;"")</formula>
    </cfRule>
  </conditionalFormatting>
  <conditionalFormatting sqref="R723">
    <cfRule type="expression" dxfId="1" priority="364">
      <formula>(#REF!&lt;&gt;"")*(#REF!&lt;&gt;"")</formula>
    </cfRule>
  </conditionalFormatting>
  <conditionalFormatting sqref="AC724">
    <cfRule type="expression" dxfId="1" priority="438">
      <formula>(#REF!&lt;&gt;"")*(#REF!&lt;&gt;"")</formula>
    </cfRule>
  </conditionalFormatting>
  <conditionalFormatting sqref="P725">
    <cfRule type="expression" dxfId="1" priority="591">
      <formula>(#REF!&lt;&gt;"")*(#REF!&lt;&gt;"")</formula>
    </cfRule>
    <cfRule type="expression" dxfId="0" priority="593">
      <formula>(#REF!&lt;&gt;"")*(#REF!&lt;&gt;"")</formula>
    </cfRule>
  </conditionalFormatting>
  <conditionalFormatting sqref="Q725">
    <cfRule type="expression" dxfId="1" priority="412">
      <formula>(#REF!&lt;&gt;"")*(R$1&lt;&gt;"")</formula>
    </cfRule>
    <cfRule type="expression" dxfId="0" priority="413">
      <formula>(#REF!&lt;&gt;"")*(R$1&lt;&gt;"")</formula>
    </cfRule>
    <cfRule type="expression" dxfId="1" priority="414">
      <formula>(#REF!&lt;&gt;"")*(#REF!&lt;&gt;"")</formula>
    </cfRule>
  </conditionalFormatting>
  <conditionalFormatting sqref="AC725">
    <cfRule type="expression" dxfId="1" priority="411">
      <formula>(#REF!&lt;&gt;"")*(#REF!&lt;&gt;"")</formula>
    </cfRule>
  </conditionalFormatting>
  <conditionalFormatting sqref="Q726">
    <cfRule type="expression" dxfId="1" priority="535">
      <formula>(#REF!&lt;&gt;"")*(#REF!&lt;&gt;"")</formula>
    </cfRule>
  </conditionalFormatting>
  <conditionalFormatting sqref="T726">
    <cfRule type="expression" dxfId="1" priority="391">
      <formula>(#REF!&lt;&gt;"")*(#REF!&lt;&gt;"")</formula>
    </cfRule>
  </conditionalFormatting>
  <conditionalFormatting sqref="AC726">
    <cfRule type="expression" dxfId="1" priority="437">
      <formula>(#REF!&lt;&gt;"")*(#REF!&lt;&gt;"")</formula>
    </cfRule>
  </conditionalFormatting>
  <conditionalFormatting sqref="P727">
    <cfRule type="expression" dxfId="1" priority="536">
      <formula>(#REF!&lt;&gt;"")*(#REF!&lt;&gt;"")</formula>
    </cfRule>
  </conditionalFormatting>
  <conditionalFormatting sqref="Q727">
    <cfRule type="expression" dxfId="1" priority="538">
      <formula>(#REF!&lt;&gt;"")*(#REF!&lt;&gt;"")</formula>
    </cfRule>
  </conditionalFormatting>
  <conditionalFormatting sqref="T727">
    <cfRule type="expression" dxfId="1" priority="537">
      <formula>(#REF!&lt;&gt;"")*(#REF!&lt;&gt;"")</formula>
    </cfRule>
  </conditionalFormatting>
  <conditionalFormatting sqref="AC727">
    <cfRule type="expression" dxfId="1" priority="436">
      <formula>(#REF!&lt;&gt;"")*(#REF!&lt;&gt;"")</formula>
    </cfRule>
  </conditionalFormatting>
  <conditionalFormatting sqref="Q730">
    <cfRule type="expression" dxfId="1" priority="528">
      <formula>(#REF!&lt;&gt;"")*(R$1&lt;&gt;"")</formula>
    </cfRule>
  </conditionalFormatting>
  <conditionalFormatting sqref="AB730">
    <cfRule type="expression" dxfId="0" priority="435">
      <formula>(#REF!&lt;&gt;"")*(#REF!&lt;&gt;"")</formula>
    </cfRule>
  </conditionalFormatting>
  <conditionalFormatting sqref="P731">
    <cfRule type="expression" dxfId="1" priority="523">
      <formula>(#REF!&lt;&gt;"")*(#REF!&lt;&gt;"")</formula>
    </cfRule>
    <cfRule type="expression" dxfId="1" priority="524">
      <formula>(#REF!&lt;&gt;"")*(#REF!&lt;&gt;"")</formula>
    </cfRule>
  </conditionalFormatting>
  <conditionalFormatting sqref="P731:Q731">
    <cfRule type="expression" dxfId="0" priority="520">
      <formula>(#REF!&lt;&gt;"")*(Q$1&lt;&gt;"")</formula>
    </cfRule>
  </conditionalFormatting>
  <conditionalFormatting sqref="Q731">
    <cfRule type="expression" dxfId="1" priority="525">
      <formula>(#REF!&lt;&gt;"")*(#REF!&lt;&gt;"")</formula>
    </cfRule>
  </conditionalFormatting>
  <conditionalFormatting sqref="R731">
    <cfRule type="expression" dxfId="1" priority="522">
      <formula>(#REF!&lt;&gt;"")*(#REF!&lt;&gt;"")</formula>
    </cfRule>
  </conditionalFormatting>
  <conditionalFormatting sqref="T731">
    <cfRule type="expression" dxfId="1" priority="526">
      <formula>(#REF!&lt;&gt;"")*(#REF!&lt;&gt;"")</formula>
    </cfRule>
  </conditionalFormatting>
  <conditionalFormatting sqref="AC731">
    <cfRule type="expression" dxfId="0" priority="434">
      <formula>(#REF!&lt;&gt;"")*(#REF!&lt;&gt;"")</formula>
    </cfRule>
  </conditionalFormatting>
  <conditionalFormatting sqref="Q732">
    <cfRule type="expression" dxfId="1" priority="511">
      <formula>(#REF!&lt;&gt;"")*(R$1&lt;&gt;"")</formula>
    </cfRule>
  </conditionalFormatting>
  <conditionalFormatting sqref="P733:Q733">
    <cfRule type="expression" dxfId="0" priority="516">
      <formula>(#REF!&lt;&gt;"")*(Q$1&lt;&gt;"")</formula>
    </cfRule>
    <cfRule type="expression" dxfId="1" priority="517">
      <formula>(#REF!&lt;&gt;"")*(#REF!&lt;&gt;"")</formula>
    </cfRule>
  </conditionalFormatting>
  <conditionalFormatting sqref="AC733">
    <cfRule type="expression" dxfId="0" priority="433">
      <formula>(#REF!&lt;&gt;"")*(#REF!&lt;&gt;"")</formula>
    </cfRule>
  </conditionalFormatting>
  <conditionalFormatting sqref="AC734">
    <cfRule type="expression" dxfId="0" priority="432">
      <formula>(#REF!&lt;&gt;"")*(#REF!&lt;&gt;"")</formula>
    </cfRule>
  </conditionalFormatting>
  <conditionalFormatting sqref="AB735">
    <cfRule type="expression" dxfId="1" priority="431">
      <formula>(#REF!&lt;&gt;"")*(#REF!&lt;&gt;"")</formula>
    </cfRule>
  </conditionalFormatting>
  <conditionalFormatting sqref="Q736">
    <cfRule type="expression" dxfId="1" priority="505">
      <formula>(#REF!&lt;&gt;"")*(R$1&lt;&gt;"")</formula>
    </cfRule>
  </conditionalFormatting>
  <conditionalFormatting sqref="R736">
    <cfRule type="expression" dxfId="1" priority="507">
      <formula>(#REF!&lt;&gt;"")*(#REF!&lt;&gt;"")</formula>
    </cfRule>
  </conditionalFormatting>
  <conditionalFormatting sqref="AB736">
    <cfRule type="expression" dxfId="1" priority="430">
      <formula>(#REF!&lt;&gt;"")*(#REF!&lt;&gt;"")</formula>
    </cfRule>
  </conditionalFormatting>
  <conditionalFormatting sqref="P737">
    <cfRule type="expression" dxfId="1" priority="500">
      <formula>(#REF!&lt;&gt;"")*(#REF!&lt;&gt;"")</formula>
    </cfRule>
    <cfRule type="expression" dxfId="0" priority="501">
      <formula>(#REF!&lt;&gt;"")*(#REF!&lt;&gt;"")</formula>
    </cfRule>
  </conditionalFormatting>
  <conditionalFormatting sqref="Q737">
    <cfRule type="expression" dxfId="1" priority="502">
      <formula>(#REF!&lt;&gt;"")*(R$1&lt;&gt;"")</formula>
    </cfRule>
  </conditionalFormatting>
  <conditionalFormatting sqref="R737">
    <cfRule type="expression" dxfId="1" priority="504">
      <formula>(#REF!&lt;&gt;"")*(#REF!&lt;&gt;"")</formula>
    </cfRule>
  </conditionalFormatting>
  <conditionalFormatting sqref="AC737">
    <cfRule type="expression" dxfId="1" priority="429">
      <formula>(#REF!&lt;&gt;"")*(#REF!&lt;&gt;"")</formula>
    </cfRule>
  </conditionalFormatting>
  <conditionalFormatting sqref="E738">
    <cfRule type="expression" dxfId="1" priority="496">
      <formula>(#REF!&lt;&gt;"")*(#REF!&lt;&gt;"")</formula>
    </cfRule>
  </conditionalFormatting>
  <conditionalFormatting sqref="P738">
    <cfRule type="expression" dxfId="1" priority="494">
      <formula>(#REF!&lt;&gt;"")*(#REF!&lt;&gt;"")</formula>
    </cfRule>
    <cfRule type="expression" dxfId="0" priority="495">
      <formula>(#REF!&lt;&gt;"")*(#REF!&lt;&gt;"")</formula>
    </cfRule>
  </conditionalFormatting>
  <conditionalFormatting sqref="Q738">
    <cfRule type="expression" dxfId="1" priority="497">
      <formula>(#REF!&lt;&gt;"")*(R$1&lt;&gt;"")</formula>
    </cfRule>
  </conditionalFormatting>
  <conditionalFormatting sqref="R738">
    <cfRule type="expression" dxfId="1" priority="499">
      <formula>(#REF!&lt;&gt;"")*(#REF!&lt;&gt;"")</formula>
    </cfRule>
  </conditionalFormatting>
  <conditionalFormatting sqref="AC738">
    <cfRule type="expression" dxfId="1" priority="428">
      <formula>(#REF!&lt;&gt;"")*(#REF!&lt;&gt;"")</formula>
    </cfRule>
  </conditionalFormatting>
  <conditionalFormatting sqref="E739">
    <cfRule type="expression" dxfId="1" priority="465">
      <formula>(#REF!&lt;&gt;"")*(#REF!&lt;&gt;"")</formula>
    </cfRule>
  </conditionalFormatting>
  <conditionalFormatting sqref="P739">
    <cfRule type="expression" dxfId="1" priority="488">
      <formula>(#REF!&lt;&gt;"")*(#REF!&lt;&gt;"")</formula>
    </cfRule>
    <cfRule type="expression" dxfId="0" priority="489">
      <formula>(#REF!&lt;&gt;"")*(#REF!&lt;&gt;"")</formula>
    </cfRule>
  </conditionalFormatting>
  <conditionalFormatting sqref="Q739">
    <cfRule type="expression" dxfId="1" priority="491">
      <formula>(#REF!&lt;&gt;"")*(R$1&lt;&gt;"")</formula>
    </cfRule>
  </conditionalFormatting>
  <conditionalFormatting sqref="R739">
    <cfRule type="expression" dxfId="1" priority="493">
      <formula>(#REF!&lt;&gt;"")*(#REF!&lt;&gt;"")</formula>
    </cfRule>
  </conditionalFormatting>
  <conditionalFormatting sqref="AC739">
    <cfRule type="expression" dxfId="1" priority="427">
      <formula>(#REF!&lt;&gt;"")*(#REF!&lt;&gt;"")</formula>
    </cfRule>
  </conditionalFormatting>
  <conditionalFormatting sqref="H740">
    <cfRule type="expression" dxfId="1" priority="405">
      <formula>(#REF!&lt;&gt;"")*(#REF!&lt;&gt;"")</formula>
    </cfRule>
  </conditionalFormatting>
  <conditionalFormatting sqref="Y740">
    <cfRule type="expression" dxfId="0" priority="486">
      <formula>(#REF!&lt;&gt;"")*(#REF!&lt;&gt;"")</formula>
    </cfRule>
  </conditionalFormatting>
  <conditionalFormatting sqref="AC740">
    <cfRule type="expression" dxfId="1" priority="426">
      <formula>(#REF!&lt;&gt;"")*(#REF!&lt;&gt;"")</formula>
    </cfRule>
  </conditionalFormatting>
  <conditionalFormatting sqref="Q741">
    <cfRule type="expression" dxfId="1" priority="480">
      <formula>(#REF!&lt;&gt;"")*(R$1&lt;&gt;"")</formula>
    </cfRule>
  </conditionalFormatting>
  <conditionalFormatting sqref="R741">
    <cfRule type="expression" dxfId="1" priority="483">
      <formula>(#REF!&lt;&gt;"")*(#REF!&lt;&gt;"")</formula>
    </cfRule>
  </conditionalFormatting>
  <conditionalFormatting sqref="Y741">
    <cfRule type="expression" dxfId="0" priority="482">
      <formula>(#REF!&lt;&gt;"")*(#REF!&lt;&gt;"")</formula>
    </cfRule>
  </conditionalFormatting>
  <conditionalFormatting sqref="AC741">
    <cfRule type="expression" dxfId="1" priority="425">
      <formula>(#REF!&lt;&gt;"")*(#REF!&lt;&gt;"")</formula>
    </cfRule>
  </conditionalFormatting>
  <conditionalFormatting sqref="H742">
    <cfRule type="expression" dxfId="1" priority="404">
      <formula>(#REF!&lt;&gt;"")*(#REF!&lt;&gt;"")</formula>
    </cfRule>
  </conditionalFormatting>
  <conditionalFormatting sqref="AC742">
    <cfRule type="expression" dxfId="1" priority="424">
      <formula>(#REF!&lt;&gt;"")*(#REF!&lt;&gt;"")</formula>
    </cfRule>
  </conditionalFormatting>
  <conditionalFormatting sqref="K743">
    <cfRule type="expression" dxfId="0" priority="470">
      <formula>(#REF!&lt;&gt;"")*(L$1&lt;&gt;"")</formula>
    </cfRule>
  </conditionalFormatting>
  <conditionalFormatting sqref="M743">
    <cfRule type="expression" dxfId="1" priority="475">
      <formula>(#REF!&lt;&gt;"")*(#REF!&lt;&gt;"")</formula>
    </cfRule>
  </conditionalFormatting>
  <conditionalFormatting sqref="P743">
    <cfRule type="expression" dxfId="1" priority="476">
      <formula>(#REF!&lt;&gt;"")*(#REF!&lt;&gt;"")</formula>
    </cfRule>
  </conditionalFormatting>
  <conditionalFormatting sqref="P743:Q743">
    <cfRule type="expression" dxfId="0" priority="474">
      <formula>(#REF!&lt;&gt;"")*(Q$1&lt;&gt;"")</formula>
    </cfRule>
  </conditionalFormatting>
  <conditionalFormatting sqref="Q743">
    <cfRule type="expression" dxfId="1" priority="477">
      <formula>(#REF!&lt;&gt;"")*(#REF!&lt;&gt;"")</formula>
    </cfRule>
  </conditionalFormatting>
  <conditionalFormatting sqref="R743">
    <cfRule type="expression" dxfId="1" priority="472">
      <formula>(#REF!&lt;&gt;"")*(#REF!&lt;&gt;"")</formula>
    </cfRule>
  </conditionalFormatting>
  <conditionalFormatting sqref="T743">
    <cfRule type="expression" dxfId="1" priority="478">
      <formula>(#REF!&lt;&gt;"")*(#REF!&lt;&gt;"")</formula>
    </cfRule>
  </conditionalFormatting>
  <conditionalFormatting sqref="AC743">
    <cfRule type="expression" dxfId="1" priority="423">
      <formula>(#REF!&lt;&gt;"")*(#REF!&lt;&gt;"")</formula>
    </cfRule>
  </conditionalFormatting>
  <conditionalFormatting sqref="Q744">
    <cfRule type="expression" dxfId="1" priority="467">
      <formula>(#REF!&lt;&gt;"")*(R$1&lt;&gt;"")</formula>
    </cfRule>
  </conditionalFormatting>
  <conditionalFormatting sqref="R744">
    <cfRule type="expression" dxfId="1" priority="469">
      <formula>(#REF!&lt;&gt;"")*(#REF!&lt;&gt;"")</formula>
    </cfRule>
  </conditionalFormatting>
  <conditionalFormatting sqref="Y744">
    <cfRule type="expression" dxfId="0" priority="466">
      <formula>(#REF!&lt;&gt;"")*(#REF!&lt;&gt;"")</formula>
    </cfRule>
  </conditionalFormatting>
  <conditionalFormatting sqref="AC744">
    <cfRule type="expression" dxfId="1" priority="422">
      <formula>(#REF!&lt;&gt;"")*(#REF!&lt;&gt;"")</formula>
    </cfRule>
  </conditionalFormatting>
  <conditionalFormatting sqref="AC745">
    <cfRule type="expression" dxfId="1" priority="421">
      <formula>(#REF!&lt;&gt;"")*(#REF!&lt;&gt;"")</formula>
    </cfRule>
  </conditionalFormatting>
  <conditionalFormatting sqref="AC746">
    <cfRule type="expression" dxfId="1" priority="420">
      <formula>(#REF!&lt;&gt;"")*(#REF!&lt;&gt;"")</formula>
    </cfRule>
  </conditionalFormatting>
  <conditionalFormatting sqref="P748">
    <cfRule type="expression" dxfId="1" priority="331">
      <formula>(#REF!&lt;&gt;"")*(#REF!&lt;&gt;"")</formula>
    </cfRule>
    <cfRule type="expression" dxfId="0" priority="332">
      <formula>(#REF!&lt;&gt;"")*(#REF!&lt;&gt;"")</formula>
    </cfRule>
  </conditionalFormatting>
  <conditionalFormatting sqref="Q748">
    <cfRule type="expression" dxfId="1" priority="333">
      <formula>(#REF!&lt;&gt;"")*(R$1&lt;&gt;"")</formula>
    </cfRule>
  </conditionalFormatting>
  <conditionalFormatting sqref="R748">
    <cfRule type="expression" dxfId="1" priority="335">
      <formula>(#REF!&lt;&gt;"")*(#REF!&lt;&gt;"")</formula>
    </cfRule>
  </conditionalFormatting>
  <conditionalFormatting sqref="P749">
    <cfRule type="expression" dxfId="1" priority="381">
      <formula>(#REF!&lt;&gt;"")*(#REF!&lt;&gt;"")</formula>
    </cfRule>
    <cfRule type="expression" dxfId="0" priority="382">
      <formula>(#REF!&lt;&gt;"")*(#REF!&lt;&gt;"")</formula>
    </cfRule>
  </conditionalFormatting>
  <conditionalFormatting sqref="Y749">
    <cfRule type="expression" dxfId="0" priority="464">
      <formula>(#REF!&lt;&gt;"")*(#REF!&lt;&gt;"")</formula>
    </cfRule>
  </conditionalFormatting>
  <conditionalFormatting sqref="AC749">
    <cfRule type="expression" dxfId="1" priority="377">
      <formula>(#REF!&lt;&gt;"")*(#REF!&lt;&gt;"")</formula>
    </cfRule>
  </conditionalFormatting>
  <conditionalFormatting sqref="N750:O750">
    <cfRule type="expression" dxfId="1" priority="456">
      <formula>(#REF!&lt;&gt;"")*(#REF!&lt;&gt;"")</formula>
    </cfRule>
  </conditionalFormatting>
  <conditionalFormatting sqref="P750:Q750">
    <cfRule type="expression" dxfId="0" priority="454">
      <formula>(#REF!&lt;&gt;"")*(Q$1&lt;&gt;"")</formula>
    </cfRule>
    <cfRule type="expression" dxfId="1" priority="457">
      <formula>(#REF!&lt;&gt;"")*(#REF!&lt;&gt;"")</formula>
    </cfRule>
  </conditionalFormatting>
  <conditionalFormatting sqref="T750">
    <cfRule type="expression" dxfId="1" priority="455">
      <formula>(#REF!&lt;&gt;"")*(#REF!&lt;&gt;"")</formula>
    </cfRule>
  </conditionalFormatting>
  <conditionalFormatting sqref="AC750">
    <cfRule type="expression" dxfId="1" priority="376">
      <formula>(#REF!&lt;&gt;"")*(#REF!&lt;&gt;"")</formula>
    </cfRule>
    <cfRule type="expression" dxfId="1" priority="419">
      <formula>(#REF!&lt;&gt;"")*(#REF!&lt;&gt;"")</formula>
    </cfRule>
  </conditionalFormatting>
  <conditionalFormatting sqref="Q751">
    <cfRule type="expression" dxfId="1" priority="449">
      <formula>(#REF!&lt;&gt;"")*(R$1&lt;&gt;"")</formula>
    </cfRule>
  </conditionalFormatting>
  <conditionalFormatting sqref="Y751">
    <cfRule type="expression" dxfId="0" priority="448">
      <formula>(#REF!&lt;&gt;"")*(#REF!&lt;&gt;"")</formula>
    </cfRule>
  </conditionalFormatting>
  <conditionalFormatting sqref="AC751">
    <cfRule type="expression" dxfId="1" priority="418">
      <formula>(#REF!&lt;&gt;"")*(#REF!&lt;&gt;"")</formula>
    </cfRule>
  </conditionalFormatting>
  <conditionalFormatting sqref="AC752">
    <cfRule type="expression" dxfId="1" priority="417">
      <formula>(#REF!&lt;&gt;"")*(#REF!&lt;&gt;"")</formula>
    </cfRule>
  </conditionalFormatting>
  <conditionalFormatting sqref="AC753">
    <cfRule type="expression" dxfId="1" priority="416">
      <formula>(#REF!&lt;&gt;"")*(#REF!&lt;&gt;"")</formula>
    </cfRule>
  </conditionalFormatting>
  <conditionalFormatting sqref="E755">
    <cfRule type="expression" dxfId="1" priority="79">
      <formula>(#REF!&lt;&gt;"")*(E$1&lt;&gt;"")</formula>
    </cfRule>
  </conditionalFormatting>
  <conditionalFormatting sqref="Q755">
    <cfRule type="expression" dxfId="0" priority="80">
      <formula>(#REF!&lt;&gt;"")*(Q$1&lt;&gt;"")</formula>
    </cfRule>
  </conditionalFormatting>
  <conditionalFormatting sqref="Q760">
    <cfRule type="expression" dxfId="0" priority="261">
      <formula>(#REF!&lt;&gt;"")*(Q$1&lt;&gt;"")</formula>
    </cfRule>
  </conditionalFormatting>
  <conditionalFormatting sqref="E761">
    <cfRule type="expression" dxfId="1" priority="77">
      <formula>(#REF!&lt;&gt;"")*(E$1&lt;&gt;"")</formula>
    </cfRule>
  </conditionalFormatting>
  <conditionalFormatting sqref="Q761">
    <cfRule type="expression" dxfId="0" priority="78">
      <formula>(#REF!&lt;&gt;"")*(Q$1&lt;&gt;"")</formula>
    </cfRule>
  </conditionalFormatting>
  <conditionalFormatting sqref="Y763">
    <cfRule type="expression" dxfId="0" priority="244">
      <formula>(#REF!&lt;&gt;"")*(#REF!&lt;&gt;"")</formula>
    </cfRule>
  </conditionalFormatting>
  <conditionalFormatting sqref="W765">
    <cfRule type="expression" dxfId="0" priority="257">
      <formula>(#REF!&lt;&gt;"")*(X$1&lt;&gt;"")</formula>
    </cfRule>
  </conditionalFormatting>
  <conditionalFormatting sqref="Q772">
    <cfRule type="expression" dxfId="0" priority="165">
      <formula>(#REF!&lt;&gt;"")*(Q$1&lt;&gt;"")</formula>
    </cfRule>
  </conditionalFormatting>
  <conditionalFormatting sqref="Y772">
    <cfRule type="expression" dxfId="0" priority="162">
      <formula>(#REF!&lt;&gt;"")*(#REF!&lt;&gt;"")</formula>
    </cfRule>
  </conditionalFormatting>
  <conditionalFormatting sqref="Q778">
    <cfRule type="expression" dxfId="0" priority="288">
      <formula>(#REF!&lt;&gt;"")*(Q$1&lt;&gt;"")</formula>
    </cfRule>
  </conditionalFormatting>
  <conditionalFormatting sqref="Q779">
    <cfRule type="expression" dxfId="0" priority="286">
      <formula>(#REF!&lt;&gt;"")*(Q$1&lt;&gt;"")</formula>
    </cfRule>
  </conditionalFormatting>
  <conditionalFormatting sqref="Q780">
    <cfRule type="expression" dxfId="0" priority="149">
      <formula>(#REF!&lt;&gt;"")*(Q$1&lt;&gt;"")</formula>
    </cfRule>
  </conditionalFormatting>
  <conditionalFormatting sqref="Q782">
    <cfRule type="expression" dxfId="0" priority="284">
      <formula>(#REF!&lt;&gt;"")*(Q$1&lt;&gt;"")</formula>
    </cfRule>
  </conditionalFormatting>
  <conditionalFormatting sqref="Q783">
    <cfRule type="expression" dxfId="0" priority="290">
      <formula>(#REF!&lt;&gt;"")*(Q$1&lt;&gt;"")</formula>
    </cfRule>
  </conditionalFormatting>
  <conditionalFormatting sqref="W784">
    <cfRule type="expression" dxfId="0" priority="280">
      <formula>(#REF!&lt;&gt;"")*(X$1&lt;&gt;"")</formula>
    </cfRule>
  </conditionalFormatting>
  <conditionalFormatting sqref="E785">
    <cfRule type="expression" dxfId="1" priority="70">
      <formula>(#REF!&lt;&gt;"")*(E$1&lt;&gt;"")</formula>
    </cfRule>
  </conditionalFormatting>
  <conditionalFormatting sqref="H785">
    <cfRule type="expression" dxfId="0" priority="71">
      <formula>(#REF!&lt;&gt;"")*(H$1&lt;&gt;"")</formula>
    </cfRule>
  </conditionalFormatting>
  <conditionalFormatting sqref="N785">
    <cfRule type="expression" dxfId="1" priority="75">
      <formula>(#REF!&lt;&gt;"")*(N$1&lt;&gt;"")</formula>
    </cfRule>
  </conditionalFormatting>
  <conditionalFormatting sqref="W785">
    <cfRule type="expression" dxfId="0" priority="73">
      <formula>(#REF!&lt;&gt;"")*(X$1&lt;&gt;"")</formula>
    </cfRule>
  </conditionalFormatting>
  <conditionalFormatting sqref="Z785">
    <cfRule type="expression" dxfId="0" priority="74">
      <formula>(#REF!&lt;&gt;"")*(#REF!&lt;&gt;"")</formula>
    </cfRule>
  </conditionalFormatting>
  <conditionalFormatting sqref="F786">
    <cfRule type="expression" dxfId="0" priority="104">
      <formula>(#REF!&lt;&gt;"")*(F$1&lt;&gt;"")</formula>
    </cfRule>
  </conditionalFormatting>
  <conditionalFormatting sqref="Q786">
    <cfRule type="expression" dxfId="0" priority="106">
      <formula>(#REF!&lt;&gt;"")*(Q$1&lt;&gt;"")</formula>
    </cfRule>
  </conditionalFormatting>
  <conditionalFormatting sqref="R786">
    <cfRule type="expression" dxfId="1" priority="105">
      <formula>(#REF!&lt;&gt;"")*(R$1&lt;&gt;"")</formula>
    </cfRule>
  </conditionalFormatting>
  <conditionalFormatting sqref="F787">
    <cfRule type="expression" dxfId="0" priority="160">
      <formula>(#REF!&lt;&gt;"")*(F$1&lt;&gt;"")</formula>
    </cfRule>
  </conditionalFormatting>
  <conditionalFormatting sqref="F788">
    <cfRule type="expression" dxfId="0" priority="159">
      <formula>(#REF!&lt;&gt;"")*(F$1&lt;&gt;"")</formula>
    </cfRule>
  </conditionalFormatting>
  <conditionalFormatting sqref="Q789">
    <cfRule type="expression" dxfId="0" priority="117">
      <formula>(#REF!&lt;&gt;"")*(Q$1&lt;&gt;"")</formula>
    </cfRule>
  </conditionalFormatting>
  <conditionalFormatting sqref="M790">
    <cfRule type="expression" dxfId="1" priority="116">
      <formula>(#REF!&lt;&gt;"")*(M$1&lt;&gt;"")</formula>
    </cfRule>
  </conditionalFormatting>
  <conditionalFormatting sqref="Q790">
    <cfRule type="expression" dxfId="0" priority="115">
      <formula>(#REF!&lt;&gt;"")*(Q$1&lt;&gt;"")</formula>
    </cfRule>
  </conditionalFormatting>
  <conditionalFormatting sqref="Q791:R791">
    <cfRule type="expression" dxfId="1" priority="254">
      <formula>(#REF!&lt;&gt;"")*(Q$1&lt;&gt;"")</formula>
    </cfRule>
  </conditionalFormatting>
  <conditionalFormatting sqref="Q791">
    <cfRule type="expression" dxfId="0" priority="255">
      <formula>(#REF!&lt;&gt;"")*(Q$1&lt;&gt;"")</formula>
    </cfRule>
  </conditionalFormatting>
  <conditionalFormatting sqref="Q792">
    <cfRule type="expression" dxfId="0" priority="279">
      <formula>(#REF!&lt;&gt;"")*(Q$1&lt;&gt;"")</formula>
    </cfRule>
  </conditionalFormatting>
  <conditionalFormatting sqref="W792">
    <cfRule type="expression" dxfId="0" priority="278">
      <formula>(#REF!&lt;&gt;"")*(X$1&lt;&gt;"")</formula>
    </cfRule>
  </conditionalFormatting>
  <conditionalFormatting sqref="E793">
    <cfRule type="expression" dxfId="1" priority="66">
      <formula>(#REF!&lt;&gt;"")*(E$1&lt;&gt;"")</formula>
    </cfRule>
  </conditionalFormatting>
  <conditionalFormatting sqref="Q793">
    <cfRule type="expression" dxfId="0" priority="68">
      <formula>(#REF!&lt;&gt;"")*(Q$1&lt;&gt;"")</formula>
    </cfRule>
  </conditionalFormatting>
  <conditionalFormatting sqref="R793">
    <cfRule type="expression" dxfId="1" priority="69">
      <formula>(#REF!&lt;&gt;"")*(R$1&lt;&gt;"")</formula>
    </cfRule>
  </conditionalFormatting>
  <conditionalFormatting sqref="W793">
    <cfRule type="expression" dxfId="0" priority="67">
      <formula>(#REF!&lt;&gt;"")*(X$1&lt;&gt;"")</formula>
    </cfRule>
  </conditionalFormatting>
  <conditionalFormatting sqref="Q798">
    <cfRule type="expression" dxfId="0" priority="311">
      <formula>(#REF!&lt;&gt;"")*(Q$1&lt;&gt;"")</formula>
    </cfRule>
  </conditionalFormatting>
  <conditionalFormatting sqref="Z798">
    <cfRule type="expression" dxfId="0" priority="309">
      <formula>(#REF!&lt;&gt;"")*(#REF!&lt;&gt;"")</formula>
    </cfRule>
  </conditionalFormatting>
  <conditionalFormatting sqref="Q799">
    <cfRule type="expression" dxfId="0" priority="296">
      <formula>(#REF!&lt;&gt;"")*(Q$1&lt;&gt;"")</formula>
    </cfRule>
  </conditionalFormatting>
  <conditionalFormatting sqref="Z799">
    <cfRule type="expression" dxfId="0" priority="317">
      <formula>(#REF!&lt;&gt;"")*(#REF!&lt;&gt;"")</formula>
    </cfRule>
  </conditionalFormatting>
  <conditionalFormatting sqref="E802">
    <cfRule type="expression" dxfId="1" priority="62">
      <formula>(#REF!&lt;&gt;"")*(E$1&lt;&gt;"")</formula>
    </cfRule>
  </conditionalFormatting>
  <conditionalFormatting sqref="H802">
    <cfRule type="expression" dxfId="1" priority="63">
      <formula>(#REF!&lt;&gt;"")*(H$1&lt;&gt;"")</formula>
    </cfRule>
  </conditionalFormatting>
  <conditionalFormatting sqref="Q802">
    <cfRule type="expression" dxfId="0" priority="65">
      <formula>(#REF!&lt;&gt;"")*(Q$1&lt;&gt;"")</formula>
    </cfRule>
  </conditionalFormatting>
  <conditionalFormatting sqref="M804">
    <cfRule type="expression" dxfId="1" priority="321">
      <formula>('C:\IDC\A计提表\2020年\202008\[2020年8月IDC费用支付明细表-华东-WO.xlsx]202008华东及第三方-带宽'!#REF!&lt;&gt;"")*('C:\IDC\A计提表\2020年\202008\[2020年8月IDC费用支付明细表-华东-WO.xlsx]202008华东及第三方-带宽'!#REF!&lt;&gt;"")</formula>
    </cfRule>
  </conditionalFormatting>
  <conditionalFormatting sqref="K811">
    <cfRule type="expression" dxfId="1" priority="234">
      <formula>(#REF!&lt;&gt;"")*(#REF!&lt;&gt;"")</formula>
    </cfRule>
  </conditionalFormatting>
  <conditionalFormatting sqref="N811">
    <cfRule type="expression" dxfId="1" priority="236">
      <formula>(#REF!&lt;&gt;"")*(N$1&lt;&gt;"")</formula>
    </cfRule>
  </conditionalFormatting>
  <conditionalFormatting sqref="U811">
    <cfRule type="expression" dxfId="0" priority="238">
      <formula>(#REF!&lt;&gt;"")*(X$1&lt;&gt;"")</formula>
    </cfRule>
  </conditionalFormatting>
  <conditionalFormatting sqref="K812">
    <cfRule type="expression" dxfId="1" priority="242">
      <formula>(#REF!&lt;&gt;"")*(#REF!&lt;&gt;"")</formula>
    </cfRule>
  </conditionalFormatting>
  <conditionalFormatting sqref="K813">
    <cfRule type="expression" dxfId="1" priority="138">
      <formula>(#REF!&lt;&gt;"")*(#REF!&lt;&gt;"")</formula>
    </cfRule>
  </conditionalFormatting>
  <conditionalFormatting sqref="N813">
    <cfRule type="expression" dxfId="1" priority="140">
      <formula>(#REF!&lt;&gt;"")*(N$1&lt;&gt;"")</formula>
    </cfRule>
  </conditionalFormatting>
  <conditionalFormatting sqref="U813">
    <cfRule type="expression" dxfId="0" priority="142">
      <formula>(#REF!&lt;&gt;"")*(X$1&lt;&gt;"")</formula>
    </cfRule>
  </conditionalFormatting>
  <conditionalFormatting sqref="X813">
    <cfRule type="expression" dxfId="1" priority="135">
      <formula>(#REF!&lt;&gt;"")*(Y$1&lt;&gt;"")</formula>
    </cfRule>
  </conditionalFormatting>
  <conditionalFormatting sqref="K814">
    <cfRule type="expression" dxfId="1" priority="228">
      <formula>(#REF!&lt;&gt;"")*(#REF!&lt;&gt;"")</formula>
    </cfRule>
  </conditionalFormatting>
  <conditionalFormatting sqref="N814">
    <cfRule type="expression" dxfId="1" priority="230">
      <formula>(#REF!&lt;&gt;"")*(N$1&lt;&gt;"")</formula>
    </cfRule>
  </conditionalFormatting>
  <conditionalFormatting sqref="U814">
    <cfRule type="expression" dxfId="0" priority="232">
      <formula>(#REF!&lt;&gt;"")*(X$1&lt;&gt;"")</formula>
    </cfRule>
  </conditionalFormatting>
  <conditionalFormatting sqref="K815">
    <cfRule type="expression" dxfId="1" priority="220">
      <formula>(#REF!&lt;&gt;"")*(#REF!&lt;&gt;"")</formula>
    </cfRule>
  </conditionalFormatting>
  <conditionalFormatting sqref="N815">
    <cfRule type="expression" dxfId="1" priority="222">
      <formula>(#REF!&lt;&gt;"")*(N$1&lt;&gt;"")</formula>
    </cfRule>
  </conditionalFormatting>
  <conditionalFormatting sqref="U815">
    <cfRule type="expression" dxfId="0" priority="224">
      <formula>(#REF!&lt;&gt;"")*(X$1&lt;&gt;"")</formula>
    </cfRule>
  </conditionalFormatting>
  <conditionalFormatting sqref="H817">
    <cfRule type="expression" dxfId="0" priority="214">
      <formula>(#REF!&lt;&gt;"")*(H$1&lt;&gt;"")</formula>
    </cfRule>
  </conditionalFormatting>
  <conditionalFormatting sqref="K817">
    <cfRule type="expression" dxfId="1" priority="215">
      <formula>(#REF!&lt;&gt;"")*(#REF!&lt;&gt;"")</formula>
    </cfRule>
  </conditionalFormatting>
  <conditionalFormatting sqref="N817">
    <cfRule type="expression" dxfId="1" priority="217">
      <formula>(#REF!&lt;&gt;"")*(N$1&lt;&gt;"")</formula>
    </cfRule>
  </conditionalFormatting>
  <conditionalFormatting sqref="U817">
    <cfRule type="expression" dxfId="0" priority="219">
      <formula>(#REF!&lt;&gt;"")*(X$1&lt;&gt;"")</formula>
    </cfRule>
  </conditionalFormatting>
  <conditionalFormatting sqref="H818">
    <cfRule type="expression" dxfId="0" priority="208">
      <formula>(#REF!&lt;&gt;"")*(H$1&lt;&gt;"")</formula>
    </cfRule>
  </conditionalFormatting>
  <conditionalFormatting sqref="K818">
    <cfRule type="expression" dxfId="1" priority="209">
      <formula>(#REF!&lt;&gt;"")*(#REF!&lt;&gt;"")</formula>
    </cfRule>
  </conditionalFormatting>
  <conditionalFormatting sqref="N818">
    <cfRule type="expression" dxfId="1" priority="211">
      <formula>(#REF!&lt;&gt;"")*(N$1&lt;&gt;"")</formula>
    </cfRule>
  </conditionalFormatting>
  <conditionalFormatting sqref="U818">
    <cfRule type="expression" dxfId="0" priority="213">
      <formula>(#REF!&lt;&gt;"")*(X$1&lt;&gt;"")</formula>
    </cfRule>
  </conditionalFormatting>
  <conditionalFormatting sqref="E820">
    <cfRule type="expression" dxfId="1" priority="54">
      <formula>(#REF!&lt;&gt;"")*(E$1&lt;&gt;"")</formula>
    </cfRule>
  </conditionalFormatting>
  <conditionalFormatting sqref="H820">
    <cfRule type="expression" dxfId="0" priority="55">
      <formula>(#REF!&lt;&gt;"")*(H$1&lt;&gt;"")</formula>
    </cfRule>
  </conditionalFormatting>
  <conditionalFormatting sqref="K820">
    <cfRule type="expression" dxfId="1" priority="57">
      <formula>(#REF!&lt;&gt;"")*(#REF!&lt;&gt;"")</formula>
    </cfRule>
  </conditionalFormatting>
  <conditionalFormatting sqref="N820">
    <cfRule type="expression" dxfId="1" priority="59">
      <formula>(#REF!&lt;&gt;"")*(N$1&lt;&gt;"")</formula>
    </cfRule>
  </conditionalFormatting>
  <conditionalFormatting sqref="U820">
    <cfRule type="expression" dxfId="0" priority="61">
      <formula>(#REF!&lt;&gt;"")*(X$1&lt;&gt;"")</formula>
    </cfRule>
  </conditionalFormatting>
  <conditionalFormatting sqref="K821">
    <cfRule type="expression" dxfId="1" priority="305">
      <formula>(#REF!&lt;&gt;"")*(#REF!&lt;&gt;"")</formula>
    </cfRule>
  </conditionalFormatting>
  <conditionalFormatting sqref="N821">
    <cfRule type="expression" dxfId="1" priority="307">
      <formula>(#REF!&lt;&gt;"")*(N$1&lt;&gt;"")</formula>
    </cfRule>
  </conditionalFormatting>
  <conditionalFormatting sqref="E822">
    <cfRule type="expression" dxfId="1" priority="44">
      <formula>(#REF!&lt;&gt;"")*(E$1&lt;&gt;"")</formula>
    </cfRule>
  </conditionalFormatting>
  <conditionalFormatting sqref="H822">
    <cfRule type="expression" dxfId="0" priority="45">
      <formula>(#REF!&lt;&gt;"")*(H$1&lt;&gt;"")</formula>
    </cfRule>
  </conditionalFormatting>
  <conditionalFormatting sqref="K822">
    <cfRule type="expression" dxfId="1" priority="48">
      <formula>(#REF!&lt;&gt;"")*(#REF!&lt;&gt;"")</formula>
    </cfRule>
  </conditionalFormatting>
  <conditionalFormatting sqref="N822">
    <cfRule type="expression" dxfId="1" priority="50">
      <formula>(#REF!&lt;&gt;"")*(N$1&lt;&gt;"")</formula>
    </cfRule>
  </conditionalFormatting>
  <conditionalFormatting sqref="Q822">
    <cfRule type="expression" dxfId="0" priority="53">
      <formula>(#REF!&lt;&gt;"")*(Q$1&lt;&gt;"")</formula>
    </cfRule>
  </conditionalFormatting>
  <conditionalFormatting sqref="U822">
    <cfRule type="expression" dxfId="0" priority="52">
      <formula>(#REF!&lt;&gt;"")*(X$1&lt;&gt;"")</formula>
    </cfRule>
  </conditionalFormatting>
  <conditionalFormatting sqref="H823">
    <cfRule type="expression" dxfId="0" priority="88">
      <formula>(#REF!&lt;&gt;"")*(H$1&lt;&gt;"")</formula>
    </cfRule>
  </conditionalFormatting>
  <conditionalFormatting sqref="K823">
    <cfRule type="expression" dxfId="1" priority="91">
      <formula>(#REF!&lt;&gt;"")*(#REF!&lt;&gt;"")</formula>
    </cfRule>
  </conditionalFormatting>
  <conditionalFormatting sqref="M823">
    <cfRule type="expression" dxfId="1" priority="92">
      <formula>(#REF!&lt;&gt;"")*(#REF!&lt;&gt;"")</formula>
    </cfRule>
  </conditionalFormatting>
  <conditionalFormatting sqref="N823">
    <cfRule type="expression" dxfId="1" priority="93">
      <formula>(#REF!&lt;&gt;"")*(N$1&lt;&gt;"")</formula>
    </cfRule>
  </conditionalFormatting>
  <conditionalFormatting sqref="Q823">
    <cfRule type="expression" dxfId="0" priority="96">
      <formula>(#REF!&lt;&gt;"")*(Q$1&lt;&gt;"")</formula>
    </cfRule>
  </conditionalFormatting>
  <conditionalFormatting sqref="T823">
    <cfRule type="expression" dxfId="1" priority="43">
      <formula>(#REF!&lt;&gt;"")*(#REF!&lt;&gt;"")</formula>
    </cfRule>
  </conditionalFormatting>
  <conditionalFormatting sqref="U823">
    <cfRule type="expression" dxfId="0" priority="95">
      <formula>(#REF!&lt;&gt;"")*(X$1&lt;&gt;"")</formula>
    </cfRule>
  </conditionalFormatting>
  <conditionalFormatting sqref="E824">
    <cfRule type="expression" dxfId="0" priority="86">
      <formula>(#REF!&lt;&gt;"")*(E$1&lt;&gt;"")</formula>
    </cfRule>
  </conditionalFormatting>
  <conditionalFormatting sqref="H824">
    <cfRule type="expression" dxfId="0" priority="42">
      <formula>(#REF!&lt;&gt;"")*(H$1&lt;&gt;"")</formula>
    </cfRule>
  </conditionalFormatting>
  <conditionalFormatting sqref="K824">
    <cfRule type="expression" dxfId="1" priority="109">
      <formula>(#REF!&lt;&gt;"")*(#REF!&lt;&gt;"")</formula>
    </cfRule>
  </conditionalFormatting>
  <conditionalFormatting sqref="N824">
    <cfRule type="expression" dxfId="1" priority="111">
      <formula>(#REF!&lt;&gt;"")*(N$1&lt;&gt;"")</formula>
    </cfRule>
  </conditionalFormatting>
  <conditionalFormatting sqref="Q824">
    <cfRule type="expression" dxfId="0" priority="114">
      <formula>(#REF!&lt;&gt;"")*(Q$1&lt;&gt;"")</formula>
    </cfRule>
  </conditionalFormatting>
  <conditionalFormatting sqref="U824">
    <cfRule type="expression" dxfId="0" priority="113">
      <formula>(#REF!&lt;&gt;"")*(X$1&lt;&gt;"")</formula>
    </cfRule>
  </conditionalFormatting>
  <conditionalFormatting sqref="Z825">
    <cfRule type="expression" dxfId="0" priority="132">
      <formula>(#REF!&lt;&gt;"")*(#REF!&lt;&gt;"")</formula>
    </cfRule>
  </conditionalFormatting>
  <conditionalFormatting sqref="Z826">
    <cfRule type="expression" dxfId="0" priority="258">
      <formula>(#REF!&lt;&gt;"")*(#REF!&lt;&gt;"")</formula>
    </cfRule>
  </conditionalFormatting>
  <conditionalFormatting sqref="Z827">
    <cfRule type="expression" dxfId="0" priority="299">
      <formula>(#REF!&lt;&gt;"")*(#REF!&lt;&gt;"")</formula>
    </cfRule>
  </conditionalFormatting>
  <conditionalFormatting sqref="Z831">
    <cfRule type="expression" dxfId="0" priority="281">
      <formula>(#REF!&lt;&gt;"")*(#REF!&lt;&gt;"")</formula>
    </cfRule>
  </conditionalFormatting>
  <conditionalFormatting sqref="Z835">
    <cfRule type="expression" dxfId="0" priority="156">
      <formula>(#REF!&lt;&gt;"")*(#REF!&lt;&gt;"")</formula>
    </cfRule>
  </conditionalFormatting>
  <conditionalFormatting sqref="Y836">
    <cfRule type="expression" dxfId="0" priority="245">
      <formula>(#REF!&lt;&gt;"")*(#REF!&lt;&gt;"")</formula>
    </cfRule>
  </conditionalFormatting>
  <conditionalFormatting sqref="Y837">
    <cfRule type="expression" dxfId="0" priority="246">
      <formula>(#REF!&lt;&gt;"")*(#REF!&lt;&gt;"")</formula>
    </cfRule>
  </conditionalFormatting>
  <conditionalFormatting sqref="Q838">
    <cfRule type="expression" dxfId="0" priority="298">
      <formula>(#REF!&lt;&gt;"")*(Q$1&lt;&gt;"")</formula>
    </cfRule>
  </conditionalFormatting>
  <conditionalFormatting sqref="R838">
    <cfRule type="expression" dxfId="1" priority="313">
      <formula>(#REF!&lt;&gt;"")*(R$1&lt;&gt;"")</formula>
    </cfRule>
  </conditionalFormatting>
  <conditionalFormatting sqref="Y838">
    <cfRule type="expression" dxfId="0" priority="247">
      <formula>(#REF!&lt;&gt;"")*(#REF!&lt;&gt;"")</formula>
    </cfRule>
  </conditionalFormatting>
  <conditionalFormatting sqref="Z838">
    <cfRule type="expression" dxfId="0" priority="312">
      <formula>(#REF!&lt;&gt;"")*(#REF!&lt;&gt;"")</formula>
    </cfRule>
  </conditionalFormatting>
  <conditionalFormatting sqref="Q839">
    <cfRule type="expression" dxfId="0" priority="265">
      <formula>(#REF!&lt;&gt;"")*(Q$1&lt;&gt;"")</formula>
    </cfRule>
  </conditionalFormatting>
  <conditionalFormatting sqref="Q841">
    <cfRule type="expression" dxfId="0" priority="264">
      <formula>(#REF!&lt;&gt;"")*(Q$1&lt;&gt;"")</formula>
    </cfRule>
  </conditionalFormatting>
  <conditionalFormatting sqref="W843">
    <cfRule type="expression" dxfId="0" priority="276">
      <formula>(#REF!&lt;&gt;"")*(#REF!&lt;&gt;"")</formula>
    </cfRule>
    <cfRule type="expression" dxfId="0" priority="277">
      <formula>(#REF!&lt;&gt;"")*(X$1&lt;&gt;"")</formula>
    </cfRule>
  </conditionalFormatting>
  <conditionalFormatting sqref="Z843">
    <cfRule type="expression" dxfId="0" priority="326">
      <formula>(#REF!&lt;&gt;"")*(#REF!&lt;&gt;"")</formula>
    </cfRule>
  </conditionalFormatting>
  <conditionalFormatting sqref="Q846">
    <cfRule type="expression" dxfId="0" priority="274">
      <formula>(#REF!&lt;&gt;"")*(#REF!&lt;&gt;"")</formula>
    </cfRule>
    <cfRule type="expression" dxfId="0" priority="275">
      <formula>(#REF!&lt;&gt;"")*(Q$1&lt;&gt;"")</formula>
    </cfRule>
  </conditionalFormatting>
  <conditionalFormatting sqref="W846">
    <cfRule type="expression" dxfId="0" priority="272">
      <formula>(#REF!&lt;&gt;"")*(#REF!&lt;&gt;"")</formula>
    </cfRule>
    <cfRule type="expression" dxfId="0" priority="273">
      <formula>(#REF!&lt;&gt;"")*(X$1&lt;&gt;"")</formula>
    </cfRule>
  </conditionalFormatting>
  <conditionalFormatting sqref="Z847">
    <cfRule type="expression" dxfId="0" priority="292">
      <formula>(#REF!&lt;&gt;"")*(#REF!&lt;&gt;"")</formula>
    </cfRule>
  </conditionalFormatting>
  <conditionalFormatting sqref="M848">
    <cfRule type="expression" dxfId="1" priority="291">
      <formula>(#REF!&lt;&gt;"")*(#REF!&lt;&gt;"")</formula>
    </cfRule>
  </conditionalFormatting>
  <conditionalFormatting sqref="Y848">
    <cfRule type="expression" dxfId="0" priority="295">
      <formula>(#REF!&lt;&gt;"")*(#REF!&lt;&gt;"")</formula>
    </cfRule>
  </conditionalFormatting>
  <conditionalFormatting sqref="Z852">
    <cfRule type="expression" dxfId="0" priority="251">
      <formula>(#REF!&lt;&gt;"")*(#REF!&lt;&gt;"")</formula>
    </cfRule>
  </conditionalFormatting>
  <conditionalFormatting sqref="Q853">
    <cfRule type="expression" dxfId="0" priority="270">
      <formula>(#REF!&lt;&gt;"")*(#REF!&lt;&gt;"")</formula>
    </cfRule>
    <cfRule type="expression" dxfId="0" priority="271">
      <formula>(#REF!&lt;&gt;"")*(Q$1&lt;&gt;"")</formula>
    </cfRule>
  </conditionalFormatting>
  <conditionalFormatting sqref="Z856">
    <cfRule type="expression" dxfId="0" priority="144">
      <formula>(#REF!&lt;&gt;"")*(#REF!&lt;&gt;"")</formula>
    </cfRule>
  </conditionalFormatting>
  <conditionalFormatting sqref="Z858">
    <cfRule type="expression" dxfId="0" priority="248">
      <formula>(#REF!&lt;&gt;"")*(#REF!&lt;&gt;"")</formula>
    </cfRule>
  </conditionalFormatting>
  <conditionalFormatting sqref="Z860">
    <cfRule type="expression" dxfId="0" priority="39">
      <formula>(#REF!&lt;&gt;"")*(#REF!&lt;&gt;"")</formula>
    </cfRule>
  </conditionalFormatting>
  <conditionalFormatting sqref="Z861">
    <cfRule type="expression" dxfId="0" priority="34">
      <formula>(#REF!&lt;&gt;"")*(#REF!&lt;&gt;"")</formula>
    </cfRule>
  </conditionalFormatting>
  <conditionalFormatting sqref="Z862">
    <cfRule type="expression" dxfId="0" priority="225">
      <formula>(#REF!&lt;&gt;"")*(#REF!&lt;&gt;"")</formula>
    </cfRule>
  </conditionalFormatting>
  <conditionalFormatting sqref="Q863">
    <cfRule type="expression" dxfId="0" priority="102">
      <formula>(#REF!&lt;&gt;"")*(Q$1&lt;&gt;"")</formula>
    </cfRule>
    <cfRule type="expression" dxfId="0" priority="103">
      <formula>(#REF!&lt;&gt;"")*(Q$1&lt;&gt;"")</formula>
    </cfRule>
  </conditionalFormatting>
  <conditionalFormatting sqref="Z863">
    <cfRule type="expression" dxfId="0" priority="99">
      <formula>(#REF!&lt;&gt;"")*(#REF!&lt;&gt;"")</formula>
    </cfRule>
  </conditionalFormatting>
  <conditionalFormatting sqref="Q864">
    <cfRule type="expression" dxfId="0" priority="129">
      <formula>(#REF!&lt;&gt;"")*(Q$1&lt;&gt;"")</formula>
    </cfRule>
    <cfRule type="expression" dxfId="0" priority="130">
      <formula>(#REF!&lt;&gt;"")*(Q$1&lt;&gt;"")</formula>
    </cfRule>
  </conditionalFormatting>
  <conditionalFormatting sqref="Z864">
    <cfRule type="expression" dxfId="0" priority="126">
      <formula>(#REF!&lt;&gt;"")*(#REF!&lt;&gt;"")</formula>
    </cfRule>
  </conditionalFormatting>
  <conditionalFormatting sqref="Q865">
    <cfRule type="expression" dxfId="0" priority="123">
      <formula>(#REF!&lt;&gt;"")*(Q$1&lt;&gt;"")</formula>
    </cfRule>
  </conditionalFormatting>
  <conditionalFormatting sqref="Z865">
    <cfRule type="expression" dxfId="0" priority="120">
      <formula>(#REF!&lt;&gt;"")*(#REF!&lt;&gt;"")</formula>
    </cfRule>
  </conditionalFormatting>
  <conditionalFormatting sqref="Z866">
    <cfRule type="expression" dxfId="0" priority="324">
      <formula>(#REF!&lt;&gt;"")*(#REF!&lt;&gt;"")</formula>
    </cfRule>
  </conditionalFormatting>
  <conditionalFormatting sqref="Q868">
    <cfRule type="expression" dxfId="0" priority="256">
      <formula>(#REF!&lt;&gt;"")*(Q$1&lt;&gt;"")</formula>
    </cfRule>
  </conditionalFormatting>
  <conditionalFormatting sqref="Z868">
    <cfRule type="expression" dxfId="0" priority="302">
      <formula>(#REF!&lt;&gt;"")*(#REF!&lt;&gt;"")</formula>
    </cfRule>
  </conditionalFormatting>
  <conditionalFormatting sqref="Z869">
    <cfRule type="expression" dxfId="0" priority="239">
      <formula>(#REF!&lt;&gt;"")*(#REF!&lt;&gt;"")</formula>
    </cfRule>
  </conditionalFormatting>
  <conditionalFormatting sqref="Z870">
    <cfRule type="expression" dxfId="0" priority="83">
      <formula>(#REF!&lt;&gt;"")*(#REF!&lt;&gt;"")</formula>
    </cfRule>
  </conditionalFormatting>
  <conditionalFormatting sqref="Z1038634">
    <cfRule type="expression" dxfId="1" priority="817">
      <formula>(#REF!&lt;&gt;"")*(AB$1&lt;&gt;"")</formula>
    </cfRule>
  </conditionalFormatting>
  <conditionalFormatting sqref="Z1038635">
    <cfRule type="expression" dxfId="1" priority="816">
      <formula>(#REF!&lt;&gt;"")*(#REF!&lt;&gt;"")</formula>
    </cfRule>
  </conditionalFormatting>
  <conditionalFormatting sqref="A701:A708">
    <cfRule type="expression" dxfId="1" priority="590">
      <formula>(#REF!&lt;&gt;"")*(#REF!&lt;&gt;"")</formula>
    </cfRule>
  </conditionalFormatting>
  <conditionalFormatting sqref="C701:C708">
    <cfRule type="expression" dxfId="1" priority="589">
      <formula>(#REF!&lt;&gt;"")*(#REF!&lt;&gt;"")</formula>
    </cfRule>
  </conditionalFormatting>
  <conditionalFormatting sqref="E618:E619">
    <cfRule type="expression" dxfId="1" priority="663">
      <formula>(#REF!&lt;&gt;"")*(#REF!&lt;&gt;"")</formula>
    </cfRule>
    <cfRule type="expression" dxfId="1" priority="664">
      <formula>(#REF!&lt;&gt;"")*(E$1&lt;&gt;"")</formula>
    </cfRule>
  </conditionalFormatting>
  <conditionalFormatting sqref="E740:E742">
    <cfRule type="expression" dxfId="1" priority="479">
      <formula>(#REF!&lt;&gt;"")*(#REF!&lt;&gt;"")</formula>
    </cfRule>
  </conditionalFormatting>
  <conditionalFormatting sqref="E837:E838">
    <cfRule type="expression" dxfId="1" priority="297">
      <formula>(#REF!&lt;&gt;"")*(E$1&lt;&gt;"")</formula>
    </cfRule>
  </conditionalFormatting>
  <conditionalFormatting sqref="H564:H567">
    <cfRule type="expression" dxfId="3" priority="780">
      <formula>(#REF!&lt;&gt;"")*(#REF!&lt;&gt;"")</formula>
    </cfRule>
  </conditionalFormatting>
  <conditionalFormatting sqref="H618:H619">
    <cfRule type="expression" dxfId="1" priority="661">
      <formula>(#REF!&lt;&gt;"")*(#REF!&lt;&gt;"")</formula>
    </cfRule>
    <cfRule type="expression" dxfId="1" priority="662">
      <formula>(#REF!&lt;&gt;"")*(H$1&lt;&gt;"")</formula>
    </cfRule>
  </conditionalFormatting>
  <conditionalFormatting sqref="H685:H689">
    <cfRule type="expression" dxfId="1" priority="610">
      <formula>(#REF!&lt;&gt;"")*(#REF!&lt;&gt;"")</formula>
    </cfRule>
    <cfRule type="expression" dxfId="1" priority="611">
      <formula>(#REF!&lt;&gt;"")*(#REF!&lt;&gt;"")</formula>
    </cfRule>
  </conditionalFormatting>
  <conditionalFormatting sqref="H709:H713">
    <cfRule type="expression" dxfId="1" priority="592">
      <formula>(#REF!&lt;&gt;"")*(#REF!&lt;&gt;"")</formula>
    </cfRule>
  </conditionalFormatting>
  <conditionalFormatting sqref="H773:H779">
    <cfRule type="expression" dxfId="1" priority="152">
      <formula>(#REF!&lt;&gt;"")*(H$1&lt;&gt;"")</formula>
    </cfRule>
  </conditionalFormatting>
  <conditionalFormatting sqref="H782:H783">
    <cfRule type="expression" dxfId="1" priority="151">
      <formula>(#REF!&lt;&gt;"")*(H$1&lt;&gt;"")</formula>
    </cfRule>
  </conditionalFormatting>
  <conditionalFormatting sqref="J260:J261">
    <cfRule type="expression" dxfId="0" priority="804">
      <formula>(#REF!&lt;&gt;"")*(J$1&lt;&gt;"")</formula>
    </cfRule>
  </conditionalFormatting>
  <conditionalFormatting sqref="J579:J582">
    <cfRule type="expression" dxfId="3" priority="760">
      <formula>(#REF!&lt;&gt;"")*(#REF!&lt;&gt;"")</formula>
    </cfRule>
  </conditionalFormatting>
  <conditionalFormatting sqref="J631:J632">
    <cfRule type="expression" dxfId="0" priority="654">
      <formula>(#REF!&lt;&gt;"")*(J$1&lt;&gt;"")</formula>
    </cfRule>
  </conditionalFormatting>
  <conditionalFormatting sqref="M2:M248">
    <cfRule type="expression" dxfId="1" priority="814">
      <formula>(#REF!&lt;&gt;"")*(#REF!&lt;&gt;"")</formula>
    </cfRule>
  </conditionalFormatting>
  <conditionalFormatting sqref="M253:M259">
    <cfRule type="expression" dxfId="1" priority="812">
      <formula>(#REF!&lt;&gt;"")*(#REF!&lt;&gt;"")</formula>
    </cfRule>
  </conditionalFormatting>
  <conditionalFormatting sqref="M260:M261">
    <cfRule type="expression" dxfId="1" priority="805">
      <formula>(#REF!&lt;&gt;"")*(#REF!&lt;&gt;"")</formula>
    </cfRule>
  </conditionalFormatting>
  <conditionalFormatting sqref="M560:M562">
    <cfRule type="expression" dxfId="3" priority="774">
      <formula>(#REF!&lt;&gt;"")*(#REF!&lt;&gt;"")</formula>
    </cfRule>
  </conditionalFormatting>
  <conditionalFormatting sqref="M564:M566">
    <cfRule type="expression" dxfId="3" priority="775">
      <formula>(#REF!&lt;&gt;"")*(#REF!&lt;&gt;"")</formula>
    </cfRule>
  </conditionalFormatting>
  <conditionalFormatting sqref="Q669:Q670">
    <cfRule type="expression" dxfId="1" priority="633">
      <formula>(#REF!&lt;&gt;"")*(#REF!&lt;&gt;"")</formula>
    </cfRule>
  </conditionalFormatting>
  <conditionalFormatting sqref="Q728:Q729">
    <cfRule type="expression" dxfId="0" priority="527">
      <formula>(#REF!&lt;&gt;"")*(R$1&lt;&gt;"")</formula>
    </cfRule>
  </conditionalFormatting>
  <conditionalFormatting sqref="Q734:Q735">
    <cfRule type="expression" dxfId="1" priority="508">
      <formula>(#REF!&lt;&gt;"")*(R$1&lt;&gt;"")</formula>
    </cfRule>
  </conditionalFormatting>
  <conditionalFormatting sqref="Q745:Q746">
    <cfRule type="expression" dxfId="1" priority="458">
      <formula>(#REF!&lt;&gt;"")*(R$1&lt;&gt;"")</formula>
    </cfRule>
  </conditionalFormatting>
  <conditionalFormatting sqref="Q828:Q829">
    <cfRule type="expression" dxfId="0" priority="262">
      <formula>(#REF!&lt;&gt;"")*(Q$1&lt;&gt;"")</formula>
    </cfRule>
  </conditionalFormatting>
  <conditionalFormatting sqref="R701:R708">
    <cfRule type="expression" dxfId="1" priority="584">
      <formula>(#REF!&lt;&gt;"")*(#REF!&lt;&gt;"")</formula>
    </cfRule>
  </conditionalFormatting>
  <conditionalFormatting sqref="R726:R727">
    <cfRule type="expression" dxfId="1" priority="532">
      <formula>(#REF!&lt;&gt;"")*(#REF!&lt;&gt;"")</formula>
    </cfRule>
  </conditionalFormatting>
  <conditionalFormatting sqref="R728:R730">
    <cfRule type="expression" dxfId="1" priority="530">
      <formula>(#REF!&lt;&gt;"")*(#REF!&lt;&gt;"")</formula>
    </cfRule>
  </conditionalFormatting>
  <conditionalFormatting sqref="R732:R733">
    <cfRule type="expression" dxfId="1" priority="514">
      <formula>(#REF!&lt;&gt;"")*(#REF!&lt;&gt;"")</formula>
    </cfRule>
  </conditionalFormatting>
  <conditionalFormatting sqref="R734:R735">
    <cfRule type="expression" dxfId="1" priority="510">
      <formula>(#REF!&lt;&gt;"")*(#REF!&lt;&gt;"")</formula>
    </cfRule>
  </conditionalFormatting>
  <conditionalFormatting sqref="R745:R746">
    <cfRule type="expression" dxfId="1" priority="460">
      <formula>(#REF!&lt;&gt;"")*(#REF!&lt;&gt;"")</formula>
    </cfRule>
  </conditionalFormatting>
  <conditionalFormatting sqref="R750:R751">
    <cfRule type="expression" dxfId="1" priority="452">
      <formula>(#REF!&lt;&gt;"")*(#REF!&lt;&gt;"")</formula>
    </cfRule>
  </conditionalFormatting>
  <conditionalFormatting sqref="U716:U719">
    <cfRule type="expression" dxfId="0" priority="549">
      <formula>(#REF!&lt;&gt;"")*(W$1&lt;&gt;"")</formula>
    </cfRule>
  </conditionalFormatting>
  <conditionalFormatting sqref="W828:W829">
    <cfRule type="expression" dxfId="0" priority="263">
      <formula>(#REF!&lt;&gt;"")*(X$1&lt;&gt;"")</formula>
    </cfRule>
  </conditionalFormatting>
  <conditionalFormatting sqref="Y764:Y766">
    <cfRule type="expression" dxfId="0" priority="168">
      <formula>(#REF!&lt;&gt;"")*(#REF!&lt;&gt;"")</formula>
    </cfRule>
  </conditionalFormatting>
  <conditionalFormatting sqref="Y767:Y771">
    <cfRule type="expression" dxfId="0" priority="167">
      <formula>(#REF!&lt;&gt;"")*(#REF!&lt;&gt;"")</formula>
    </cfRule>
  </conditionalFormatting>
  <conditionalFormatting sqref="Y798:Y799">
    <cfRule type="expression" dxfId="0" priority="166">
      <formula>(#REF!&lt;&gt;"")*(#REF!&lt;&gt;"")</formula>
    </cfRule>
  </conditionalFormatting>
  <conditionalFormatting sqref="Z701:Z708">
    <cfRule type="expression" dxfId="1" priority="583">
      <formula>(#REF!&lt;&gt;"")*(#REF!&lt;&gt;"")</formula>
    </cfRule>
  </conditionalFormatting>
  <conditionalFormatting sqref="Z1038637:Z1038640">
    <cfRule type="expression" dxfId="1" priority="815">
      <formula>(#REF!&lt;&gt;"")*(#REF!&lt;&gt;"")</formula>
    </cfRule>
  </conditionalFormatting>
  <conditionalFormatting sqref="AB679:AB680">
    <cfRule type="expression" dxfId="1" priority="379">
      <formula>(#REF!&lt;&gt;"")*(#REF!&lt;&gt;"")</formula>
    </cfRule>
  </conditionalFormatting>
  <conditionalFormatting sqref="AB701:AB705">
    <cfRule type="expression" dxfId="1" priority="445">
      <formula>(#REF!&lt;&gt;"")*(#REF!&lt;&gt;"")</formula>
    </cfRule>
  </conditionalFormatting>
  <conditionalFormatting sqref="AC716:AC717">
    <cfRule type="expression" dxfId="1" priority="441">
      <formula>(#REF!&lt;&gt;"")*(#REF!&lt;&gt;"")</formula>
    </cfRule>
  </conditionalFormatting>
  <conditionalFormatting sqref="AC722:AC723">
    <cfRule type="expression" dxfId="1" priority="439">
      <formula>(#REF!&lt;&gt;"")*(#REF!&lt;&gt;"")</formula>
    </cfRule>
  </conditionalFormatting>
  <conditionalFormatting sqref="AC747:AC748">
    <cfRule type="expression" dxfId="1" priority="378">
      <formula>(#REF!&lt;&gt;"")*(#REF!&lt;&gt;"")</formula>
    </cfRule>
  </conditionalFormatting>
  <conditionalFormatting sqref="J253:J259 J2:J248">
    <cfRule type="expression" dxfId="0" priority="813">
      <formula>(#REF!&lt;&gt;"")*(J$1&lt;&gt;"")</formula>
    </cfRule>
  </conditionalFormatting>
  <conditionalFormatting sqref="H175:H178 H181">
    <cfRule type="expression" dxfId="1" priority="811">
      <formula>(#REF!&lt;&gt;"")*(H$1&lt;&gt;"")</formula>
    </cfRule>
  </conditionalFormatting>
  <conditionalFormatting sqref="M557:M558 M542">
    <cfRule type="expression" dxfId="3" priority="792">
      <formula>(#REF!&lt;&gt;"")*(#REF!&lt;&gt;"")</formula>
    </cfRule>
  </conditionalFormatting>
  <conditionalFormatting sqref="H555:H556 O566:P566 O563:P564">
    <cfRule type="expression" dxfId="3" priority="791">
      <formula>(#REF!&lt;&gt;"")*(#REF!&lt;&gt;"")</formula>
    </cfRule>
  </conditionalFormatting>
  <conditionalFormatting sqref="A563 E563:G563 M563 J563:K563">
    <cfRule type="expression" dxfId="3" priority="786">
      <formula>(#REF!&lt;&gt;"")*(#REF!&lt;&gt;"")</formula>
    </cfRule>
  </conditionalFormatting>
  <conditionalFormatting sqref="A566 A564 E566:G566 J566:K566 J564">
    <cfRule type="expression" dxfId="3" priority="779">
      <formula>(#REF!&lt;&gt;"")*(#REF!&lt;&gt;"")</formula>
    </cfRule>
  </conditionalFormatting>
  <conditionalFormatting sqref="K566 T566:U566">
    <cfRule type="expression" dxfId="3" priority="781">
      <formula>(#REF!&lt;&gt;"")*(#REF!&lt;&gt;"")</formula>
    </cfRule>
  </conditionalFormatting>
  <conditionalFormatting sqref="A602 E602:H602 J602 C602">
    <cfRule type="expression" dxfId="3" priority="749">
      <formula>(#REF!&lt;&gt;"")*(#REF!&lt;&gt;"")</formula>
    </cfRule>
  </conditionalFormatting>
  <conditionalFormatting sqref="L602:M602 O602">
    <cfRule type="expression" dxfId="3" priority="746">
      <formula>(#REF!&lt;&gt;"")*(#REF!&lt;&gt;"")</formula>
    </cfRule>
  </conditionalFormatting>
  <conditionalFormatting sqref="T603 M602 Q603 Z603:AC603">
    <cfRule type="expression" dxfId="3" priority="738">
      <formula>(#REF!&lt;&gt;"")*(#REF!&lt;&gt;"")</formula>
    </cfRule>
  </conditionalFormatting>
  <conditionalFormatting sqref="A603 E603:H603 J603 C603">
    <cfRule type="expression" dxfId="3" priority="736">
      <formula>(#REF!&lt;&gt;"")*(#REF!&lt;&gt;"")</formula>
    </cfRule>
  </conditionalFormatting>
  <conditionalFormatting sqref="L603:M603 O603">
    <cfRule type="expression" dxfId="3" priority="733">
      <formula>(#REF!&lt;&gt;"")*(#REF!&lt;&gt;"")</formula>
    </cfRule>
  </conditionalFormatting>
  <conditionalFormatting sqref="A613:A614 E610:H612 H620:H621 A610:A611 E660:H660 J660:R660 A660 E614:G614 H690:H691 A616:A617 E616:H617 J616:O617 E700:H700 J700:O700 A700 C709:C712 A621 F621:G621 C621 J610:O610 A709:A712 E725:G725 C676 E676:G676 H725:H727 A679 A681 A676:A677 T614 Q609:Q612 T610:T611 J612:O612 J611:N611 T619:T621 M647:M652 M656 Z660 T660 O613 J614:O614 T661:U661 Z664 M663:M664 P664:Q664 Q675 M675 T676:T681 Z676:AC676 R691 Q700 T617 T700 M618 T709:T712 P719 AA713:AA714 Q718:Q720 AB716:AB720 J725:O725 K718:K719 R725 M718:M719 T722:T725 T718:T719 AC718:AC719 Z722:Z724 AB722:AB724 Z709:AC712 Q715:Q716 J676:R676 Q677 R710:R712 Z752:AB753 T752:T753">
    <cfRule type="expression" dxfId="1" priority="713">
      <formula>(#REF!&lt;&gt;"")*(#REF!&lt;&gt;"")</formula>
    </cfRule>
  </conditionalFormatting>
  <conditionalFormatting sqref="E609:H609 J609:O609">
    <cfRule type="expression" dxfId="1" priority="710">
      <formula>(#REF!&lt;&gt;"")*(#REF!&lt;&gt;"")</formula>
    </cfRule>
  </conditionalFormatting>
  <conditionalFormatting sqref="P719 P660:Q660 P664:Q664 J672 Q675 P699:Q700 Q718:Q720 AB745:AC749 Q715:Q716 Q610:Q612 AC728:AC733 AB734:AC736 AC752:AC753 AC743:AC744 P676:Q676">
    <cfRule type="expression" dxfId="0" priority="714">
      <formula>(#REF!&lt;&gt;"")*(#REF!&lt;&gt;"")</formula>
    </cfRule>
  </conditionalFormatting>
  <conditionalFormatting sqref="E613:H613 J613">
    <cfRule type="expression" dxfId="1" priority="697">
      <formula>(#REF!&lt;&gt;"")*(#REF!&lt;&gt;"")</formula>
    </cfRule>
  </conditionalFormatting>
  <conditionalFormatting sqref="Q616:Q621 Q613:Q614">
    <cfRule type="expression" dxfId="0" priority="659">
      <formula>(#REF!&lt;&gt;"")*(#REF!&lt;&gt;"")</formula>
    </cfRule>
    <cfRule type="expression" dxfId="1" priority="660">
      <formula>(#REF!&lt;&gt;"")*(#REF!&lt;&gt;"")</formula>
    </cfRule>
  </conditionalFormatting>
  <conditionalFormatting sqref="H614 T615">
    <cfRule type="expression" dxfId="1" priority="716">
      <formula>(#REF!&lt;&gt;"")*(#REF!&lt;&gt;"")</formula>
    </cfRule>
  </conditionalFormatting>
  <conditionalFormatting sqref="A615 E615:H615 J615:O615">
    <cfRule type="expression" dxfId="1" priority="341">
      <formula>(#REF!&lt;&gt;"")*(#REF!&lt;&gt;"")</formula>
    </cfRule>
  </conditionalFormatting>
  <conditionalFormatting sqref="F621:G621 A618:A621 C620 F618:G619 E620:G620 H620:H621 J620:O621 J618:P619 N718:N719">
    <cfRule type="expression" dxfId="1" priority="717">
      <formula>(#REF!&lt;&gt;"")*(A$1&lt;&gt;"")</formula>
    </cfRule>
  </conditionalFormatting>
  <conditionalFormatting sqref="H719 P618:P621 J718:M719 O718:O719">
    <cfRule type="expression" dxfId="0" priority="718">
      <formula>(#REF!&lt;&gt;"")*(H$1&lt;&gt;"")</formula>
    </cfRule>
  </conditionalFormatting>
  <conditionalFormatting sqref="O668 Q663 M668:M671 M658:M659 Q668">
    <cfRule type="expression" dxfId="1" priority="651">
      <formula>(#REF!&lt;&gt;"")*(#REF!&lt;&gt;"")</formula>
    </cfRule>
  </conditionalFormatting>
  <conditionalFormatting sqref="AA660:AC660 AA664:AC664">
    <cfRule type="expression" dxfId="1" priority="600">
      <formula>(#REF!&lt;&gt;"")*(#REF!&lt;&gt;"")</formula>
    </cfRule>
  </conditionalFormatting>
  <conditionalFormatting sqref="E661:G661 Q665">
    <cfRule type="expression" dxfId="1" priority="644">
      <formula>(#REF!&lt;&gt;"")*(#REF!&lt;&gt;"")</formula>
    </cfRule>
  </conditionalFormatting>
  <conditionalFormatting sqref="Q682 J663 Q663 Q661">
    <cfRule type="expression" dxfId="0" priority="650">
      <formula>(#REF!&lt;&gt;"")*(#REF!&lt;&gt;"")</formula>
    </cfRule>
  </conditionalFormatting>
  <conditionalFormatting sqref="O667 J661:Q661 O674">
    <cfRule type="expression" dxfId="1" priority="641">
      <formula>(#REF!&lt;&gt;"")*(#REF!&lt;&gt;"")</formula>
    </cfRule>
  </conditionalFormatting>
  <conditionalFormatting sqref="M674 M661 Q674">
    <cfRule type="expression" dxfId="1" priority="640">
      <formula>(#REF!&lt;&gt;"")*(#REF!&lt;&gt;"")</formula>
    </cfRule>
  </conditionalFormatting>
  <conditionalFormatting sqref="Q662 J662">
    <cfRule type="expression" dxfId="0" priority="342">
      <formula>(#REF!&lt;&gt;"")*(#REF!&lt;&gt;"")</formula>
    </cfRule>
  </conditionalFormatting>
  <conditionalFormatting sqref="M662 Q662">
    <cfRule type="expression" dxfId="1" priority="343">
      <formula>(#REF!&lt;&gt;"")*(#REF!&lt;&gt;"")</formula>
    </cfRule>
  </conditionalFormatting>
  <conditionalFormatting sqref="Q666 M665:M666">
    <cfRule type="expression" dxfId="1" priority="634">
      <formula>(#REF!&lt;&gt;"")*(#REF!&lt;&gt;"")</formula>
    </cfRule>
  </conditionalFormatting>
  <conditionalFormatting sqref="M667 Q667">
    <cfRule type="expression" dxfId="1" priority="632">
      <formula>(#REF!&lt;&gt;"")*(#REF!&lt;&gt;"")</formula>
    </cfRule>
  </conditionalFormatting>
  <conditionalFormatting sqref="M673 Q673">
    <cfRule type="expression" dxfId="1" priority="616">
      <formula>(#REF!&lt;&gt;"")*(#REF!&lt;&gt;"")</formula>
    </cfRule>
  </conditionalFormatting>
  <conditionalFormatting sqref="A683 E679:G679 C679 E681:G681 C681 C677 E677:G677 C683 E683:G683 M686:M689 J679:R679 P685:R686 Q683 M684 R681:R684 M682 M691 P682 R677 Z677:AC678 Z679:Z680 Z681:AC681 J683:O683 J677:O677 J681:K681 O681:Q681 Z685:AC686 AA682 AC682">
    <cfRule type="expression" dxfId="1" priority="665">
      <formula>(#REF!&lt;&gt;"")*(#REF!&lt;&gt;"")</formula>
    </cfRule>
  </conditionalFormatting>
  <conditionalFormatting sqref="P683:Q689 P679:Q679 P681:Q681 P691:Q691 P677:Q677 P682">
    <cfRule type="expression" dxfId="0" priority="666">
      <formula>(#REF!&lt;&gt;"")*(#REF!&lt;&gt;"")</formula>
    </cfRule>
  </conditionalFormatting>
  <conditionalFormatting sqref="C678 E678:G678 J678:Q678">
    <cfRule type="expression" dxfId="1" priority="345">
      <formula>(#REF!&lt;&gt;"")*(#REF!&lt;&gt;"")</formula>
    </cfRule>
  </conditionalFormatting>
  <conditionalFormatting sqref="AA679:AA680 AC679:AC680">
    <cfRule type="expression" dxfId="1" priority="380">
      <formula>(#REF!&lt;&gt;"")*(#REF!&lt;&gt;"")</formula>
    </cfRule>
  </conditionalFormatting>
  <conditionalFormatting sqref="E680:G680 C680 J680:K680 O680:R680">
    <cfRule type="expression" dxfId="1" priority="352">
      <formula>(#REF!&lt;&gt;"")*(#REF!&lt;&gt;"")</formula>
    </cfRule>
  </conditionalFormatting>
  <conditionalFormatting sqref="P688:R689 P691:Q691">
    <cfRule type="expression" dxfId="1" priority="627">
      <formula>(#REF!&lt;&gt;"")*(#REF!&lt;&gt;"")</formula>
    </cfRule>
  </conditionalFormatting>
  <conditionalFormatting sqref="Q688:Q689 Q691">
    <cfRule type="expression" dxfId="0" priority="613">
      <formula>(#REF!&lt;&gt;"")*(#REF!&lt;&gt;"")</formula>
    </cfRule>
  </conditionalFormatting>
  <conditionalFormatting sqref="Z688:Z689 Z691">
    <cfRule type="expression" dxfId="1" priority="605">
      <formula>(#REF!&lt;&gt;"")*(#REF!&lt;&gt;"")</formula>
    </cfRule>
  </conditionalFormatting>
  <conditionalFormatting sqref="AA688:AC689 AA691:AB691">
    <cfRule type="expression" dxfId="1" priority="598">
      <formula>(#REF!&lt;&gt;"")*(#REF!&lt;&gt;"")</formula>
    </cfRule>
  </conditionalFormatting>
  <conditionalFormatting sqref="E701:H708 J701:O708 Q701:Q708">
    <cfRule type="expression" dxfId="1" priority="586">
      <formula>(#REF!&lt;&gt;"")*(#REF!&lt;&gt;"")</formula>
    </cfRule>
  </conditionalFormatting>
  <conditionalFormatting sqref="P701:Q708">
    <cfRule type="expression" dxfId="1" priority="585">
      <formula>(#REF!&lt;&gt;"")*(#REF!&lt;&gt;"")</formula>
    </cfRule>
    <cfRule type="expression" dxfId="0" priority="587">
      <formula>(#REF!&lt;&gt;"")*(#REF!&lt;&gt;"")</formula>
    </cfRule>
  </conditionalFormatting>
  <conditionalFormatting sqref="T701 T703:T707">
    <cfRule type="expression" dxfId="1" priority="588">
      <formula>(#REF!&lt;&gt;"")*(#REF!&lt;&gt;"")</formula>
    </cfRule>
  </conditionalFormatting>
  <conditionalFormatting sqref="AA701:AA705 AC701:AC705 AA706:AC708">
    <cfRule type="expression" dxfId="1" priority="582">
      <formula>(#REF!&lt;&gt;"")*(#REF!&lt;&gt;"")</formula>
    </cfRule>
  </conditionalFormatting>
  <conditionalFormatting sqref="E709:G712 Q709:Q712 J709:O712">
    <cfRule type="expression" dxfId="1" priority="580">
      <formula>(#REF!&lt;&gt;"")*(#REF!&lt;&gt;"")</formula>
    </cfRule>
  </conditionalFormatting>
  <conditionalFormatting sqref="P709:Q712">
    <cfRule type="expression" dxfId="1" priority="579">
      <formula>(#REF!&lt;&gt;"")*(#REF!&lt;&gt;"")</formula>
    </cfRule>
    <cfRule type="expression" dxfId="0" priority="581">
      <formula>(#REF!&lt;&gt;"")*(#REF!&lt;&gt;"")</formula>
    </cfRule>
  </conditionalFormatting>
  <conditionalFormatting sqref="E713:G713 Q713 J713:O713">
    <cfRule type="expression" dxfId="1" priority="575">
      <formula>(#REF!&lt;&gt;"")*(#REF!&lt;&gt;"")</formula>
    </cfRule>
  </conditionalFormatting>
  <conditionalFormatting sqref="E714:G714 Q714 J714:O714">
    <cfRule type="expression" dxfId="1" priority="562">
      <formula>(#REF!&lt;&gt;"")*(#REF!&lt;&gt;"")</formula>
    </cfRule>
  </conditionalFormatting>
  <conditionalFormatting sqref="A715:A716 C715:C716 A718:A720 C718:C720 H750:H753 A749:A753 C749:C753 H743:H747 C740:C747 A740:A747 H738:H739 H732:H733 C726:C738 A726:A738 A722:A724 C722:C724 AC732 AC735:AC736">
    <cfRule type="expression" dxfId="1" priority="715">
      <formula>(#REF!&lt;&gt;"")*(#REF!&lt;&gt;"")</formula>
    </cfRule>
  </conditionalFormatting>
  <conditionalFormatting sqref="E715:G715 O715 J715:M715">
    <cfRule type="expression" dxfId="0" priority="542">
      <formula>(#REF!&lt;&gt;"")*(E$1&lt;&gt;"")</formula>
    </cfRule>
  </conditionalFormatting>
  <conditionalFormatting sqref="T715 M715">
    <cfRule type="expression" dxfId="1" priority="539">
      <formula>(#REF!&lt;&gt;"")*(#REF!&lt;&gt;"")</formula>
    </cfRule>
  </conditionalFormatting>
  <conditionalFormatting sqref="P715:P716 P718">
    <cfRule type="expression" dxfId="1" priority="406">
      <formula>(#REF!&lt;&gt;"")*(#REF!&lt;&gt;"")</formula>
    </cfRule>
    <cfRule type="expression" dxfId="0" priority="407">
      <formula>(#REF!&lt;&gt;"")*(#REF!&lt;&gt;"")</formula>
    </cfRule>
  </conditionalFormatting>
  <conditionalFormatting sqref="E716:G716 J716:M716 O716">
    <cfRule type="expression" dxfId="0" priority="548">
      <formula>(#REF!&lt;&gt;"")*(E$1&lt;&gt;"")</formula>
    </cfRule>
  </conditionalFormatting>
  <conditionalFormatting sqref="M716 T716:T717">
    <cfRule type="expression" dxfId="1" priority="545">
      <formula>(#REF!&lt;&gt;"")*(#REF!&lt;&gt;"")</formula>
    </cfRule>
  </conditionalFormatting>
  <conditionalFormatting sqref="A717 C717">
    <cfRule type="expression" dxfId="1" priority="361">
      <formula>(#REF!&lt;&gt;"")*(#REF!&lt;&gt;"")</formula>
    </cfRule>
  </conditionalFormatting>
  <conditionalFormatting sqref="O717 J717:M717">
    <cfRule type="expression" dxfId="0" priority="363">
      <formula>(#REF!&lt;&gt;"")*(J$1&lt;&gt;"")</formula>
    </cfRule>
  </conditionalFormatting>
  <conditionalFormatting sqref="K717 Q717 M717">
    <cfRule type="expression" dxfId="1" priority="359">
      <formula>(#REF!&lt;&gt;"")*(#REF!&lt;&gt;"")</formula>
    </cfRule>
  </conditionalFormatting>
  <conditionalFormatting sqref="E718:G718 E719 G719">
    <cfRule type="expression" dxfId="0" priority="544">
      <formula>(#REF!&lt;&gt;"")*(E$1&lt;&gt;"")</formula>
    </cfRule>
  </conditionalFormatting>
  <conditionalFormatting sqref="E720:H720 K720:M720 O720:P720">
    <cfRule type="expression" dxfId="0" priority="554">
      <formula>(#REF!&lt;&gt;"")*(E$1&lt;&gt;"")</formula>
    </cfRule>
  </conditionalFormatting>
  <conditionalFormatting sqref="M720 T720">
    <cfRule type="expression" dxfId="1" priority="552">
      <formula>(#REF!&lt;&gt;"")*(#REF!&lt;&gt;"")</formula>
    </cfRule>
  </conditionalFormatting>
  <conditionalFormatting sqref="A721 C721">
    <cfRule type="expression" dxfId="1" priority="402">
      <formula>(#REF!&lt;&gt;"")*(#REF!&lt;&gt;"")</formula>
    </cfRule>
  </conditionalFormatting>
  <conditionalFormatting sqref="E721:H721 O721:P721 K721:M721">
    <cfRule type="expression" dxfId="0" priority="398">
      <formula>(#REF!&lt;&gt;"")*(E$1&lt;&gt;"")</formula>
    </cfRule>
  </conditionalFormatting>
  <conditionalFormatting sqref="AB721 Q721">
    <cfRule type="expression" dxfId="1" priority="400">
      <formula>(#REF!&lt;&gt;"")*(#REF!&lt;&gt;"")</formula>
    </cfRule>
  </conditionalFormatting>
  <conditionalFormatting sqref="E722:H724 J724:O724 Q722 Q724 J722:O722">
    <cfRule type="expression" dxfId="1" priority="567">
      <formula>(#REF!&lt;&gt;"")*(#REF!&lt;&gt;"")</formula>
    </cfRule>
  </conditionalFormatting>
  <conditionalFormatting sqref="P722:Q722 P724:Q724">
    <cfRule type="expression" dxfId="1" priority="566">
      <formula>(#REF!&lt;&gt;"")*(#REF!&lt;&gt;"")</formula>
    </cfRule>
    <cfRule type="expression" dxfId="0" priority="568">
      <formula>(#REF!&lt;&gt;"")*(#REF!&lt;&gt;"")</formula>
    </cfRule>
  </conditionalFormatting>
  <conditionalFormatting sqref="R722 R724">
    <cfRule type="expression" dxfId="1" priority="565">
      <formula>(#REF!&lt;&gt;"")*(#REF!&lt;&gt;"")</formula>
    </cfRule>
  </conditionalFormatting>
  <conditionalFormatting sqref="J723:O723 Q723">
    <cfRule type="expression" dxfId="1" priority="366">
      <formula>(#REF!&lt;&gt;"")*(#REF!&lt;&gt;"")</formula>
    </cfRule>
  </conditionalFormatting>
  <conditionalFormatting sqref="A725 C725">
    <cfRule type="expression" dxfId="1" priority="415">
      <formula>(#REF!&lt;&gt;"")*(#REF!&lt;&gt;"")</formula>
    </cfRule>
  </conditionalFormatting>
  <conditionalFormatting sqref="E726:G727 K726:O727">
    <cfRule type="expression" dxfId="1" priority="531">
      <formula>(#REF!&lt;&gt;"")*(#REF!&lt;&gt;"")</formula>
    </cfRule>
  </conditionalFormatting>
  <conditionalFormatting sqref="E726:G727 Q726:Q727 J726:O727 Y780:Y781">
    <cfRule type="expression" dxfId="1" priority="533">
      <formula>(#REF!&lt;&gt;"")*(F$1&lt;&gt;"")</formula>
    </cfRule>
  </conditionalFormatting>
  <conditionalFormatting sqref="P727:Q727 Q726">
    <cfRule type="expression" dxfId="0" priority="534">
      <formula>(#REF!&lt;&gt;"")*(Q$1&lt;&gt;"")</formula>
    </cfRule>
  </conditionalFormatting>
  <conditionalFormatting sqref="F728:F730 J728:L730 N728:N730 P728:P730">
    <cfRule type="expression" dxfId="0" priority="529">
      <formula>(#REF!&lt;&gt;"")*(G$1&lt;&gt;"")</formula>
    </cfRule>
  </conditionalFormatting>
  <conditionalFormatting sqref="AB732 AB728:AB730 AB751 AB744 AB737:AB742">
    <cfRule type="expression" dxfId="0" priority="720">
      <formula>(#REF!&lt;&gt;"")*(#REF!&lt;&gt;"")</formula>
    </cfRule>
  </conditionalFormatting>
  <conditionalFormatting sqref="E731:G731 K731:O731">
    <cfRule type="expression" dxfId="1" priority="521">
      <formula>(#REF!&lt;&gt;"")*(#REF!&lt;&gt;"")</formula>
    </cfRule>
  </conditionalFormatting>
  <conditionalFormatting sqref="E731:G731 Q731 J731:O731">
    <cfRule type="expression" dxfId="1" priority="519">
      <formula>(#REF!&lt;&gt;"")*(F$1&lt;&gt;"")</formula>
    </cfRule>
  </conditionalFormatting>
  <conditionalFormatting sqref="F732 P732 N732 J732:L732">
    <cfRule type="expression" dxfId="0" priority="512">
      <formula>(#REF!&lt;&gt;"")*(G$1&lt;&gt;"")</formula>
    </cfRule>
  </conditionalFormatting>
  <conditionalFormatting sqref="E733:G733 N733:O733 K733:L733">
    <cfRule type="expression" dxfId="1" priority="513">
      <formula>(#REF!&lt;&gt;"")*(#REF!&lt;&gt;"")</formula>
    </cfRule>
  </conditionalFormatting>
  <conditionalFormatting sqref="E733:G733 Q733 J733:O733">
    <cfRule type="expression" dxfId="1" priority="515">
      <formula>(#REF!&lt;&gt;"")*(F$1&lt;&gt;"")</formula>
    </cfRule>
  </conditionalFormatting>
  <conditionalFormatting sqref="T733 M733">
    <cfRule type="expression" dxfId="1" priority="518">
      <formula>(#REF!&lt;&gt;"")*(#REF!&lt;&gt;"")</formula>
    </cfRule>
  </conditionalFormatting>
  <conditionalFormatting sqref="F734:F735 J734:L735 N734:N735 P734">
    <cfRule type="expression" dxfId="0" priority="509">
      <formula>(#REF!&lt;&gt;"")*(G$1&lt;&gt;"")</formula>
    </cfRule>
  </conditionalFormatting>
  <conditionalFormatting sqref="F736 P736 N736 J736:L736">
    <cfRule type="expression" dxfId="0" priority="506">
      <formula>(#REF!&lt;&gt;"")*(G$1&lt;&gt;"")</formula>
    </cfRule>
  </conditionalFormatting>
  <conditionalFormatting sqref="F737 J737:L737 N737">
    <cfRule type="expression" dxfId="0" priority="503">
      <formula>(#REF!&lt;&gt;"")*(G$1&lt;&gt;"")</formula>
    </cfRule>
  </conditionalFormatting>
  <conditionalFormatting sqref="AC737:AC742 AC750:AC751">
    <cfRule type="expression" dxfId="0" priority="719">
      <formula>(#REF!&lt;&gt;"")*(#REF!&lt;&gt;"")</formula>
    </cfRule>
  </conditionalFormatting>
  <conditionalFormatting sqref="F738 J738:L738 N738">
    <cfRule type="expression" dxfId="0" priority="498">
      <formula>(#REF!&lt;&gt;"")*(G$1&lt;&gt;"")</formula>
    </cfRule>
  </conditionalFormatting>
  <conditionalFormatting sqref="C739 A739">
    <cfRule type="expression" dxfId="1" priority="490">
      <formula>(#REF!&lt;&gt;"")*(#REF!&lt;&gt;"")</formula>
    </cfRule>
  </conditionalFormatting>
  <conditionalFormatting sqref="F739 J739:L739 N739">
    <cfRule type="expression" dxfId="0" priority="492">
      <formula>(#REF!&lt;&gt;"")*(G$1&lt;&gt;"")</formula>
    </cfRule>
  </conditionalFormatting>
  <conditionalFormatting sqref="F740 F742 J740:L740 N740 P740 P742 N742 J742:L742">
    <cfRule type="expression" dxfId="0" priority="485">
      <formula>(#REF!&lt;&gt;"")*(G$1&lt;&gt;"")</formula>
    </cfRule>
  </conditionalFormatting>
  <conditionalFormatting sqref="Q740 Q742">
    <cfRule type="expression" dxfId="1" priority="484">
      <formula>(#REF!&lt;&gt;"")*(R$1&lt;&gt;"")</formula>
    </cfRule>
  </conditionalFormatting>
  <conditionalFormatting sqref="R740 R742">
    <cfRule type="expression" dxfId="1" priority="487">
      <formula>(#REF!&lt;&gt;"")*(#REF!&lt;&gt;"")</formula>
    </cfRule>
  </conditionalFormatting>
  <conditionalFormatting sqref="F741 P741 N741 J741:L741">
    <cfRule type="expression" dxfId="0" priority="481">
      <formula>(#REF!&lt;&gt;"")*(G$1&lt;&gt;"")</formula>
    </cfRule>
  </conditionalFormatting>
  <conditionalFormatting sqref="E743:G743 L743 N743:O743">
    <cfRule type="expression" dxfId="1" priority="471">
      <formula>(#REF!&lt;&gt;"")*(#REF!&lt;&gt;"")</formula>
    </cfRule>
  </conditionalFormatting>
  <conditionalFormatting sqref="E743:G743 Q743 L743:O743 J743">
    <cfRule type="expression" dxfId="1" priority="473">
      <formula>(#REF!&lt;&gt;"")*(F$1&lt;&gt;"")</formula>
    </cfRule>
  </conditionalFormatting>
  <conditionalFormatting sqref="F744 P744 N744 J744:L744">
    <cfRule type="expression" dxfId="0" priority="468">
      <formula>(#REF!&lt;&gt;"")*(G$1&lt;&gt;"")</formula>
    </cfRule>
  </conditionalFormatting>
  <conditionalFormatting sqref="F745:F746 J745:L746 N745:N746 P745:P746">
    <cfRule type="expression" dxfId="0" priority="459">
      <formula>(#REF!&lt;&gt;"")*(G$1&lt;&gt;"")</formula>
    </cfRule>
  </conditionalFormatting>
  <conditionalFormatting sqref="F747 F749 P747 N747 J747:L747 J749:L749 N749">
    <cfRule type="expression" dxfId="0" priority="462">
      <formula>(#REF!&lt;&gt;"")*(G$1&lt;&gt;"")</formula>
    </cfRule>
  </conditionalFormatting>
  <conditionalFormatting sqref="Q747 Q749">
    <cfRule type="expression" dxfId="1" priority="461">
      <formula>(#REF!&lt;&gt;"")*(R$1&lt;&gt;"")</formula>
    </cfRule>
  </conditionalFormatting>
  <conditionalFormatting sqref="R747 R749">
    <cfRule type="expression" dxfId="1" priority="463">
      <formula>(#REF!&lt;&gt;"")*(#REF!&lt;&gt;"")</formula>
    </cfRule>
  </conditionalFormatting>
  <conditionalFormatting sqref="A748 C748">
    <cfRule type="expression" dxfId="1" priority="336">
      <formula>(#REF!&lt;&gt;"")*(#REF!&lt;&gt;"")</formula>
    </cfRule>
  </conditionalFormatting>
  <conditionalFormatting sqref="F748 J748:L748 N748">
    <cfRule type="expression" dxfId="0" priority="334">
      <formula>(#REF!&lt;&gt;"")*(G$1&lt;&gt;"")</formula>
    </cfRule>
  </conditionalFormatting>
  <conditionalFormatting sqref="E750:G750 K750:M750">
    <cfRule type="expression" dxfId="1" priority="451">
      <formula>(#REF!&lt;&gt;"")*(#REF!&lt;&gt;"")</formula>
    </cfRule>
  </conditionalFormatting>
  <conditionalFormatting sqref="E750:G750 Q750 J750:O750">
    <cfRule type="expression" dxfId="1" priority="453">
      <formula>(#REF!&lt;&gt;"")*(F$1&lt;&gt;"")</formula>
    </cfRule>
  </conditionalFormatting>
  <conditionalFormatting sqref="F751 J751:L751 N751 P751">
    <cfRule type="expression" dxfId="0" priority="450">
      <formula>(#REF!&lt;&gt;"")*(G$1&lt;&gt;"")</formula>
    </cfRule>
  </conditionalFormatting>
  <conditionalFormatting sqref="E752:G753 J752:R753">
    <cfRule type="expression" dxfId="1" priority="446">
      <formula>(#REF!&lt;&gt;"")*(#REF!&lt;&gt;"")</formula>
    </cfRule>
  </conditionalFormatting>
  <conditionalFormatting sqref="P752:Q753">
    <cfRule type="expression" dxfId="0" priority="447">
      <formula>(#REF!&lt;&gt;"")*(#REF!&lt;&gt;"")</formula>
    </cfRule>
  </conditionalFormatting>
  <conditionalFormatting sqref="A784 F784:G784 G796 C796 G866:G867 B866:C867 G828:G830 B828:C830 G845:G846 B845:C846 G848:G851 B848:C851 C784 B832:C834 G832:G834 F816:G816 A819 F819:G819 A816 G859 B859:C859 A805:A810 G853:G855 B853:C855 G836:G837 B836:C837 B857:C857 G857 F805:G810 G839:G843 B839:C843 C787:C788 K796:M796 O796 O866:O867 K866:M867 Q866:Q867 Q794:Q797 O828:O830 K828:M830 Q830 Q848 K848:L848 Q854:Q855 Q840 Q781 Q845 K845:M846 O845:O846 O848:O851 K849:M851 Q842:Q843 O784:R784 Q832:Q834 K832:M834 O832:O834 Q819 J819:M819 O819 Q816 J816:M816 O816 O859 K859:M859 Q859 O805:O810 J805:M810 Q762:Q771 J784:M784 O853:O855 K853:M855 O836:O837 K836:M837 Q836:Q837 Q754 K857:M857 O857 Q857 Q773:Q777 Q800:Q801 K839:M843 O839:O843 Q787:R788 Q756:Q759 Q803:Q810">
    <cfRule type="expression" dxfId="0" priority="328">
      <formula>(#REF!&lt;&gt;"")*(A$1&lt;&gt;"")</formula>
    </cfRule>
  </conditionalFormatting>
  <conditionalFormatting sqref="E754 E756:E760 E762:E784 E786:E792 E794:E801 E803:E819 E821 E823">
    <cfRule type="expression" dxfId="1" priority="87">
      <formula>(#REF!&lt;&gt;"")*(E$1&lt;&gt;"")</formula>
    </cfRule>
  </conditionalFormatting>
  <conditionalFormatting sqref="A775 F775:G775 F773:G773 A771 G799 C799 A799 F771:G771 E866:E867 A777 F777:G777 C771 E828:E830 A773 A781 F781:G781 C781 E845:E846 E848:E851 E832:E834 E859 E853:E855 E836 E857 C773:C777 E839:E843 L776:M776 N784 P776 J799:O799 L774:M774 P773:P774 J771:O771 R771 R866:R867 J797 R828:R830 R773 J773:O773 R845:R846 R848:R851 J781:R781 J777:R777 J775:R775 R832:R834 N819 N816 R859 N805:N810 R853:R855 R836:R837 R857 R799:R801 J800:J801 R792 R839:R843 R794:R797 J803 R803">
    <cfRule type="expression" dxfId="1" priority="327">
      <formula>(#REF!&lt;&gt;"")*(A$1&lt;&gt;"")</formula>
    </cfRule>
  </conditionalFormatting>
  <conditionalFormatting sqref="C772 F772:G772 A772 R772 J772:O772">
    <cfRule type="expression" dxfId="1" priority="164">
      <formula>(#REF!&lt;&gt;"")*(A$1&lt;&gt;"")</formula>
    </cfRule>
  </conditionalFormatting>
  <conditionalFormatting sqref="C778 F778:G778 A778 J778:R778">
    <cfRule type="expression" dxfId="1" priority="287">
      <formula>(#REF!&lt;&gt;"")*(A$1&lt;&gt;"")</formula>
    </cfRule>
  </conditionalFormatting>
  <conditionalFormatting sqref="A779 F779:G779 C779 J779:R779">
    <cfRule type="expression" dxfId="1" priority="285">
      <formula>(#REF!&lt;&gt;"")*(A$1&lt;&gt;"")</formula>
    </cfRule>
  </conditionalFormatting>
  <conditionalFormatting sqref="A780 F780:G780 C780 J780:R780">
    <cfRule type="expression" dxfId="1" priority="148">
      <formula>(#REF!&lt;&gt;"")*(A$1&lt;&gt;"")</formula>
    </cfRule>
  </conditionalFormatting>
  <conditionalFormatting sqref="J783 R783">
    <cfRule type="expression" dxfId="1" priority="289">
      <formula>(#REF!&lt;&gt;"")*(J$1&lt;&gt;"")</formula>
    </cfRule>
  </conditionalFormatting>
  <conditionalFormatting sqref="H784 H787:H788">
    <cfRule type="expression" dxfId="0" priority="161">
      <formula>(#REF!&lt;&gt;"")*(H$1&lt;&gt;"")</formula>
    </cfRule>
  </conditionalFormatting>
  <conditionalFormatting sqref="Z784 Z853:Z854 Z832:Z834 Z837 Z849:Z851 Z828:Z830 Z839">
    <cfRule type="expression" dxfId="0" priority="318">
      <formula>(#REF!&lt;&gt;"")*(#REF!&lt;&gt;"")</formula>
    </cfRule>
  </conditionalFormatting>
  <conditionalFormatting sqref="A785 F785:G785 C785 O785:R785 J785:M785">
    <cfRule type="expression" dxfId="0" priority="76">
      <formula>(#REF!&lt;&gt;"")*(A$1&lt;&gt;"")</formula>
    </cfRule>
  </conditionalFormatting>
  <conditionalFormatting sqref="Z857 Z859 Z846 Z867 Z796">
    <cfRule type="expression" dxfId="0" priority="319">
      <formula>(#REF!&lt;&gt;"")*(#REF!&lt;&gt;"")</formula>
    </cfRule>
  </conditionalFormatting>
  <conditionalFormatting sqref="G798 C798 A798 J798:O798 R798">
    <cfRule type="expression" dxfId="1" priority="310">
      <formula>(#REF!&lt;&gt;"")*(A$1&lt;&gt;"")</formula>
    </cfRule>
  </conditionalFormatting>
  <conditionalFormatting sqref="H801 H803">
    <cfRule type="expression" dxfId="1" priority="153">
      <formula>(#REF!&lt;&gt;"")*(H$1&lt;&gt;"")</formula>
    </cfRule>
  </conditionalFormatting>
  <conditionalFormatting sqref="R802 J802">
    <cfRule type="expression" dxfId="1" priority="64">
      <formula>(#REF!&lt;&gt;"")*(J$1&lt;&gt;"")</formula>
    </cfRule>
  </conditionalFormatting>
  <conditionalFormatting sqref="K819 K805:K810 K816">
    <cfRule type="expression" dxfId="1" priority="316">
      <formula>(#REF!&lt;&gt;"")*(#REF!&lt;&gt;"")</formula>
    </cfRule>
  </conditionalFormatting>
  <conditionalFormatting sqref="T819 M805:M810 T805:T810 T816 M816 M819">
    <cfRule type="expression" dxfId="1" priority="320">
      <formula>(#REF!&lt;&gt;"")*(#REF!&lt;&gt;"")</formula>
    </cfRule>
  </conditionalFormatting>
  <conditionalFormatting sqref="U816 U805:U810 U812 U819 U821">
    <cfRule type="expression" dxfId="0" priority="329">
      <formula>(#REF!&lt;&gt;"")*(X$1&lt;&gt;"")</formula>
    </cfRule>
  </conditionalFormatting>
  <conditionalFormatting sqref="F811:G811 A811 Q811 J811:M811 O811">
    <cfRule type="expression" dxfId="0" priority="237">
      <formula>(#REF!&lt;&gt;"")*(A$1&lt;&gt;"")</formula>
    </cfRule>
  </conditionalFormatting>
  <conditionalFormatting sqref="M811 T811">
    <cfRule type="expression" dxfId="1" priority="235">
      <formula>(#REF!&lt;&gt;"")*(#REF!&lt;&gt;"")</formula>
    </cfRule>
  </conditionalFormatting>
  <conditionalFormatting sqref="F812:G812 A812 Q812 J812:M812 O812">
    <cfRule type="expression" dxfId="0" priority="266">
      <formula>(#REF!&lt;&gt;"")*(A$1&lt;&gt;"")</formula>
    </cfRule>
  </conditionalFormatting>
  <conditionalFormatting sqref="E826 R826 N812">
    <cfRule type="expression" dxfId="1" priority="259">
      <formula>(#REF!&lt;&gt;"")*(E$1&lt;&gt;"")</formula>
    </cfRule>
  </conditionalFormatting>
  <conditionalFormatting sqref="M812 T812">
    <cfRule type="expression" dxfId="1" priority="243">
      <formula>(#REF!&lt;&gt;"")*(#REF!&lt;&gt;"")</formula>
    </cfRule>
  </conditionalFormatting>
  <conditionalFormatting sqref="A813 G813">
    <cfRule type="expression" dxfId="0" priority="136">
      <formula>(#REF!&lt;&gt;"")*(A$1&lt;&gt;"")</formula>
    </cfRule>
  </conditionalFormatting>
  <conditionalFormatting sqref="O813 J813:M813 Q813">
    <cfRule type="expression" dxfId="0" priority="141">
      <formula>(#REF!&lt;&gt;"")*(J$1&lt;&gt;"")</formula>
    </cfRule>
  </conditionalFormatting>
  <conditionalFormatting sqref="T813 M813">
    <cfRule type="expression" dxfId="1" priority="139">
      <formula>(#REF!&lt;&gt;"")*(#REF!&lt;&gt;"")</formula>
    </cfRule>
  </conditionalFormatting>
  <conditionalFormatting sqref="F814:G814 A814 Q814 J814:M814 O814">
    <cfRule type="expression" dxfId="0" priority="231">
      <formula>(#REF!&lt;&gt;"")*(A$1&lt;&gt;"")</formula>
    </cfRule>
  </conditionalFormatting>
  <conditionalFormatting sqref="M814 T814">
    <cfRule type="expression" dxfId="1" priority="229">
      <formula>(#REF!&lt;&gt;"")*(#REF!&lt;&gt;"")</formula>
    </cfRule>
  </conditionalFormatting>
  <conditionalFormatting sqref="F815:G815 A815 Q815 J815:M815 O815">
    <cfRule type="expression" dxfId="0" priority="223">
      <formula>(#REF!&lt;&gt;"")*(A$1&lt;&gt;"")</formula>
    </cfRule>
  </conditionalFormatting>
  <conditionalFormatting sqref="M815 T815">
    <cfRule type="expression" dxfId="1" priority="221">
      <formula>(#REF!&lt;&gt;"")*(#REF!&lt;&gt;"")</formula>
    </cfRule>
  </conditionalFormatting>
  <conditionalFormatting sqref="A817 F817:G817 Q817 J817:M817 O817">
    <cfRule type="expression" dxfId="0" priority="218">
      <formula>(#REF!&lt;&gt;"")*(A$1&lt;&gt;"")</formula>
    </cfRule>
  </conditionalFormatting>
  <conditionalFormatting sqref="M817 T817">
    <cfRule type="expression" dxfId="1" priority="216">
      <formula>(#REF!&lt;&gt;"")*(#REF!&lt;&gt;"")</formula>
    </cfRule>
  </conditionalFormatting>
  <conditionalFormatting sqref="A818 F818:G818 Q818 J818:M818 O818">
    <cfRule type="expression" dxfId="0" priority="212">
      <formula>(#REF!&lt;&gt;"")*(A$1&lt;&gt;"")</formula>
    </cfRule>
  </conditionalFormatting>
  <conditionalFormatting sqref="M818 T818">
    <cfRule type="expression" dxfId="1" priority="210">
      <formula>(#REF!&lt;&gt;"")*(#REF!&lt;&gt;"")</formula>
    </cfRule>
  </conditionalFormatting>
  <conditionalFormatting sqref="H819 H821">
    <cfRule type="expression" dxfId="0" priority="150">
      <formula>(#REF!&lt;&gt;"")*(H$1&lt;&gt;"")</formula>
    </cfRule>
  </conditionalFormatting>
  <conditionalFormatting sqref="A820 F820:G820 Q820 J820:M820 O820">
    <cfRule type="expression" dxfId="0" priority="60">
      <formula>(#REF!&lt;&gt;"")*(A$1&lt;&gt;"")</formula>
    </cfRule>
  </conditionalFormatting>
  <conditionalFormatting sqref="T820 M820">
    <cfRule type="expression" dxfId="1" priority="58">
      <formula>(#REF!&lt;&gt;"")*(#REF!&lt;&gt;"")</formula>
    </cfRule>
  </conditionalFormatting>
  <conditionalFormatting sqref="F821:G821 A821 O821 Q821 J821:M821">
    <cfRule type="expression" dxfId="0" priority="308">
      <formula>(#REF!&lt;&gt;"")*(A$1&lt;&gt;"")</formula>
    </cfRule>
  </conditionalFormatting>
  <conditionalFormatting sqref="T821 M821">
    <cfRule type="expression" dxfId="1" priority="306">
      <formula>(#REF!&lt;&gt;"")*(#REF!&lt;&gt;"")</formula>
    </cfRule>
  </conditionalFormatting>
  <conditionalFormatting sqref="F822:G822 A822 O822 Q822 J822:M822">
    <cfRule type="expression" dxfId="0" priority="51">
      <formula>(#REF!&lt;&gt;"")*(A$1&lt;&gt;"")</formula>
    </cfRule>
  </conditionalFormatting>
  <conditionalFormatting sqref="M822 T822">
    <cfRule type="expression" dxfId="1" priority="49">
      <formula>(#REF!&lt;&gt;"")*(#REF!&lt;&gt;"")</formula>
    </cfRule>
  </conditionalFormatting>
  <conditionalFormatting sqref="F823:G823 A823 O823 Q823 J823:M823">
    <cfRule type="expression" dxfId="0" priority="94">
      <formula>(#REF!&lt;&gt;"")*(A$1&lt;&gt;"")</formula>
    </cfRule>
  </conditionalFormatting>
  <conditionalFormatting sqref="F824:G824 A824 O824 Q824 J824:M824">
    <cfRule type="expression" dxfId="0" priority="112">
      <formula>(#REF!&lt;&gt;"")*(A$1&lt;&gt;"")</formula>
    </cfRule>
  </conditionalFormatting>
  <conditionalFormatting sqref="M824 T824">
    <cfRule type="expression" dxfId="1" priority="110">
      <formula>(#REF!&lt;&gt;"")*(#REF!&lt;&gt;"")</formula>
    </cfRule>
  </conditionalFormatting>
  <conditionalFormatting sqref="B825:C825 G825 K825:M825 O825 Q825">
    <cfRule type="expression" dxfId="0" priority="134">
      <formula>(#REF!&lt;&gt;"")*(B$1&lt;&gt;"")</formula>
    </cfRule>
  </conditionalFormatting>
  <conditionalFormatting sqref="E825 R825">
    <cfRule type="expression" dxfId="1" priority="133">
      <formula>(#REF!&lt;&gt;"")*(E$1&lt;&gt;"")</formula>
    </cfRule>
  </conditionalFormatting>
  <conditionalFormatting sqref="G826 B826:C826 Q826 O826 K826:M826">
    <cfRule type="expression" dxfId="0" priority="260">
      <formula>(#REF!&lt;&gt;"")*(B$1&lt;&gt;"")</formula>
    </cfRule>
  </conditionalFormatting>
  <conditionalFormatting sqref="G827 B827:C827 Q827 O827 K827:M827">
    <cfRule type="expression" dxfId="0" priority="301">
      <formula>(#REF!&lt;&gt;"")*(B$1&lt;&gt;"")</formula>
    </cfRule>
  </conditionalFormatting>
  <conditionalFormatting sqref="E827 R827">
    <cfRule type="expression" dxfId="1" priority="300">
      <formula>(#REF!&lt;&gt;"")*(E$1&lt;&gt;"")</formula>
    </cfRule>
  </conditionalFormatting>
  <conditionalFormatting sqref="B831:C831 G831 Q831 K831:M831 O831">
    <cfRule type="expression" dxfId="0" priority="283">
      <formula>(#REF!&lt;&gt;"")*(B$1&lt;&gt;"")</formula>
    </cfRule>
  </conditionalFormatting>
  <conditionalFormatting sqref="E831 R831">
    <cfRule type="expression" dxfId="1" priority="282">
      <formula>(#REF!&lt;&gt;"")*(E$1&lt;&gt;"")</formula>
    </cfRule>
  </conditionalFormatting>
  <conditionalFormatting sqref="G835 B835:C835 O835 K835:M835 Q835">
    <cfRule type="expression" dxfId="0" priority="158">
      <formula>(#REF!&lt;&gt;"")*(B$1&lt;&gt;"")</formula>
    </cfRule>
  </conditionalFormatting>
  <conditionalFormatting sqref="E835 R835">
    <cfRule type="expression" dxfId="1" priority="157">
      <formula>(#REF!&lt;&gt;"")*(E$1&lt;&gt;"")</formula>
    </cfRule>
  </conditionalFormatting>
  <conditionalFormatting sqref="Z840 Z836">
    <cfRule type="expression" dxfId="0" priority="315">
      <formula>(#REF!&lt;&gt;"")*(#REF!&lt;&gt;"")</formula>
    </cfRule>
  </conditionalFormatting>
  <conditionalFormatting sqref="B838:C838 G838 O838 K838:M838">
    <cfRule type="expression" dxfId="0" priority="314">
      <formula>(#REF!&lt;&gt;"")*(B$1&lt;&gt;"")</formula>
    </cfRule>
  </conditionalFormatting>
  <conditionalFormatting sqref="E846:G846 A843 C846 A846 E843:G843 C843 Z841 R846 T846:U846 J846:P846 J843:R843 T843:U843">
    <cfRule type="expression" dxfId="0" priority="323">
      <formula>(#REF!&lt;&gt;"")*(#REF!&lt;&gt;"")</formula>
    </cfRule>
  </conditionalFormatting>
  <conditionalFormatting sqref="Z842 Z848">
    <cfRule type="expression" dxfId="0" priority="325">
      <formula>(#REF!&lt;&gt;"")*(#REF!&lt;&gt;"")</formula>
    </cfRule>
  </conditionalFormatting>
  <conditionalFormatting sqref="A844 E844:G844 C844 Z844 W844 J844:R844 T844:U844">
    <cfRule type="expression" dxfId="0" priority="267">
      <formula>(#REF!&lt;&gt;"")*(#REF!&lt;&gt;"")</formula>
    </cfRule>
  </conditionalFormatting>
  <conditionalFormatting sqref="G844 B844:C844 Q844 K844:M844 O844">
    <cfRule type="expression" dxfId="0" priority="269">
      <formula>(#REF!&lt;&gt;"")*(B$1&lt;&gt;"")</formula>
    </cfRule>
  </conditionalFormatting>
  <conditionalFormatting sqref="E844 R844">
    <cfRule type="expression" dxfId="1" priority="268">
      <formula>(#REF!&lt;&gt;"")*(E$1&lt;&gt;"")</formula>
    </cfRule>
  </conditionalFormatting>
  <conditionalFormatting sqref="E845:H845 J845:R845 A845 C845 Z855 Z845 T845:U845 W845:X845">
    <cfRule type="expression" dxfId="0" priority="322">
      <formula>(#REF!&lt;&gt;"")*(#REF!&lt;&gt;"")</formula>
    </cfRule>
  </conditionalFormatting>
  <conditionalFormatting sqref="G847 B847:C847 Q847 K847:M847 O847">
    <cfRule type="expression" dxfId="0" priority="294">
      <formula>(#REF!&lt;&gt;"")*(B$1&lt;&gt;"")</formula>
    </cfRule>
  </conditionalFormatting>
  <conditionalFormatting sqref="E847 R847">
    <cfRule type="expression" dxfId="1" priority="293">
      <formula>(#REF!&lt;&gt;"")*(E$1&lt;&gt;"")</formula>
    </cfRule>
  </conditionalFormatting>
  <conditionalFormatting sqref="B852:C852 G852 K852:M852 O852">
    <cfRule type="expression" dxfId="0" priority="253">
      <formula>(#REF!&lt;&gt;"")*(B$1&lt;&gt;"")</formula>
    </cfRule>
  </conditionalFormatting>
  <conditionalFormatting sqref="E852 R852">
    <cfRule type="expression" dxfId="1" priority="252">
      <formula>(#REF!&lt;&gt;"")*(E$1&lt;&gt;"")</formula>
    </cfRule>
  </conditionalFormatting>
  <conditionalFormatting sqref="G856 B856:C856 Q856 O856 K856:M856">
    <cfRule type="expression" dxfId="0" priority="146">
      <formula>(#REF!&lt;&gt;"")*(B$1&lt;&gt;"")</formula>
    </cfRule>
  </conditionalFormatting>
  <conditionalFormatting sqref="E856 R856">
    <cfRule type="expression" dxfId="1" priority="145">
      <formula>(#REF!&lt;&gt;"")*(E$1&lt;&gt;"")</formula>
    </cfRule>
  </conditionalFormatting>
  <conditionalFormatting sqref="B858:C858 G858 Q858 K858:M858 O858">
    <cfRule type="expression" dxfId="0" priority="250">
      <formula>(#REF!&lt;&gt;"")*(B$1&lt;&gt;"")</formula>
    </cfRule>
  </conditionalFormatting>
  <conditionalFormatting sqref="E858 R858">
    <cfRule type="expression" dxfId="1" priority="249">
      <formula>(#REF!&lt;&gt;"")*(E$1&lt;&gt;"")</formula>
    </cfRule>
  </conditionalFormatting>
  <conditionalFormatting sqref="B860:C860 G860 Q860 K860:M860 O860">
    <cfRule type="expression" dxfId="0" priority="41">
      <formula>(#REF!&lt;&gt;"")*(B$1&lt;&gt;"")</formula>
    </cfRule>
  </conditionalFormatting>
  <conditionalFormatting sqref="E860 R860">
    <cfRule type="expression" dxfId="1" priority="40">
      <formula>(#REF!&lt;&gt;"")*(E$1&lt;&gt;"")</formula>
    </cfRule>
  </conditionalFormatting>
  <conditionalFormatting sqref="B861:C861 G861 Q861 K861:M861 O861">
    <cfRule type="expression" dxfId="0" priority="36">
      <formula>(#REF!&lt;&gt;"")*(B$1&lt;&gt;"")</formula>
    </cfRule>
  </conditionalFormatting>
  <conditionalFormatting sqref="E861 R861">
    <cfRule type="expression" dxfId="1" priority="35">
      <formula>(#REF!&lt;&gt;"")*(E$1&lt;&gt;"")</formula>
    </cfRule>
  </conditionalFormatting>
  <conditionalFormatting sqref="B862:C862 G862 Q862 K862:M862 O862">
    <cfRule type="expression" dxfId="0" priority="227">
      <formula>(#REF!&lt;&gt;"")*(B$1&lt;&gt;"")</formula>
    </cfRule>
  </conditionalFormatting>
  <conditionalFormatting sqref="E862 R862">
    <cfRule type="expression" dxfId="1" priority="226">
      <formula>(#REF!&lt;&gt;"")*(E$1&lt;&gt;"")</formula>
    </cfRule>
  </conditionalFormatting>
  <conditionalFormatting sqref="B863:C863 G863 K863:M863 O863 Q863">
    <cfRule type="expression" dxfId="0" priority="101">
      <formula>(#REF!&lt;&gt;"")*(B$1&lt;&gt;"")</formula>
    </cfRule>
  </conditionalFormatting>
  <conditionalFormatting sqref="E863 R863">
    <cfRule type="expression" dxfId="1" priority="100">
      <formula>(#REF!&lt;&gt;"")*(E$1&lt;&gt;"")</formula>
    </cfRule>
  </conditionalFormatting>
  <conditionalFormatting sqref="B864:C864 G864 K864:M864 O864 Q864">
    <cfRule type="expression" dxfId="0" priority="128">
      <formula>(#REF!&lt;&gt;"")*(B$1&lt;&gt;"")</formula>
    </cfRule>
  </conditionalFormatting>
  <conditionalFormatting sqref="E864 R864">
    <cfRule type="expression" dxfId="1" priority="127">
      <formula>(#REF!&lt;&gt;"")*(E$1&lt;&gt;"")</formula>
    </cfRule>
  </conditionalFormatting>
  <conditionalFormatting sqref="B865:C865 G865 K865:M865 O865 Q865">
    <cfRule type="expression" dxfId="0" priority="122">
      <formula>(#REF!&lt;&gt;"")*(B$1&lt;&gt;"")</formula>
    </cfRule>
  </conditionalFormatting>
  <conditionalFormatting sqref="E865 R865">
    <cfRule type="expression" dxfId="1" priority="121">
      <formula>(#REF!&lt;&gt;"")*(E$1&lt;&gt;"")</formula>
    </cfRule>
  </conditionalFormatting>
  <conditionalFormatting sqref="B868:C868 G868 K868:M868 O868">
    <cfRule type="expression" dxfId="0" priority="304">
      <formula>(#REF!&lt;&gt;"")*(B$1&lt;&gt;"")</formula>
    </cfRule>
  </conditionalFormatting>
  <conditionalFormatting sqref="E868 R868">
    <cfRule type="expression" dxfId="1" priority="303">
      <formula>(#REF!&lt;&gt;"")*(E$1&lt;&gt;"")</formula>
    </cfRule>
  </conditionalFormatting>
  <conditionalFormatting sqref="B869:C869 G869 K869:M869 O869 Q869">
    <cfRule type="expression" dxfId="0" priority="241">
      <formula>(#REF!&lt;&gt;"")*(B$1&lt;&gt;"")</formula>
    </cfRule>
  </conditionalFormatting>
  <conditionalFormatting sqref="E869 R869">
    <cfRule type="expression" dxfId="1" priority="240">
      <formula>(#REF!&lt;&gt;"")*(E$1&lt;&gt;"")</formula>
    </cfRule>
  </conditionalFormatting>
  <conditionalFormatting sqref="B870:C870 G870 K870:M870 O870 Q870">
    <cfRule type="expression" dxfId="0" priority="85">
      <formula>(#REF!&lt;&gt;"")*(B$1&lt;&gt;"")</formula>
    </cfRule>
  </conditionalFormatting>
  <conditionalFormatting sqref="E870 R870">
    <cfRule type="expression" dxfId="1" priority="84">
      <formula>(#REF!&lt;&gt;"")*(E$1&lt;&gt;"")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8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E10" sqref="E10"/>
    </sheetView>
  </sheetViews>
  <sheetFormatPr defaultColWidth="8.25" defaultRowHeight="14"/>
  <cols>
    <col min="1" max="1" width="18.7416666666667" style="33" customWidth="1"/>
    <col min="2" max="2" width="6.06666666666667" style="33" customWidth="1"/>
    <col min="3" max="3" width="7.25833333333333" style="33" customWidth="1"/>
    <col min="4" max="5" width="17.5833333333333" style="33" customWidth="1"/>
    <col min="6" max="6" width="11.4" style="33" customWidth="1"/>
    <col min="7" max="7" width="14.8166666666667" style="33" customWidth="1"/>
    <col min="8" max="8" width="4.80833333333333" style="33" customWidth="1"/>
    <col min="9" max="9" width="18.6" style="33" customWidth="1"/>
    <col min="10" max="10" width="4.80833333333333" style="33" customWidth="1"/>
    <col min="11" max="11" width="15.65" style="33" customWidth="1"/>
    <col min="12" max="12" width="6.06666666666667" style="33" customWidth="1"/>
    <col min="13" max="13" width="10.6666666666667" style="33" customWidth="1"/>
    <col min="14" max="14" width="9.725" style="33" customWidth="1"/>
    <col min="15" max="16" width="10.6666666666667" style="33" customWidth="1"/>
    <col min="17" max="18" width="11.4" style="33" customWidth="1"/>
    <col min="19" max="19" width="4.80833333333333" style="33" customWidth="1"/>
    <col min="20" max="20" width="6.06666666666667" style="33" customWidth="1"/>
    <col min="21" max="21" width="12.1166666666667" style="33" customWidth="1"/>
    <col min="22" max="22" width="6.06666666666667" style="33" customWidth="1"/>
    <col min="23" max="23" width="13.175" style="33" customWidth="1"/>
    <col min="24" max="24" width="6.06666666666667" style="33" customWidth="1"/>
    <col min="25" max="25" width="11.4" style="33" customWidth="1"/>
    <col min="26" max="26" width="6.06666666666667" style="33" customWidth="1"/>
    <col min="27" max="28" width="10.6666666666667" style="33" customWidth="1"/>
    <col min="29" max="30" width="22.2833333333333" style="33" customWidth="1"/>
    <col min="31" max="32" width="6.06666666666667" style="33" customWidth="1"/>
    <col min="33" max="33" width="7.25833333333333" style="33" customWidth="1"/>
    <col min="34" max="34" width="6.06666666666667" style="33" customWidth="1"/>
    <col min="35" max="35" width="14.8666666666667" style="33" customWidth="1"/>
    <col min="36" max="36" width="22.3833333333333" style="33" customWidth="1"/>
    <col min="37" max="37" width="5.85833333333333" style="33" customWidth="1"/>
    <col min="38" max="38" width="6.475" style="33" customWidth="1"/>
    <col min="39" max="39" width="13.1416666666667" style="33" customWidth="1"/>
    <col min="40" max="16384" width="8.25" style="33"/>
  </cols>
  <sheetData>
    <row r="1" spans="1:39">
      <c r="A1" s="34" t="s">
        <v>4893</v>
      </c>
      <c r="B1" s="34" t="s">
        <v>4894</v>
      </c>
      <c r="C1" s="34" t="s">
        <v>4895</v>
      </c>
      <c r="D1" s="35" t="s">
        <v>8</v>
      </c>
      <c r="E1" s="35" t="s">
        <v>4896</v>
      </c>
      <c r="F1" s="34" t="s">
        <v>4897</v>
      </c>
      <c r="G1" s="34" t="s">
        <v>4898</v>
      </c>
      <c r="H1" s="34" t="s">
        <v>4899</v>
      </c>
      <c r="I1" s="34" t="s">
        <v>4900</v>
      </c>
      <c r="J1" s="34" t="s">
        <v>4901</v>
      </c>
      <c r="K1" s="34" t="s">
        <v>4902</v>
      </c>
      <c r="L1" s="34" t="s">
        <v>4903</v>
      </c>
      <c r="M1" s="34" t="s">
        <v>4904</v>
      </c>
      <c r="N1" s="34" t="s">
        <v>4905</v>
      </c>
      <c r="O1" s="34" t="s">
        <v>4906</v>
      </c>
      <c r="P1" s="34" t="s">
        <v>4907</v>
      </c>
      <c r="Q1" s="34" t="s">
        <v>4908</v>
      </c>
      <c r="R1" s="34" t="s">
        <v>24</v>
      </c>
      <c r="S1" s="34" t="s">
        <v>4909</v>
      </c>
      <c r="T1" s="34" t="s">
        <v>4910</v>
      </c>
      <c r="U1" s="34" t="s">
        <v>4911</v>
      </c>
      <c r="V1" s="34" t="s">
        <v>4912</v>
      </c>
      <c r="W1" s="34" t="s">
        <v>4913</v>
      </c>
      <c r="X1" s="34" t="s">
        <v>4914</v>
      </c>
      <c r="Y1" s="35" t="s">
        <v>4915</v>
      </c>
      <c r="Z1" s="34" t="s">
        <v>4916</v>
      </c>
      <c r="AA1" s="34" t="s">
        <v>4917</v>
      </c>
      <c r="AB1" s="34" t="s">
        <v>4918</v>
      </c>
      <c r="AC1" s="34" t="s">
        <v>4919</v>
      </c>
      <c r="AD1" s="34" t="s">
        <v>4919</v>
      </c>
      <c r="AE1" s="34" t="s">
        <v>4895</v>
      </c>
      <c r="AF1" s="34" t="s">
        <v>4920</v>
      </c>
      <c r="AG1" s="34" t="s">
        <v>4921</v>
      </c>
      <c r="AH1" s="34" t="s">
        <v>4922</v>
      </c>
      <c r="AI1" s="34" t="s">
        <v>4923</v>
      </c>
      <c r="AJ1" s="34" t="s">
        <v>4920</v>
      </c>
      <c r="AK1" s="34" t="s">
        <v>4924</v>
      </c>
      <c r="AL1" s="34" t="s">
        <v>4925</v>
      </c>
      <c r="AM1" s="34" t="s">
        <v>4926</v>
      </c>
    </row>
    <row r="2" spans="1:39">
      <c r="A2" s="33" t="s">
        <v>1260</v>
      </c>
      <c r="B2" s="33" t="s">
        <v>4927</v>
      </c>
      <c r="C2" s="33" t="s">
        <v>4928</v>
      </c>
      <c r="D2" s="33" t="str">
        <f>VLOOKUP(A2,'202303-带宽'!$H$2:$H$870,1,FALSE)</f>
        <v>182315IDC00105</v>
      </c>
      <c r="F2" s="33" t="s">
        <v>4929</v>
      </c>
      <c r="G2" s="33" t="s">
        <v>4930</v>
      </c>
      <c r="H2" s="33" t="s">
        <v>30</v>
      </c>
      <c r="I2" s="33" t="s">
        <v>4931</v>
      </c>
      <c r="J2" s="33" t="s">
        <v>53</v>
      </c>
      <c r="K2" s="33" t="s">
        <v>4932</v>
      </c>
      <c r="L2" s="33" t="s">
        <v>4933</v>
      </c>
      <c r="M2" s="33" t="s">
        <v>4934</v>
      </c>
      <c r="N2" s="33" t="s">
        <v>4935</v>
      </c>
      <c r="O2" s="33" t="s">
        <v>4936</v>
      </c>
      <c r="P2" s="33" t="s">
        <v>4937</v>
      </c>
      <c r="Q2" s="33" t="s">
        <v>4938</v>
      </c>
      <c r="R2" s="33" t="s">
        <v>4939</v>
      </c>
      <c r="S2" s="33" t="s">
        <v>4940</v>
      </c>
      <c r="T2" s="33" t="s">
        <v>4941</v>
      </c>
      <c r="U2" s="33" t="s">
        <v>4940</v>
      </c>
      <c r="V2" s="33" t="s">
        <v>4940</v>
      </c>
      <c r="W2" s="33" t="s">
        <v>4942</v>
      </c>
      <c r="X2" s="33" t="s">
        <v>4943</v>
      </c>
      <c r="Y2" s="33" t="s">
        <v>4944</v>
      </c>
      <c r="Z2" s="33" t="s">
        <v>4945</v>
      </c>
      <c r="AA2" s="33" t="s">
        <v>4940</v>
      </c>
      <c r="AB2" s="33" t="s">
        <v>4940</v>
      </c>
      <c r="AC2" s="33" t="s">
        <v>4946</v>
      </c>
      <c r="AD2" s="33" t="s">
        <v>4946</v>
      </c>
      <c r="AE2" s="33" t="s">
        <v>4945</v>
      </c>
      <c r="AF2" s="33" t="s">
        <v>4940</v>
      </c>
      <c r="AG2" s="33" t="s">
        <v>4947</v>
      </c>
      <c r="AH2" s="33" t="s">
        <v>4945</v>
      </c>
      <c r="AI2" s="33" t="s">
        <v>4945</v>
      </c>
      <c r="AJ2" s="33" t="s">
        <v>4940</v>
      </c>
      <c r="AK2" s="33" t="s">
        <v>4948</v>
      </c>
      <c r="AL2" s="33" t="s">
        <v>4940</v>
      </c>
      <c r="AM2" s="33" t="s">
        <v>4940</v>
      </c>
    </row>
    <row r="3" spans="1:39">
      <c r="A3" s="33" t="s">
        <v>1900</v>
      </c>
      <c r="B3" s="33" t="s">
        <v>4927</v>
      </c>
      <c r="C3" s="33" t="s">
        <v>4928</v>
      </c>
      <c r="D3" s="33" t="str">
        <f>VLOOKUP(A3,'202303-带宽'!$H$2:$H$870,1,FALSE)</f>
        <v>182315IDC00101</v>
      </c>
      <c r="F3" s="33" t="s">
        <v>4949</v>
      </c>
      <c r="G3" s="33" t="s">
        <v>4930</v>
      </c>
      <c r="H3" s="33" t="s">
        <v>4950</v>
      </c>
      <c r="I3" s="33" t="s">
        <v>4931</v>
      </c>
      <c r="J3" s="33" t="s">
        <v>53</v>
      </c>
      <c r="K3" s="33" t="s">
        <v>4932</v>
      </c>
      <c r="L3" s="33" t="s">
        <v>4933</v>
      </c>
      <c r="M3" s="33" t="s">
        <v>4934</v>
      </c>
      <c r="N3" s="33" t="s">
        <v>4935</v>
      </c>
      <c r="O3" s="33" t="s">
        <v>4951</v>
      </c>
      <c r="P3" s="33" t="s">
        <v>4952</v>
      </c>
      <c r="Q3" s="33" t="s">
        <v>4953</v>
      </c>
      <c r="R3" s="33" t="s">
        <v>4954</v>
      </c>
      <c r="S3" s="33" t="s">
        <v>4940</v>
      </c>
      <c r="T3" s="33" t="s">
        <v>4941</v>
      </c>
      <c r="U3" s="33" t="s">
        <v>4940</v>
      </c>
      <c r="V3" s="33" t="s">
        <v>4940</v>
      </c>
      <c r="W3" s="33" t="s">
        <v>4955</v>
      </c>
      <c r="X3" s="33" t="s">
        <v>4943</v>
      </c>
      <c r="Y3" s="33" t="s">
        <v>4929</v>
      </c>
      <c r="Z3" s="33" t="s">
        <v>4945</v>
      </c>
      <c r="AA3" s="33" t="s">
        <v>4940</v>
      </c>
      <c r="AB3" s="33" t="s">
        <v>4956</v>
      </c>
      <c r="AC3" s="33" t="s">
        <v>4946</v>
      </c>
      <c r="AD3" s="33" t="s">
        <v>4946</v>
      </c>
      <c r="AE3" s="33" t="s">
        <v>4945</v>
      </c>
      <c r="AF3" s="33" t="s">
        <v>4940</v>
      </c>
      <c r="AG3" s="33" t="s">
        <v>4957</v>
      </c>
      <c r="AH3" s="33" t="s">
        <v>4945</v>
      </c>
      <c r="AI3" s="33" t="s">
        <v>4945</v>
      </c>
      <c r="AJ3" s="33" t="s">
        <v>4940</v>
      </c>
      <c r="AK3" s="33" t="s">
        <v>4948</v>
      </c>
      <c r="AL3" s="33" t="s">
        <v>4940</v>
      </c>
      <c r="AM3" s="33" t="s">
        <v>4940</v>
      </c>
    </row>
    <row r="4" spans="1:39">
      <c r="A4" s="33" t="s">
        <v>4958</v>
      </c>
      <c r="B4" s="33" t="s">
        <v>4927</v>
      </c>
      <c r="C4" s="33" t="s">
        <v>4928</v>
      </c>
      <c r="D4" s="33" t="e">
        <f>VLOOKUP(A4,'202303-带宽'!$H$2:$H$870,1,FALSE)</f>
        <v>#N/A</v>
      </c>
      <c r="E4" s="36" t="s">
        <v>4959</v>
      </c>
      <c r="F4" s="33" t="s">
        <v>4960</v>
      </c>
      <c r="G4" s="33" t="s">
        <v>4930</v>
      </c>
      <c r="H4" s="33" t="s">
        <v>30</v>
      </c>
      <c r="I4" s="33" t="s">
        <v>4931</v>
      </c>
      <c r="J4" s="33" t="s">
        <v>32</v>
      </c>
      <c r="K4" s="33" t="s">
        <v>4932</v>
      </c>
      <c r="L4" s="33" t="s">
        <v>4933</v>
      </c>
      <c r="M4" s="33" t="s">
        <v>4934</v>
      </c>
      <c r="N4" s="33" t="s">
        <v>4935</v>
      </c>
      <c r="O4" s="33" t="s">
        <v>4961</v>
      </c>
      <c r="P4" s="33" t="s">
        <v>4962</v>
      </c>
      <c r="Q4" s="33" t="s">
        <v>4938</v>
      </c>
      <c r="R4" s="33" t="s">
        <v>4939</v>
      </c>
      <c r="S4" s="33" t="s">
        <v>4940</v>
      </c>
      <c r="T4" s="33" t="s">
        <v>4941</v>
      </c>
      <c r="U4" s="33" t="s">
        <v>4940</v>
      </c>
      <c r="V4" s="33" t="s">
        <v>4940</v>
      </c>
      <c r="W4" s="33" t="s">
        <v>4963</v>
      </c>
      <c r="X4" s="33" t="s">
        <v>4943</v>
      </c>
      <c r="Y4" s="33" t="s">
        <v>4964</v>
      </c>
      <c r="Z4" s="33" t="s">
        <v>4945</v>
      </c>
      <c r="AA4" s="33" t="s">
        <v>4940</v>
      </c>
      <c r="AB4" s="33" t="s">
        <v>4940</v>
      </c>
      <c r="AC4" s="33" t="s">
        <v>4946</v>
      </c>
      <c r="AD4" s="33" t="s">
        <v>4946</v>
      </c>
      <c r="AE4" s="33" t="s">
        <v>4945</v>
      </c>
      <c r="AF4" s="33" t="s">
        <v>4940</v>
      </c>
      <c r="AG4" s="33" t="s">
        <v>4947</v>
      </c>
      <c r="AH4" s="33" t="s">
        <v>4945</v>
      </c>
      <c r="AI4" s="33" t="s">
        <v>4945</v>
      </c>
      <c r="AJ4" s="33" t="s">
        <v>4940</v>
      </c>
      <c r="AK4" s="33" t="s">
        <v>4948</v>
      </c>
      <c r="AL4" s="33" t="s">
        <v>4940</v>
      </c>
      <c r="AM4" s="33" t="s">
        <v>4940</v>
      </c>
    </row>
    <row r="5" spans="1:39">
      <c r="A5" s="33" t="s">
        <v>4965</v>
      </c>
      <c r="B5" s="33" t="s">
        <v>4927</v>
      </c>
      <c r="C5" s="33" t="s">
        <v>4966</v>
      </c>
      <c r="D5" s="33" t="e">
        <f>VLOOKUP(A5,'202303-带宽'!$H$2:$H$870,1,FALSE)</f>
        <v>#N/A</v>
      </c>
      <c r="E5" s="33" t="s">
        <v>4967</v>
      </c>
      <c r="F5" s="33" t="s">
        <v>4960</v>
      </c>
      <c r="G5" s="33" t="s">
        <v>4930</v>
      </c>
      <c r="H5" s="33" t="s">
        <v>4950</v>
      </c>
      <c r="I5" s="33" t="s">
        <v>4931</v>
      </c>
      <c r="J5" s="33" t="s">
        <v>1820</v>
      </c>
      <c r="K5" s="33" t="s">
        <v>4932</v>
      </c>
      <c r="L5" s="33" t="s">
        <v>4933</v>
      </c>
      <c r="M5" s="33" t="s">
        <v>4934</v>
      </c>
      <c r="N5" s="33" t="s">
        <v>4935</v>
      </c>
      <c r="O5" s="33" t="s">
        <v>4968</v>
      </c>
      <c r="P5" s="33" t="s">
        <v>4969</v>
      </c>
      <c r="Q5" s="33" t="s">
        <v>4970</v>
      </c>
      <c r="R5" s="33" t="s">
        <v>4971</v>
      </c>
      <c r="S5" s="33" t="s">
        <v>4940</v>
      </c>
      <c r="T5" s="33" t="s">
        <v>4972</v>
      </c>
      <c r="U5" s="33" t="s">
        <v>4940</v>
      </c>
      <c r="V5" s="33" t="s">
        <v>4940</v>
      </c>
      <c r="W5" s="33" t="s">
        <v>4940</v>
      </c>
      <c r="X5" s="33" t="s">
        <v>4940</v>
      </c>
      <c r="Y5" s="33" t="s">
        <v>4973</v>
      </c>
      <c r="Z5" s="33" t="s">
        <v>4945</v>
      </c>
      <c r="AA5" s="33" t="s">
        <v>4940</v>
      </c>
      <c r="AB5" s="33" t="s">
        <v>4940</v>
      </c>
      <c r="AC5" s="33" t="s">
        <v>4946</v>
      </c>
      <c r="AD5" s="33" t="s">
        <v>4946</v>
      </c>
      <c r="AE5" s="33" t="s">
        <v>4933</v>
      </c>
      <c r="AF5" s="33" t="s">
        <v>4940</v>
      </c>
      <c r="AG5" s="33" t="s">
        <v>4947</v>
      </c>
      <c r="AH5" s="33" t="s">
        <v>4945</v>
      </c>
      <c r="AI5" s="33" t="s">
        <v>4945</v>
      </c>
      <c r="AJ5" s="33" t="s">
        <v>4974</v>
      </c>
      <c r="AK5" s="33" t="s">
        <v>4948</v>
      </c>
      <c r="AL5" s="33" t="s">
        <v>4940</v>
      </c>
      <c r="AM5" s="33" t="s">
        <v>4940</v>
      </c>
    </row>
    <row r="6" spans="1:39">
      <c r="A6" s="33" t="s">
        <v>2338</v>
      </c>
      <c r="B6" s="33" t="s">
        <v>4927</v>
      </c>
      <c r="C6" s="33" t="s">
        <v>4928</v>
      </c>
      <c r="D6" s="33" t="str">
        <f>VLOOKUP(A6,'202303-带宽'!$H$2:$H$870,1,FALSE)</f>
        <v>182315IDC00096</v>
      </c>
      <c r="F6" s="33" t="s">
        <v>4975</v>
      </c>
      <c r="G6" s="33" t="s">
        <v>4930</v>
      </c>
      <c r="H6" s="33" t="s">
        <v>4950</v>
      </c>
      <c r="I6" s="33" t="s">
        <v>4931</v>
      </c>
      <c r="J6" s="33" t="s">
        <v>1820</v>
      </c>
      <c r="K6" s="33" t="s">
        <v>4932</v>
      </c>
      <c r="L6" s="33" t="s">
        <v>4933</v>
      </c>
      <c r="M6" s="33" t="s">
        <v>4934</v>
      </c>
      <c r="N6" s="33" t="s">
        <v>4935</v>
      </c>
      <c r="O6" s="33" t="s">
        <v>4976</v>
      </c>
      <c r="P6" s="33" t="s">
        <v>4977</v>
      </c>
      <c r="Q6" s="33" t="s">
        <v>4938</v>
      </c>
      <c r="R6" s="33" t="s">
        <v>4978</v>
      </c>
      <c r="S6" s="33" t="s">
        <v>4940</v>
      </c>
      <c r="T6" s="33" t="s">
        <v>4941</v>
      </c>
      <c r="U6" s="33" t="s">
        <v>4940</v>
      </c>
      <c r="V6" s="33" t="s">
        <v>4940</v>
      </c>
      <c r="W6" s="33" t="s">
        <v>4979</v>
      </c>
      <c r="X6" s="33" t="s">
        <v>4943</v>
      </c>
      <c r="Y6" s="33" t="s">
        <v>4929</v>
      </c>
      <c r="Z6" s="33" t="s">
        <v>4945</v>
      </c>
      <c r="AA6" s="33" t="s">
        <v>4940</v>
      </c>
      <c r="AB6" s="33" t="s">
        <v>4980</v>
      </c>
      <c r="AC6" s="33" t="s">
        <v>4946</v>
      </c>
      <c r="AD6" s="33" t="s">
        <v>4946</v>
      </c>
      <c r="AE6" s="33" t="s">
        <v>4945</v>
      </c>
      <c r="AF6" s="33" t="s">
        <v>4940</v>
      </c>
      <c r="AG6" s="33" t="s">
        <v>4957</v>
      </c>
      <c r="AH6" s="33" t="s">
        <v>4945</v>
      </c>
      <c r="AI6" s="33" t="s">
        <v>4945</v>
      </c>
      <c r="AJ6" s="33" t="s">
        <v>4940</v>
      </c>
      <c r="AK6" s="33" t="s">
        <v>4948</v>
      </c>
      <c r="AL6" s="33" t="s">
        <v>4940</v>
      </c>
      <c r="AM6" s="33" t="s">
        <v>4940</v>
      </c>
    </row>
    <row r="7" spans="1:39">
      <c r="A7" s="33" t="s">
        <v>2930</v>
      </c>
      <c r="B7" s="33" t="s">
        <v>4927</v>
      </c>
      <c r="C7" s="33" t="s">
        <v>4928</v>
      </c>
      <c r="D7" s="33" t="str">
        <f>VLOOKUP(A7,'202303-带宽'!$H$2:$H$870,1,FALSE)</f>
        <v>182315IDC00095</v>
      </c>
      <c r="F7" s="33" t="s">
        <v>4975</v>
      </c>
      <c r="G7" s="33" t="s">
        <v>4930</v>
      </c>
      <c r="H7" s="33" t="s">
        <v>4950</v>
      </c>
      <c r="I7" s="33" t="s">
        <v>4931</v>
      </c>
      <c r="J7" s="33" t="s">
        <v>1820</v>
      </c>
      <c r="K7" s="33" t="s">
        <v>4932</v>
      </c>
      <c r="L7" s="33" t="s">
        <v>4933</v>
      </c>
      <c r="M7" s="33" t="s">
        <v>4934</v>
      </c>
      <c r="N7" s="33" t="s">
        <v>4935</v>
      </c>
      <c r="O7" s="33" t="s">
        <v>4981</v>
      </c>
      <c r="P7" s="33" t="s">
        <v>4982</v>
      </c>
      <c r="Q7" s="33" t="s">
        <v>4953</v>
      </c>
      <c r="R7" s="33" t="s">
        <v>4954</v>
      </c>
      <c r="S7" s="33" t="s">
        <v>4940</v>
      </c>
      <c r="T7" s="33" t="s">
        <v>4941</v>
      </c>
      <c r="U7" s="33" t="s">
        <v>4940</v>
      </c>
      <c r="V7" s="33" t="s">
        <v>4940</v>
      </c>
      <c r="W7" s="33" t="s">
        <v>4983</v>
      </c>
      <c r="X7" s="33" t="s">
        <v>4943</v>
      </c>
      <c r="Y7" s="33" t="s">
        <v>4973</v>
      </c>
      <c r="Z7" s="33" t="s">
        <v>4945</v>
      </c>
      <c r="AA7" s="33" t="s">
        <v>4940</v>
      </c>
      <c r="AB7" s="33" t="s">
        <v>4984</v>
      </c>
      <c r="AC7" s="33" t="s">
        <v>4946</v>
      </c>
      <c r="AD7" s="33" t="s">
        <v>4946</v>
      </c>
      <c r="AE7" s="33" t="s">
        <v>4945</v>
      </c>
      <c r="AF7" s="33" t="s">
        <v>4940</v>
      </c>
      <c r="AG7" s="33" t="s">
        <v>4957</v>
      </c>
      <c r="AH7" s="33" t="s">
        <v>4945</v>
      </c>
      <c r="AI7" s="33" t="s">
        <v>4945</v>
      </c>
      <c r="AJ7" s="33" t="s">
        <v>4940</v>
      </c>
      <c r="AK7" s="33" t="s">
        <v>4948</v>
      </c>
      <c r="AL7" s="33" t="s">
        <v>4940</v>
      </c>
      <c r="AM7" s="33" t="s">
        <v>4940</v>
      </c>
    </row>
    <row r="8" spans="1:39">
      <c r="A8" s="33" t="s">
        <v>4985</v>
      </c>
      <c r="B8" s="33" t="s">
        <v>4927</v>
      </c>
      <c r="C8" s="33" t="s">
        <v>4928</v>
      </c>
      <c r="D8" s="33" t="e">
        <f>VLOOKUP(A8,'202303-带宽'!$H$2:$H$870,1,FALSE)</f>
        <v>#N/A</v>
      </c>
      <c r="E8" s="33" t="s">
        <v>4986</v>
      </c>
      <c r="F8" s="33" t="s">
        <v>4987</v>
      </c>
      <c r="G8" s="33" t="s">
        <v>4930</v>
      </c>
      <c r="H8" s="33" t="s">
        <v>4950</v>
      </c>
      <c r="I8" s="33" t="s">
        <v>4931</v>
      </c>
      <c r="J8" s="33" t="s">
        <v>1820</v>
      </c>
      <c r="K8" s="33" t="s">
        <v>4932</v>
      </c>
      <c r="L8" s="33" t="s">
        <v>4933</v>
      </c>
      <c r="M8" s="33" t="s">
        <v>4934</v>
      </c>
      <c r="N8" s="33" t="s">
        <v>4935</v>
      </c>
      <c r="O8" s="33" t="s">
        <v>4988</v>
      </c>
      <c r="P8" s="33" t="s">
        <v>4989</v>
      </c>
      <c r="Q8" s="33" t="s">
        <v>4990</v>
      </c>
      <c r="R8" s="33" t="s">
        <v>4991</v>
      </c>
      <c r="S8" s="33" t="s">
        <v>4940</v>
      </c>
      <c r="T8" s="33" t="s">
        <v>4941</v>
      </c>
      <c r="U8" s="33" t="s">
        <v>4940</v>
      </c>
      <c r="V8" s="33" t="s">
        <v>4940</v>
      </c>
      <c r="W8" s="33" t="s">
        <v>4992</v>
      </c>
      <c r="X8" s="33" t="s">
        <v>4943</v>
      </c>
      <c r="Y8" s="33" t="s">
        <v>4949</v>
      </c>
      <c r="Z8" s="33" t="s">
        <v>4945</v>
      </c>
      <c r="AA8" s="33" t="s">
        <v>4940</v>
      </c>
      <c r="AB8" s="33" t="s">
        <v>4993</v>
      </c>
      <c r="AC8" s="33" t="s">
        <v>4946</v>
      </c>
      <c r="AD8" s="33" t="s">
        <v>4946</v>
      </c>
      <c r="AE8" s="33" t="s">
        <v>4945</v>
      </c>
      <c r="AF8" s="33" t="s">
        <v>4940</v>
      </c>
      <c r="AG8" s="33" t="s">
        <v>4957</v>
      </c>
      <c r="AH8" s="33" t="s">
        <v>4945</v>
      </c>
      <c r="AI8" s="33" t="s">
        <v>4945</v>
      </c>
      <c r="AJ8" s="33" t="s">
        <v>4940</v>
      </c>
      <c r="AK8" s="33" t="s">
        <v>4948</v>
      </c>
      <c r="AL8" s="33" t="s">
        <v>4940</v>
      </c>
      <c r="AM8" s="33" t="s">
        <v>4940</v>
      </c>
    </row>
    <row r="9" spans="1:39">
      <c r="A9" s="33" t="s">
        <v>1235</v>
      </c>
      <c r="B9" s="33" t="s">
        <v>4927</v>
      </c>
      <c r="C9" s="33" t="s">
        <v>4928</v>
      </c>
      <c r="D9" s="33" t="str">
        <f>VLOOKUP(A9,'202303-带宽'!$H$2:$H$870,1,FALSE)</f>
        <v>182315IDC00091</v>
      </c>
      <c r="F9" s="33" t="s">
        <v>4987</v>
      </c>
      <c r="G9" s="33" t="s">
        <v>4930</v>
      </c>
      <c r="H9" s="33" t="s">
        <v>30</v>
      </c>
      <c r="I9" s="33" t="s">
        <v>4931</v>
      </c>
      <c r="J9" s="33" t="s">
        <v>53</v>
      </c>
      <c r="K9" s="33" t="s">
        <v>4932</v>
      </c>
      <c r="L9" s="33" t="s">
        <v>4933</v>
      </c>
      <c r="M9" s="33" t="s">
        <v>4934</v>
      </c>
      <c r="N9" s="33" t="s">
        <v>4935</v>
      </c>
      <c r="O9" s="33" t="s">
        <v>4994</v>
      </c>
      <c r="P9" s="33" t="s">
        <v>4995</v>
      </c>
      <c r="Q9" s="33" t="s">
        <v>4996</v>
      </c>
      <c r="R9" s="33" t="s">
        <v>4997</v>
      </c>
      <c r="S9" s="33" t="s">
        <v>4940</v>
      </c>
      <c r="T9" s="33" t="s">
        <v>4941</v>
      </c>
      <c r="U9" s="33" t="s">
        <v>4940</v>
      </c>
      <c r="V9" s="33" t="s">
        <v>4940</v>
      </c>
      <c r="W9" s="33" t="s">
        <v>4998</v>
      </c>
      <c r="X9" s="33" t="s">
        <v>4943</v>
      </c>
      <c r="Y9" s="33" t="s">
        <v>4999</v>
      </c>
      <c r="Z9" s="33" t="s">
        <v>4945</v>
      </c>
      <c r="AA9" s="33" t="s">
        <v>4940</v>
      </c>
      <c r="AB9" s="33" t="s">
        <v>4940</v>
      </c>
      <c r="AC9" s="33" t="s">
        <v>4946</v>
      </c>
      <c r="AD9" s="33" t="s">
        <v>4946</v>
      </c>
      <c r="AE9" s="33" t="s">
        <v>4945</v>
      </c>
      <c r="AF9" s="33" t="s">
        <v>4940</v>
      </c>
      <c r="AG9" s="33" t="s">
        <v>4947</v>
      </c>
      <c r="AH9" s="33" t="s">
        <v>4945</v>
      </c>
      <c r="AI9" s="33" t="s">
        <v>4945</v>
      </c>
      <c r="AJ9" s="33" t="s">
        <v>4940</v>
      </c>
      <c r="AK9" s="33" t="s">
        <v>4948</v>
      </c>
      <c r="AL9" s="33" t="s">
        <v>4940</v>
      </c>
      <c r="AM9" s="33" t="s">
        <v>4940</v>
      </c>
    </row>
    <row r="10" spans="1:39">
      <c r="A10" s="33" t="s">
        <v>1241</v>
      </c>
      <c r="B10" s="33" t="s">
        <v>4927</v>
      </c>
      <c r="C10" s="33" t="s">
        <v>4928</v>
      </c>
      <c r="D10" s="33" t="str">
        <f>VLOOKUP(A10,'202303-带宽'!$H$2:$H$870,1,FALSE)</f>
        <v>182315IDC00088</v>
      </c>
      <c r="F10" s="33" t="s">
        <v>5000</v>
      </c>
      <c r="G10" s="33" t="s">
        <v>4930</v>
      </c>
      <c r="H10" s="33" t="s">
        <v>30</v>
      </c>
      <c r="I10" s="33" t="s">
        <v>4931</v>
      </c>
      <c r="J10" s="33" t="s">
        <v>53</v>
      </c>
      <c r="K10" s="33" t="s">
        <v>4932</v>
      </c>
      <c r="L10" s="33" t="s">
        <v>4933</v>
      </c>
      <c r="M10" s="33" t="s">
        <v>4934</v>
      </c>
      <c r="N10" s="33" t="s">
        <v>4935</v>
      </c>
      <c r="O10" s="33" t="s">
        <v>5001</v>
      </c>
      <c r="P10" s="33" t="s">
        <v>5002</v>
      </c>
      <c r="Q10" s="33" t="s">
        <v>4996</v>
      </c>
      <c r="R10" s="33" t="s">
        <v>4997</v>
      </c>
      <c r="S10" s="33" t="s">
        <v>4940</v>
      </c>
      <c r="T10" s="33" t="s">
        <v>4941</v>
      </c>
      <c r="U10" s="33" t="s">
        <v>4940</v>
      </c>
      <c r="V10" s="33" t="s">
        <v>4940</v>
      </c>
      <c r="W10" s="33" t="s">
        <v>5003</v>
      </c>
      <c r="X10" s="33" t="s">
        <v>4943</v>
      </c>
      <c r="Y10" s="33" t="s">
        <v>4929</v>
      </c>
      <c r="Z10" s="33" t="s">
        <v>4945</v>
      </c>
      <c r="AA10" s="33" t="s">
        <v>4940</v>
      </c>
      <c r="AB10" s="33" t="s">
        <v>4940</v>
      </c>
      <c r="AC10" s="33" t="s">
        <v>4946</v>
      </c>
      <c r="AD10" s="33" t="s">
        <v>4946</v>
      </c>
      <c r="AE10" s="33" t="s">
        <v>4945</v>
      </c>
      <c r="AF10" s="33" t="s">
        <v>4940</v>
      </c>
      <c r="AG10" s="33" t="s">
        <v>4947</v>
      </c>
      <c r="AH10" s="33" t="s">
        <v>4945</v>
      </c>
      <c r="AI10" s="33" t="s">
        <v>4945</v>
      </c>
      <c r="AJ10" s="33" t="s">
        <v>4940</v>
      </c>
      <c r="AK10" s="33" t="s">
        <v>4948</v>
      </c>
      <c r="AL10" s="33" t="s">
        <v>4940</v>
      </c>
      <c r="AM10" s="33" t="s">
        <v>4940</v>
      </c>
    </row>
    <row r="11" spans="1:39">
      <c r="A11" s="33" t="s">
        <v>785</v>
      </c>
      <c r="B11" s="33" t="s">
        <v>4927</v>
      </c>
      <c r="C11" s="33" t="s">
        <v>4928</v>
      </c>
      <c r="D11" s="33" t="str">
        <f>VLOOKUP(A11,'202303-带宽'!$H$2:$H$870,1,FALSE)</f>
        <v>182315IDC00090</v>
      </c>
      <c r="F11" s="33" t="s">
        <v>5000</v>
      </c>
      <c r="G11" s="33" t="s">
        <v>4930</v>
      </c>
      <c r="H11" s="33" t="s">
        <v>30</v>
      </c>
      <c r="I11" s="33" t="s">
        <v>4931</v>
      </c>
      <c r="J11" s="33" t="s">
        <v>53</v>
      </c>
      <c r="K11" s="33" t="s">
        <v>4932</v>
      </c>
      <c r="L11" s="33" t="s">
        <v>4933</v>
      </c>
      <c r="M11" s="33" t="s">
        <v>4934</v>
      </c>
      <c r="N11" s="33" t="s">
        <v>4935</v>
      </c>
      <c r="O11" s="33" t="s">
        <v>5004</v>
      </c>
      <c r="P11" s="33" t="s">
        <v>5005</v>
      </c>
      <c r="Q11" s="33" t="s">
        <v>4953</v>
      </c>
      <c r="R11" s="33" t="s">
        <v>4954</v>
      </c>
      <c r="S11" s="33" t="s">
        <v>4940</v>
      </c>
      <c r="T11" s="33" t="s">
        <v>4941</v>
      </c>
      <c r="U11" s="33" t="s">
        <v>4940</v>
      </c>
      <c r="V11" s="33" t="s">
        <v>4940</v>
      </c>
      <c r="W11" s="33" t="s">
        <v>5006</v>
      </c>
      <c r="X11" s="33" t="s">
        <v>4943</v>
      </c>
      <c r="Y11" s="33" t="s">
        <v>4975</v>
      </c>
      <c r="Z11" s="33" t="s">
        <v>4933</v>
      </c>
      <c r="AA11" s="33" t="s">
        <v>5007</v>
      </c>
      <c r="AB11" s="33" t="s">
        <v>5008</v>
      </c>
      <c r="AC11" s="33" t="s">
        <v>4946</v>
      </c>
      <c r="AD11" s="33" t="s">
        <v>4946</v>
      </c>
      <c r="AE11" s="33" t="s">
        <v>4945</v>
      </c>
      <c r="AF11" s="33" t="s">
        <v>4940</v>
      </c>
      <c r="AG11" s="33" t="s">
        <v>4947</v>
      </c>
      <c r="AH11" s="33" t="s">
        <v>4945</v>
      </c>
      <c r="AI11" s="33" t="s">
        <v>4945</v>
      </c>
      <c r="AJ11" s="33" t="s">
        <v>4940</v>
      </c>
      <c r="AK11" s="33" t="s">
        <v>4948</v>
      </c>
      <c r="AL11" s="33" t="s">
        <v>4940</v>
      </c>
      <c r="AM11" s="33" t="s">
        <v>4940</v>
      </c>
    </row>
    <row r="12" spans="1:39">
      <c r="A12" s="33" t="s">
        <v>3333</v>
      </c>
      <c r="B12" s="33" t="s">
        <v>4927</v>
      </c>
      <c r="C12" s="33" t="s">
        <v>4928</v>
      </c>
      <c r="D12" s="33" t="str">
        <f>VLOOKUP(A12,'202303-带宽'!$H$2:$H$870,1,FALSE)</f>
        <v>182315IDC00087</v>
      </c>
      <c r="F12" s="33" t="s">
        <v>5000</v>
      </c>
      <c r="G12" s="33" t="s">
        <v>4930</v>
      </c>
      <c r="H12" s="33" t="s">
        <v>4950</v>
      </c>
      <c r="I12" s="33" t="s">
        <v>4931</v>
      </c>
      <c r="J12" s="33" t="s">
        <v>94</v>
      </c>
      <c r="K12" s="33" t="s">
        <v>4932</v>
      </c>
      <c r="L12" s="33" t="s">
        <v>4933</v>
      </c>
      <c r="M12" s="33" t="s">
        <v>4934</v>
      </c>
      <c r="N12" s="33" t="s">
        <v>4935</v>
      </c>
      <c r="O12" s="33" t="s">
        <v>5009</v>
      </c>
      <c r="P12" s="33" t="s">
        <v>5010</v>
      </c>
      <c r="Q12" s="33" t="s">
        <v>4938</v>
      </c>
      <c r="R12" s="33" t="s">
        <v>5011</v>
      </c>
      <c r="S12" s="33" t="s">
        <v>4940</v>
      </c>
      <c r="T12" s="33" t="s">
        <v>4941</v>
      </c>
      <c r="U12" s="33" t="s">
        <v>4940</v>
      </c>
      <c r="V12" s="33" t="s">
        <v>4940</v>
      </c>
      <c r="W12" s="33" t="s">
        <v>5012</v>
      </c>
      <c r="X12" s="33" t="s">
        <v>4943</v>
      </c>
      <c r="Y12" s="33" t="s">
        <v>4949</v>
      </c>
      <c r="Z12" s="33" t="s">
        <v>4945</v>
      </c>
      <c r="AA12" s="33" t="s">
        <v>4940</v>
      </c>
      <c r="AB12" s="33" t="s">
        <v>5013</v>
      </c>
      <c r="AC12" s="33" t="s">
        <v>4946</v>
      </c>
      <c r="AD12" s="33" t="s">
        <v>4946</v>
      </c>
      <c r="AE12" s="33" t="s">
        <v>4945</v>
      </c>
      <c r="AF12" s="33" t="s">
        <v>4940</v>
      </c>
      <c r="AG12" s="33" t="s">
        <v>4957</v>
      </c>
      <c r="AH12" s="33" t="s">
        <v>4945</v>
      </c>
      <c r="AI12" s="33" t="s">
        <v>4945</v>
      </c>
      <c r="AJ12" s="33" t="s">
        <v>4940</v>
      </c>
      <c r="AK12" s="33" t="s">
        <v>4948</v>
      </c>
      <c r="AL12" s="33" t="s">
        <v>4940</v>
      </c>
      <c r="AM12" s="33" t="s">
        <v>4940</v>
      </c>
    </row>
    <row r="13" spans="1:39">
      <c r="A13" s="33" t="s">
        <v>5014</v>
      </c>
      <c r="B13" s="33" t="s">
        <v>4927</v>
      </c>
      <c r="C13" s="33" t="s">
        <v>4928</v>
      </c>
      <c r="D13" s="33" t="e">
        <f>VLOOKUP(A13,'202303-带宽'!$H$2:$H$870,1,FALSE)</f>
        <v>#N/A</v>
      </c>
      <c r="E13" s="33" t="s">
        <v>5015</v>
      </c>
      <c r="F13" s="33" t="s">
        <v>5016</v>
      </c>
      <c r="G13" s="33" t="s">
        <v>4930</v>
      </c>
      <c r="H13" s="33" t="s">
        <v>30</v>
      </c>
      <c r="I13" s="33" t="s">
        <v>4931</v>
      </c>
      <c r="J13" s="33" t="s">
        <v>526</v>
      </c>
      <c r="K13" s="33" t="s">
        <v>4932</v>
      </c>
      <c r="L13" s="33" t="s">
        <v>4933</v>
      </c>
      <c r="M13" s="33" t="s">
        <v>4934</v>
      </c>
      <c r="N13" s="33" t="s">
        <v>4935</v>
      </c>
      <c r="O13" s="33" t="s">
        <v>5017</v>
      </c>
      <c r="P13" s="33" t="s">
        <v>5018</v>
      </c>
      <c r="Q13" s="33" t="s">
        <v>5019</v>
      </c>
      <c r="R13" s="33" t="s">
        <v>5020</v>
      </c>
      <c r="S13" s="33" t="s">
        <v>4940</v>
      </c>
      <c r="T13" s="33" t="s">
        <v>4941</v>
      </c>
      <c r="U13" s="33" t="s">
        <v>4940</v>
      </c>
      <c r="V13" s="33" t="s">
        <v>4940</v>
      </c>
      <c r="W13" s="33" t="s">
        <v>5021</v>
      </c>
      <c r="X13" s="33" t="s">
        <v>4943</v>
      </c>
      <c r="Y13" s="33" t="s">
        <v>4987</v>
      </c>
      <c r="Z13" s="33" t="s">
        <v>4933</v>
      </c>
      <c r="AA13" s="33" t="s">
        <v>5022</v>
      </c>
      <c r="AB13" s="33" t="s">
        <v>5023</v>
      </c>
      <c r="AC13" s="33" t="s">
        <v>5024</v>
      </c>
      <c r="AD13" s="33" t="s">
        <v>5024</v>
      </c>
      <c r="AE13" s="33" t="s">
        <v>4945</v>
      </c>
      <c r="AF13" s="33" t="s">
        <v>4940</v>
      </c>
      <c r="AG13" s="33" t="s">
        <v>4947</v>
      </c>
      <c r="AH13" s="33" t="s">
        <v>4945</v>
      </c>
      <c r="AI13" s="33" t="s">
        <v>4945</v>
      </c>
      <c r="AJ13" s="33" t="s">
        <v>4940</v>
      </c>
      <c r="AK13" s="33" t="s">
        <v>4948</v>
      </c>
      <c r="AL13" s="33" t="s">
        <v>4940</v>
      </c>
      <c r="AM13" s="33" t="s">
        <v>4940</v>
      </c>
    </row>
    <row r="14" spans="1:39">
      <c r="A14" s="33" t="s">
        <v>5025</v>
      </c>
      <c r="B14" s="33" t="s">
        <v>5026</v>
      </c>
      <c r="C14" s="33" t="s">
        <v>4928</v>
      </c>
      <c r="D14" s="33" t="e">
        <f>VLOOKUP(A14,'202303-带宽'!$H$2:$H$870,1,FALSE)</f>
        <v>#N/A</v>
      </c>
      <c r="E14" s="33" t="s">
        <v>5027</v>
      </c>
      <c r="F14" s="33" t="s">
        <v>5016</v>
      </c>
      <c r="G14" s="33" t="s">
        <v>4930</v>
      </c>
      <c r="H14" s="33" t="s">
        <v>4950</v>
      </c>
      <c r="I14" s="33" t="s">
        <v>4931</v>
      </c>
      <c r="J14" s="33" t="s">
        <v>1379</v>
      </c>
      <c r="K14" s="33" t="s">
        <v>4932</v>
      </c>
      <c r="L14" s="33" t="s">
        <v>4933</v>
      </c>
      <c r="M14" s="33" t="s">
        <v>4934</v>
      </c>
      <c r="N14" s="33" t="s">
        <v>4935</v>
      </c>
      <c r="O14" s="33" t="s">
        <v>5028</v>
      </c>
      <c r="P14" s="33" t="s">
        <v>5029</v>
      </c>
      <c r="Q14" s="33" t="s">
        <v>5030</v>
      </c>
      <c r="R14" s="33" t="s">
        <v>5031</v>
      </c>
      <c r="S14" s="33" t="s">
        <v>4940</v>
      </c>
      <c r="T14" s="33" t="s">
        <v>4941</v>
      </c>
      <c r="U14" s="33" t="s">
        <v>4940</v>
      </c>
      <c r="V14" s="33" t="s">
        <v>4940</v>
      </c>
      <c r="W14" s="33" t="s">
        <v>5032</v>
      </c>
      <c r="X14" s="33" t="s">
        <v>4943</v>
      </c>
      <c r="Y14" s="33" t="s">
        <v>5033</v>
      </c>
      <c r="Z14" s="33" t="s">
        <v>4933</v>
      </c>
      <c r="AA14" s="33" t="s">
        <v>5034</v>
      </c>
      <c r="AB14" s="33" t="s">
        <v>5035</v>
      </c>
      <c r="AC14" s="33" t="s">
        <v>5024</v>
      </c>
      <c r="AD14" s="33" t="s">
        <v>5024</v>
      </c>
      <c r="AE14" s="33" t="s">
        <v>4945</v>
      </c>
      <c r="AF14" s="33" t="s">
        <v>4940</v>
      </c>
      <c r="AG14" s="33" t="s">
        <v>4947</v>
      </c>
      <c r="AH14" s="33" t="s">
        <v>4945</v>
      </c>
      <c r="AI14" s="33" t="s">
        <v>4945</v>
      </c>
      <c r="AJ14" s="33" t="s">
        <v>4940</v>
      </c>
      <c r="AK14" s="33" t="s">
        <v>4948</v>
      </c>
      <c r="AL14" s="33" t="s">
        <v>4940</v>
      </c>
      <c r="AM14" s="33" t="s">
        <v>4940</v>
      </c>
    </row>
    <row r="15" spans="1:39">
      <c r="A15" s="33" t="s">
        <v>1703</v>
      </c>
      <c r="B15" s="33" t="s">
        <v>4927</v>
      </c>
      <c r="C15" s="33" t="s">
        <v>4928</v>
      </c>
      <c r="D15" s="33" t="str">
        <f>VLOOKUP(A15,'202303-带宽'!$H$2:$H$870,1,FALSE)</f>
        <v>182315IDC00083</v>
      </c>
      <c r="F15" s="33" t="s">
        <v>5016</v>
      </c>
      <c r="G15" s="33" t="s">
        <v>4930</v>
      </c>
      <c r="H15" s="33" t="s">
        <v>4950</v>
      </c>
      <c r="I15" s="33" t="s">
        <v>4931</v>
      </c>
      <c r="J15" s="33" t="s">
        <v>1379</v>
      </c>
      <c r="K15" s="33" t="s">
        <v>4932</v>
      </c>
      <c r="L15" s="33" t="s">
        <v>4933</v>
      </c>
      <c r="M15" s="33" t="s">
        <v>4934</v>
      </c>
      <c r="N15" s="33" t="s">
        <v>4935</v>
      </c>
      <c r="O15" s="33" t="s">
        <v>5036</v>
      </c>
      <c r="P15" s="33" t="s">
        <v>5037</v>
      </c>
      <c r="Q15" s="33" t="s">
        <v>4938</v>
      </c>
      <c r="R15" s="33" t="s">
        <v>5011</v>
      </c>
      <c r="S15" s="33" t="s">
        <v>4940</v>
      </c>
      <c r="T15" s="33" t="s">
        <v>4941</v>
      </c>
      <c r="U15" s="33" t="s">
        <v>4940</v>
      </c>
      <c r="V15" s="33" t="s">
        <v>4940</v>
      </c>
      <c r="W15" s="33" t="s">
        <v>5038</v>
      </c>
      <c r="X15" s="33" t="s">
        <v>4943</v>
      </c>
      <c r="Y15" s="33" t="s">
        <v>4960</v>
      </c>
      <c r="Z15" s="33" t="s">
        <v>4945</v>
      </c>
      <c r="AA15" s="33" t="s">
        <v>4940</v>
      </c>
      <c r="AB15" s="33" t="s">
        <v>5039</v>
      </c>
      <c r="AC15" s="33" t="s">
        <v>4946</v>
      </c>
      <c r="AD15" s="33" t="s">
        <v>4946</v>
      </c>
      <c r="AE15" s="33" t="s">
        <v>4945</v>
      </c>
      <c r="AF15" s="33" t="s">
        <v>4940</v>
      </c>
      <c r="AG15" s="33" t="s">
        <v>4957</v>
      </c>
      <c r="AH15" s="33" t="s">
        <v>4945</v>
      </c>
      <c r="AI15" s="33" t="s">
        <v>4945</v>
      </c>
      <c r="AJ15" s="33" t="s">
        <v>4940</v>
      </c>
      <c r="AK15" s="33" t="s">
        <v>4948</v>
      </c>
      <c r="AL15" s="33" t="s">
        <v>4940</v>
      </c>
      <c r="AM15" s="33" t="s">
        <v>4940</v>
      </c>
    </row>
    <row r="16" spans="1:39">
      <c r="A16" s="33" t="s">
        <v>1788</v>
      </c>
      <c r="B16" s="33" t="s">
        <v>4927</v>
      </c>
      <c r="C16" s="33" t="s">
        <v>4928</v>
      </c>
      <c r="D16" s="33" t="str">
        <f>VLOOKUP(A16,'202303-带宽'!$H$2:$H$870,1,FALSE)</f>
        <v>182315IDC00081</v>
      </c>
      <c r="F16" s="33" t="s">
        <v>5016</v>
      </c>
      <c r="G16" s="33" t="s">
        <v>4930</v>
      </c>
      <c r="H16" s="33" t="s">
        <v>4950</v>
      </c>
      <c r="I16" s="33" t="s">
        <v>4931</v>
      </c>
      <c r="J16" s="33" t="s">
        <v>1379</v>
      </c>
      <c r="K16" s="33" t="s">
        <v>4932</v>
      </c>
      <c r="L16" s="33" t="s">
        <v>4933</v>
      </c>
      <c r="M16" s="33" t="s">
        <v>4934</v>
      </c>
      <c r="N16" s="33" t="s">
        <v>4935</v>
      </c>
      <c r="O16" s="33" t="s">
        <v>5040</v>
      </c>
      <c r="P16" s="33" t="s">
        <v>5041</v>
      </c>
      <c r="Q16" s="33" t="s">
        <v>4938</v>
      </c>
      <c r="R16" s="33" t="s">
        <v>5011</v>
      </c>
      <c r="S16" s="33" t="s">
        <v>4940</v>
      </c>
      <c r="T16" s="33" t="s">
        <v>4941</v>
      </c>
      <c r="U16" s="33" t="s">
        <v>4940</v>
      </c>
      <c r="V16" s="33" t="s">
        <v>4940</v>
      </c>
      <c r="W16" s="33" t="s">
        <v>5042</v>
      </c>
      <c r="X16" s="33" t="s">
        <v>4943</v>
      </c>
      <c r="Y16" s="33" t="s">
        <v>4960</v>
      </c>
      <c r="Z16" s="33" t="s">
        <v>4945</v>
      </c>
      <c r="AA16" s="33" t="s">
        <v>4940</v>
      </c>
      <c r="AB16" s="33" t="s">
        <v>5039</v>
      </c>
      <c r="AC16" s="33" t="s">
        <v>4946</v>
      </c>
      <c r="AD16" s="33" t="s">
        <v>4946</v>
      </c>
      <c r="AE16" s="33" t="s">
        <v>4945</v>
      </c>
      <c r="AF16" s="33" t="s">
        <v>4940</v>
      </c>
      <c r="AG16" s="33" t="s">
        <v>4957</v>
      </c>
      <c r="AH16" s="33" t="s">
        <v>4945</v>
      </c>
      <c r="AI16" s="33" t="s">
        <v>4945</v>
      </c>
      <c r="AJ16" s="33" t="s">
        <v>4940</v>
      </c>
      <c r="AK16" s="33" t="s">
        <v>4948</v>
      </c>
      <c r="AL16" s="33" t="s">
        <v>4940</v>
      </c>
      <c r="AM16" s="33" t="s">
        <v>4940</v>
      </c>
    </row>
    <row r="17" spans="1:39">
      <c r="A17" s="33" t="s">
        <v>1779</v>
      </c>
      <c r="B17" s="33" t="s">
        <v>4927</v>
      </c>
      <c r="C17" s="33" t="s">
        <v>4928</v>
      </c>
      <c r="D17" s="33" t="str">
        <f>VLOOKUP(A17,'202303-带宽'!$H$2:$H$870,1,FALSE)</f>
        <v>182315IDC00082</v>
      </c>
      <c r="F17" s="33" t="s">
        <v>5016</v>
      </c>
      <c r="G17" s="33" t="s">
        <v>4930</v>
      </c>
      <c r="H17" s="33" t="s">
        <v>4950</v>
      </c>
      <c r="I17" s="33" t="s">
        <v>4931</v>
      </c>
      <c r="J17" s="33" t="s">
        <v>1379</v>
      </c>
      <c r="K17" s="33" t="s">
        <v>4932</v>
      </c>
      <c r="L17" s="33" t="s">
        <v>4933</v>
      </c>
      <c r="M17" s="33" t="s">
        <v>4934</v>
      </c>
      <c r="N17" s="33" t="s">
        <v>4935</v>
      </c>
      <c r="O17" s="33" t="s">
        <v>5043</v>
      </c>
      <c r="P17" s="33" t="s">
        <v>5044</v>
      </c>
      <c r="Q17" s="33" t="s">
        <v>4938</v>
      </c>
      <c r="R17" s="33" t="s">
        <v>5011</v>
      </c>
      <c r="S17" s="33" t="s">
        <v>4940</v>
      </c>
      <c r="T17" s="33" t="s">
        <v>4941</v>
      </c>
      <c r="U17" s="33" t="s">
        <v>4940</v>
      </c>
      <c r="V17" s="33" t="s">
        <v>4940</v>
      </c>
      <c r="W17" s="33" t="s">
        <v>5045</v>
      </c>
      <c r="X17" s="33" t="s">
        <v>4943</v>
      </c>
      <c r="Y17" s="33" t="s">
        <v>4960</v>
      </c>
      <c r="Z17" s="33" t="s">
        <v>4945</v>
      </c>
      <c r="AA17" s="33" t="s">
        <v>4940</v>
      </c>
      <c r="AB17" s="33" t="s">
        <v>5039</v>
      </c>
      <c r="AC17" s="33" t="s">
        <v>4946</v>
      </c>
      <c r="AD17" s="33" t="s">
        <v>4946</v>
      </c>
      <c r="AE17" s="33" t="s">
        <v>4945</v>
      </c>
      <c r="AF17" s="33" t="s">
        <v>4940</v>
      </c>
      <c r="AG17" s="33" t="s">
        <v>4957</v>
      </c>
      <c r="AH17" s="33" t="s">
        <v>4945</v>
      </c>
      <c r="AI17" s="33" t="s">
        <v>4945</v>
      </c>
      <c r="AJ17" s="33" t="s">
        <v>4940</v>
      </c>
      <c r="AK17" s="33" t="s">
        <v>4948</v>
      </c>
      <c r="AL17" s="33" t="s">
        <v>4940</v>
      </c>
      <c r="AM17" s="33" t="s">
        <v>4940</v>
      </c>
    </row>
    <row r="18" spans="1:39">
      <c r="A18" s="33" t="s">
        <v>5046</v>
      </c>
      <c r="B18" s="33" t="s">
        <v>4927</v>
      </c>
      <c r="C18" s="33" t="s">
        <v>4928</v>
      </c>
      <c r="D18" s="33" t="e">
        <f>VLOOKUP(A18,'202303-带宽'!$H$2:$H$870,1,FALSE)</f>
        <v>#N/A</v>
      </c>
      <c r="E18" s="33" t="s">
        <v>4986</v>
      </c>
      <c r="F18" s="33" t="s">
        <v>5047</v>
      </c>
      <c r="G18" s="33" t="s">
        <v>4930</v>
      </c>
      <c r="H18" s="33" t="s">
        <v>30</v>
      </c>
      <c r="I18" s="33" t="s">
        <v>4931</v>
      </c>
      <c r="J18" s="33" t="s">
        <v>94</v>
      </c>
      <c r="K18" s="33" t="s">
        <v>4932</v>
      </c>
      <c r="L18" s="33" t="s">
        <v>4933</v>
      </c>
      <c r="M18" s="33" t="s">
        <v>4934</v>
      </c>
      <c r="N18" s="33" t="s">
        <v>4935</v>
      </c>
      <c r="O18" s="33" t="s">
        <v>5048</v>
      </c>
      <c r="P18" s="33" t="s">
        <v>5049</v>
      </c>
      <c r="Q18" s="33" t="s">
        <v>5050</v>
      </c>
      <c r="R18" s="33" t="s">
        <v>5051</v>
      </c>
      <c r="S18" s="33" t="s">
        <v>4940</v>
      </c>
      <c r="T18" s="33" t="s">
        <v>4941</v>
      </c>
      <c r="U18" s="33" t="s">
        <v>4940</v>
      </c>
      <c r="V18" s="33" t="s">
        <v>4940</v>
      </c>
      <c r="W18" s="33" t="s">
        <v>5052</v>
      </c>
      <c r="X18" s="33" t="s">
        <v>4943</v>
      </c>
      <c r="Y18" s="33" t="s">
        <v>5033</v>
      </c>
      <c r="Z18" s="33" t="s">
        <v>4945</v>
      </c>
      <c r="AA18" s="33" t="s">
        <v>4940</v>
      </c>
      <c r="AB18" s="33" t="s">
        <v>4940</v>
      </c>
      <c r="AC18" s="33" t="s">
        <v>5053</v>
      </c>
      <c r="AD18" s="33" t="s">
        <v>5053</v>
      </c>
      <c r="AE18" s="33" t="s">
        <v>4945</v>
      </c>
      <c r="AF18" s="33" t="s">
        <v>4940</v>
      </c>
      <c r="AG18" s="33" t="s">
        <v>4947</v>
      </c>
      <c r="AH18" s="33" t="s">
        <v>4945</v>
      </c>
      <c r="AI18" s="33" t="s">
        <v>4945</v>
      </c>
      <c r="AJ18" s="33" t="s">
        <v>4940</v>
      </c>
      <c r="AK18" s="33" t="s">
        <v>4948</v>
      </c>
      <c r="AL18" s="33" t="s">
        <v>4940</v>
      </c>
      <c r="AM18" s="33" t="s">
        <v>4940</v>
      </c>
    </row>
    <row r="19" spans="1:39">
      <c r="A19" s="33" t="s">
        <v>1152</v>
      </c>
      <c r="B19" s="33" t="s">
        <v>4927</v>
      </c>
      <c r="C19" s="33" t="s">
        <v>4928</v>
      </c>
      <c r="D19" s="33" t="str">
        <f>VLOOKUP(A19,'202303-带宽'!$H$2:$H$870,1,FALSE)</f>
        <v>182315IDC00079</v>
      </c>
      <c r="F19" s="33" t="s">
        <v>5047</v>
      </c>
      <c r="G19" s="33" t="s">
        <v>4930</v>
      </c>
      <c r="H19" s="33" t="s">
        <v>30</v>
      </c>
      <c r="I19" s="33" t="s">
        <v>4931</v>
      </c>
      <c r="J19" s="33" t="s">
        <v>94</v>
      </c>
      <c r="K19" s="33" t="s">
        <v>4932</v>
      </c>
      <c r="L19" s="33" t="s">
        <v>4933</v>
      </c>
      <c r="M19" s="33" t="s">
        <v>4934</v>
      </c>
      <c r="N19" s="33" t="s">
        <v>4935</v>
      </c>
      <c r="O19" s="33" t="s">
        <v>5054</v>
      </c>
      <c r="P19" s="33" t="s">
        <v>5055</v>
      </c>
      <c r="Q19" s="33" t="s">
        <v>4938</v>
      </c>
      <c r="R19" s="33" t="s">
        <v>5011</v>
      </c>
      <c r="S19" s="33" t="s">
        <v>4940</v>
      </c>
      <c r="T19" s="33" t="s">
        <v>4941</v>
      </c>
      <c r="U19" s="33" t="s">
        <v>4940</v>
      </c>
      <c r="V19" s="33" t="s">
        <v>4940</v>
      </c>
      <c r="W19" s="33" t="s">
        <v>5056</v>
      </c>
      <c r="X19" s="33" t="s">
        <v>4943</v>
      </c>
      <c r="Y19" s="33" t="s">
        <v>5033</v>
      </c>
      <c r="Z19" s="33" t="s">
        <v>4945</v>
      </c>
      <c r="AA19" s="33" t="s">
        <v>4940</v>
      </c>
      <c r="AB19" s="33" t="s">
        <v>5039</v>
      </c>
      <c r="AC19" s="33" t="s">
        <v>4946</v>
      </c>
      <c r="AD19" s="33" t="s">
        <v>4946</v>
      </c>
      <c r="AE19" s="33" t="s">
        <v>4945</v>
      </c>
      <c r="AF19" s="33" t="s">
        <v>4940</v>
      </c>
      <c r="AG19" s="33" t="s">
        <v>4957</v>
      </c>
      <c r="AH19" s="33" t="s">
        <v>4945</v>
      </c>
      <c r="AI19" s="33" t="s">
        <v>4945</v>
      </c>
      <c r="AJ19" s="33" t="s">
        <v>4940</v>
      </c>
      <c r="AK19" s="33" t="s">
        <v>4948</v>
      </c>
      <c r="AL19" s="33" t="s">
        <v>4940</v>
      </c>
      <c r="AM19" s="33" t="s">
        <v>4940</v>
      </c>
    </row>
    <row r="20" spans="1:39">
      <c r="A20" s="33" t="s">
        <v>1134</v>
      </c>
      <c r="B20" s="33" t="s">
        <v>4927</v>
      </c>
      <c r="C20" s="33" t="s">
        <v>4928</v>
      </c>
      <c r="D20" s="33" t="str">
        <f>VLOOKUP(A20,'202303-带宽'!$H$2:$H$870,1,FALSE)</f>
        <v>182315IDC00078</v>
      </c>
      <c r="F20" s="33" t="s">
        <v>5047</v>
      </c>
      <c r="G20" s="33" t="s">
        <v>4930</v>
      </c>
      <c r="H20" s="33" t="s">
        <v>30</v>
      </c>
      <c r="I20" s="33" t="s">
        <v>4931</v>
      </c>
      <c r="J20" s="33" t="s">
        <v>94</v>
      </c>
      <c r="K20" s="33" t="s">
        <v>4932</v>
      </c>
      <c r="L20" s="33" t="s">
        <v>4933</v>
      </c>
      <c r="M20" s="33" t="s">
        <v>4934</v>
      </c>
      <c r="N20" s="33" t="s">
        <v>4935</v>
      </c>
      <c r="O20" s="33" t="s">
        <v>5057</v>
      </c>
      <c r="P20" s="33" t="s">
        <v>5058</v>
      </c>
      <c r="Q20" s="33" t="s">
        <v>4938</v>
      </c>
      <c r="R20" s="33" t="s">
        <v>5011</v>
      </c>
      <c r="S20" s="33" t="s">
        <v>4940</v>
      </c>
      <c r="T20" s="33" t="s">
        <v>4941</v>
      </c>
      <c r="U20" s="33" t="s">
        <v>4940</v>
      </c>
      <c r="V20" s="33" t="s">
        <v>4940</v>
      </c>
      <c r="W20" s="33" t="s">
        <v>5059</v>
      </c>
      <c r="X20" s="33" t="s">
        <v>4943</v>
      </c>
      <c r="Y20" s="33" t="s">
        <v>4987</v>
      </c>
      <c r="Z20" s="33" t="s">
        <v>4945</v>
      </c>
      <c r="AA20" s="33" t="s">
        <v>4940</v>
      </c>
      <c r="AB20" s="33" t="s">
        <v>5039</v>
      </c>
      <c r="AC20" s="33" t="s">
        <v>4946</v>
      </c>
      <c r="AD20" s="33" t="s">
        <v>4946</v>
      </c>
      <c r="AE20" s="33" t="s">
        <v>4945</v>
      </c>
      <c r="AF20" s="33" t="s">
        <v>4940</v>
      </c>
      <c r="AG20" s="33" t="s">
        <v>4957</v>
      </c>
      <c r="AH20" s="33" t="s">
        <v>4945</v>
      </c>
      <c r="AI20" s="33" t="s">
        <v>4945</v>
      </c>
      <c r="AJ20" s="33" t="s">
        <v>4940</v>
      </c>
      <c r="AK20" s="33" t="s">
        <v>4948</v>
      </c>
      <c r="AL20" s="33" t="s">
        <v>4940</v>
      </c>
      <c r="AM20" s="33" t="s">
        <v>4940</v>
      </c>
    </row>
    <row r="21" spans="1:39">
      <c r="A21" s="33" t="s">
        <v>3293</v>
      </c>
      <c r="B21" s="33" t="s">
        <v>4927</v>
      </c>
      <c r="C21" s="33" t="s">
        <v>4928</v>
      </c>
      <c r="D21" s="33" t="str">
        <f>VLOOKUP(A21,'202303-带宽'!$H$2:$H$870,1,FALSE)</f>
        <v>182315IDC00070</v>
      </c>
      <c r="F21" s="33" t="s">
        <v>5060</v>
      </c>
      <c r="G21" s="33" t="s">
        <v>4930</v>
      </c>
      <c r="H21" s="33" t="s">
        <v>4950</v>
      </c>
      <c r="I21" s="33" t="s">
        <v>4931</v>
      </c>
      <c r="J21" s="33" t="s">
        <v>94</v>
      </c>
      <c r="K21" s="33" t="s">
        <v>4932</v>
      </c>
      <c r="L21" s="33" t="s">
        <v>4933</v>
      </c>
      <c r="M21" s="33" t="s">
        <v>4934</v>
      </c>
      <c r="N21" s="33" t="s">
        <v>4935</v>
      </c>
      <c r="O21" s="33" t="s">
        <v>5061</v>
      </c>
      <c r="P21" s="33" t="s">
        <v>5062</v>
      </c>
      <c r="Q21" s="33" t="s">
        <v>4938</v>
      </c>
      <c r="R21" s="33" t="s">
        <v>5011</v>
      </c>
      <c r="S21" s="33" t="s">
        <v>4940</v>
      </c>
      <c r="T21" s="33" t="s">
        <v>4941</v>
      </c>
      <c r="U21" s="33" t="s">
        <v>4940</v>
      </c>
      <c r="V21" s="33" t="s">
        <v>4940</v>
      </c>
      <c r="W21" s="33" t="s">
        <v>5063</v>
      </c>
      <c r="X21" s="33" t="s">
        <v>4943</v>
      </c>
      <c r="Y21" s="33" t="s">
        <v>4999</v>
      </c>
      <c r="Z21" s="33" t="s">
        <v>4945</v>
      </c>
      <c r="AA21" s="33" t="s">
        <v>4940</v>
      </c>
      <c r="AB21" s="33" t="s">
        <v>5039</v>
      </c>
      <c r="AC21" s="33" t="s">
        <v>4946</v>
      </c>
      <c r="AD21" s="33" t="s">
        <v>4946</v>
      </c>
      <c r="AE21" s="33" t="s">
        <v>4945</v>
      </c>
      <c r="AF21" s="33" t="s">
        <v>4940</v>
      </c>
      <c r="AG21" s="33" t="s">
        <v>4957</v>
      </c>
      <c r="AH21" s="33" t="s">
        <v>4945</v>
      </c>
      <c r="AI21" s="33" t="s">
        <v>4945</v>
      </c>
      <c r="AJ21" s="33" t="s">
        <v>4940</v>
      </c>
      <c r="AK21" s="33" t="s">
        <v>4948</v>
      </c>
      <c r="AL21" s="33" t="s">
        <v>4940</v>
      </c>
      <c r="AM21" s="33" t="s">
        <v>4940</v>
      </c>
    </row>
    <row r="22" spans="1:39">
      <c r="A22" s="33" t="s">
        <v>5064</v>
      </c>
      <c r="B22" s="33" t="s">
        <v>4927</v>
      </c>
      <c r="C22" s="33" t="s">
        <v>4928</v>
      </c>
      <c r="D22" s="33" t="e">
        <f>VLOOKUP(A22,'202303-带宽'!$H$2:$H$870,1,FALSE)</f>
        <v>#N/A</v>
      </c>
      <c r="E22" s="33" t="s">
        <v>5015</v>
      </c>
      <c r="F22" s="33" t="s">
        <v>5060</v>
      </c>
      <c r="G22" s="33" t="s">
        <v>4930</v>
      </c>
      <c r="H22" s="33" t="s">
        <v>30</v>
      </c>
      <c r="I22" s="33" t="s">
        <v>4931</v>
      </c>
      <c r="J22" s="33" t="s">
        <v>526</v>
      </c>
      <c r="K22" s="33" t="s">
        <v>4932</v>
      </c>
      <c r="L22" s="33" t="s">
        <v>4933</v>
      </c>
      <c r="M22" s="33" t="s">
        <v>4934</v>
      </c>
      <c r="N22" s="33" t="s">
        <v>4935</v>
      </c>
      <c r="O22" s="33" t="s">
        <v>5065</v>
      </c>
      <c r="P22" s="33" t="s">
        <v>5066</v>
      </c>
      <c r="Q22" s="33" t="s">
        <v>5067</v>
      </c>
      <c r="R22" s="33" t="s">
        <v>4971</v>
      </c>
      <c r="S22" s="33" t="s">
        <v>4940</v>
      </c>
      <c r="T22" s="33" t="s">
        <v>4941</v>
      </c>
      <c r="U22" s="33" t="s">
        <v>4940</v>
      </c>
      <c r="V22" s="33" t="s">
        <v>4940</v>
      </c>
      <c r="W22" s="33" t="s">
        <v>5068</v>
      </c>
      <c r="X22" s="33" t="s">
        <v>4943</v>
      </c>
      <c r="Y22" s="33" t="s">
        <v>5069</v>
      </c>
      <c r="Z22" s="33" t="s">
        <v>4945</v>
      </c>
      <c r="AA22" s="33" t="s">
        <v>4940</v>
      </c>
      <c r="AB22" s="33" t="s">
        <v>4940</v>
      </c>
      <c r="AC22" s="33" t="s">
        <v>5024</v>
      </c>
      <c r="AD22" s="33" t="s">
        <v>5024</v>
      </c>
      <c r="AE22" s="33" t="s">
        <v>4945</v>
      </c>
      <c r="AF22" s="33" t="s">
        <v>4940</v>
      </c>
      <c r="AG22" s="33" t="s">
        <v>4947</v>
      </c>
      <c r="AH22" s="33" t="s">
        <v>4945</v>
      </c>
      <c r="AI22" s="33" t="s">
        <v>4945</v>
      </c>
      <c r="AJ22" s="33" t="s">
        <v>4940</v>
      </c>
      <c r="AK22" s="33" t="s">
        <v>4948</v>
      </c>
      <c r="AL22" s="33" t="s">
        <v>4940</v>
      </c>
      <c r="AM22" s="33" t="s">
        <v>4940</v>
      </c>
    </row>
    <row r="23" spans="1:39">
      <c r="A23" s="33" t="s">
        <v>5070</v>
      </c>
      <c r="B23" s="33" t="s">
        <v>4927</v>
      </c>
      <c r="C23" s="33" t="s">
        <v>4928</v>
      </c>
      <c r="D23" s="33" t="e">
        <f>VLOOKUP(A23,'202303-带宽'!$H$2:$H$870,1,FALSE)</f>
        <v>#N/A</v>
      </c>
      <c r="E23" s="33" t="s">
        <v>5071</v>
      </c>
      <c r="F23" s="33" t="s">
        <v>5060</v>
      </c>
      <c r="G23" s="33" t="s">
        <v>4930</v>
      </c>
      <c r="H23" s="33" t="s">
        <v>5072</v>
      </c>
      <c r="I23" s="33" t="s">
        <v>4932</v>
      </c>
      <c r="J23" s="33" t="s">
        <v>5072</v>
      </c>
      <c r="K23" s="33" t="s">
        <v>4932</v>
      </c>
      <c r="L23" s="33" t="s">
        <v>4945</v>
      </c>
      <c r="M23" s="33" t="s">
        <v>5073</v>
      </c>
      <c r="N23" s="33" t="s">
        <v>4935</v>
      </c>
      <c r="O23" s="33" t="s">
        <v>5074</v>
      </c>
      <c r="P23" s="33" t="s">
        <v>5075</v>
      </c>
      <c r="Q23" s="33" t="s">
        <v>4938</v>
      </c>
      <c r="R23" s="33" t="s">
        <v>4978</v>
      </c>
      <c r="S23" s="33" t="s">
        <v>4940</v>
      </c>
      <c r="T23" s="33" t="s">
        <v>4941</v>
      </c>
      <c r="U23" s="33" t="s">
        <v>4940</v>
      </c>
      <c r="V23" s="33" t="s">
        <v>4940</v>
      </c>
      <c r="W23" s="33" t="s">
        <v>5076</v>
      </c>
      <c r="X23" s="33" t="s">
        <v>4943</v>
      </c>
      <c r="Y23" s="33" t="s">
        <v>4973</v>
      </c>
      <c r="Z23" s="33" t="s">
        <v>4945</v>
      </c>
      <c r="AA23" s="33" t="s">
        <v>4940</v>
      </c>
      <c r="AB23" s="33" t="s">
        <v>5077</v>
      </c>
      <c r="AC23" s="33" t="s">
        <v>5078</v>
      </c>
      <c r="AD23" s="33" t="s">
        <v>5078</v>
      </c>
      <c r="AE23" s="33" t="s">
        <v>4945</v>
      </c>
      <c r="AF23" s="33" t="s">
        <v>4940</v>
      </c>
      <c r="AG23" s="33" t="s">
        <v>5079</v>
      </c>
      <c r="AH23" s="33" t="s">
        <v>4945</v>
      </c>
      <c r="AI23" s="33" t="s">
        <v>4945</v>
      </c>
      <c r="AJ23" s="33" t="s">
        <v>4940</v>
      </c>
      <c r="AK23" s="33" t="s">
        <v>4948</v>
      </c>
      <c r="AL23" s="33" t="s">
        <v>4940</v>
      </c>
      <c r="AM23" s="33" t="s">
        <v>4940</v>
      </c>
    </row>
    <row r="24" spans="1:39">
      <c r="A24" s="33" t="s">
        <v>2708</v>
      </c>
      <c r="B24" s="33" t="s">
        <v>4927</v>
      </c>
      <c r="C24" s="33" t="s">
        <v>4928</v>
      </c>
      <c r="D24" s="33" t="str">
        <f>VLOOKUP(A24,'202303-带宽'!$H$2:$H$870,1,FALSE)</f>
        <v>182315IDC00066</v>
      </c>
      <c r="F24" s="33" t="s">
        <v>5080</v>
      </c>
      <c r="G24" s="33" t="s">
        <v>4930</v>
      </c>
      <c r="H24" s="33" t="s">
        <v>4950</v>
      </c>
      <c r="I24" s="33" t="s">
        <v>4931</v>
      </c>
      <c r="J24" s="33" t="s">
        <v>53</v>
      </c>
      <c r="K24" s="33" t="s">
        <v>4932</v>
      </c>
      <c r="L24" s="33" t="s">
        <v>4933</v>
      </c>
      <c r="M24" s="33" t="s">
        <v>4934</v>
      </c>
      <c r="N24" s="33" t="s">
        <v>4935</v>
      </c>
      <c r="O24" s="33" t="s">
        <v>5081</v>
      </c>
      <c r="P24" s="33" t="s">
        <v>5082</v>
      </c>
      <c r="Q24" s="33" t="s">
        <v>5083</v>
      </c>
      <c r="R24" s="33" t="s">
        <v>4978</v>
      </c>
      <c r="S24" s="33" t="s">
        <v>4940</v>
      </c>
      <c r="T24" s="33" t="s">
        <v>4941</v>
      </c>
      <c r="U24" s="33" t="s">
        <v>4940</v>
      </c>
      <c r="V24" s="33" t="s">
        <v>4940</v>
      </c>
      <c r="W24" s="33" t="s">
        <v>5084</v>
      </c>
      <c r="X24" s="33" t="s">
        <v>4943</v>
      </c>
      <c r="Y24" s="33" t="s">
        <v>4987</v>
      </c>
      <c r="Z24" s="33" t="s">
        <v>4945</v>
      </c>
      <c r="AA24" s="33" t="s">
        <v>4940</v>
      </c>
      <c r="AB24" s="33" t="s">
        <v>5085</v>
      </c>
      <c r="AC24" s="33" t="s">
        <v>4946</v>
      </c>
      <c r="AD24" s="33" t="s">
        <v>4946</v>
      </c>
      <c r="AE24" s="33" t="s">
        <v>4945</v>
      </c>
      <c r="AF24" s="33" t="s">
        <v>4940</v>
      </c>
      <c r="AG24" s="33" t="s">
        <v>4957</v>
      </c>
      <c r="AH24" s="33" t="s">
        <v>4945</v>
      </c>
      <c r="AI24" s="33" t="s">
        <v>4945</v>
      </c>
      <c r="AJ24" s="33" t="s">
        <v>4940</v>
      </c>
      <c r="AK24" s="33" t="s">
        <v>4948</v>
      </c>
      <c r="AL24" s="33" t="s">
        <v>4940</v>
      </c>
      <c r="AM24" s="33" t="s">
        <v>4940</v>
      </c>
    </row>
    <row r="25" spans="1:39">
      <c r="A25" s="33" t="s">
        <v>5086</v>
      </c>
      <c r="B25" s="33" t="s">
        <v>4927</v>
      </c>
      <c r="C25" s="33" t="s">
        <v>4928</v>
      </c>
      <c r="D25" s="33" t="e">
        <f>VLOOKUP(A25,'202303-带宽'!$H$2:$H$870,1,FALSE)</f>
        <v>#N/A</v>
      </c>
      <c r="E25" s="33" t="s">
        <v>4986</v>
      </c>
      <c r="F25" s="33" t="s">
        <v>5080</v>
      </c>
      <c r="G25" s="33" t="s">
        <v>4930</v>
      </c>
      <c r="H25" s="33" t="s">
        <v>4950</v>
      </c>
      <c r="I25" s="33" t="s">
        <v>4931</v>
      </c>
      <c r="J25" s="33" t="s">
        <v>1820</v>
      </c>
      <c r="K25" s="33" t="s">
        <v>4932</v>
      </c>
      <c r="L25" s="33" t="s">
        <v>4933</v>
      </c>
      <c r="M25" s="33" t="s">
        <v>4934</v>
      </c>
      <c r="N25" s="33" t="s">
        <v>4935</v>
      </c>
      <c r="O25" s="33" t="s">
        <v>5081</v>
      </c>
      <c r="P25" s="33" t="s">
        <v>5087</v>
      </c>
      <c r="Q25" s="33" t="s">
        <v>5088</v>
      </c>
      <c r="R25" s="33" t="s">
        <v>5089</v>
      </c>
      <c r="S25" s="33" t="s">
        <v>4940</v>
      </c>
      <c r="T25" s="33" t="s">
        <v>4941</v>
      </c>
      <c r="U25" s="33" t="s">
        <v>4940</v>
      </c>
      <c r="V25" s="33" t="s">
        <v>4940</v>
      </c>
      <c r="W25" s="33" t="s">
        <v>5090</v>
      </c>
      <c r="X25" s="33" t="s">
        <v>4943</v>
      </c>
      <c r="Y25" s="33" t="s">
        <v>4987</v>
      </c>
      <c r="Z25" s="33" t="s">
        <v>4945</v>
      </c>
      <c r="AA25" s="33" t="s">
        <v>4940</v>
      </c>
      <c r="AB25" s="33" t="s">
        <v>5085</v>
      </c>
      <c r="AC25" s="33" t="s">
        <v>4946</v>
      </c>
      <c r="AD25" s="33" t="s">
        <v>4946</v>
      </c>
      <c r="AE25" s="33" t="s">
        <v>4945</v>
      </c>
      <c r="AF25" s="33" t="s">
        <v>4940</v>
      </c>
      <c r="AG25" s="33" t="s">
        <v>4957</v>
      </c>
      <c r="AH25" s="33" t="s">
        <v>4945</v>
      </c>
      <c r="AI25" s="33" t="s">
        <v>4945</v>
      </c>
      <c r="AJ25" s="33" t="s">
        <v>4940</v>
      </c>
      <c r="AK25" s="33" t="s">
        <v>4948</v>
      </c>
      <c r="AL25" s="33" t="s">
        <v>4940</v>
      </c>
      <c r="AM25" s="33" t="s">
        <v>4940</v>
      </c>
    </row>
    <row r="26" spans="1:39">
      <c r="A26" s="33" t="s">
        <v>5091</v>
      </c>
      <c r="B26" s="33" t="s">
        <v>4927</v>
      </c>
      <c r="C26" s="33" t="s">
        <v>4966</v>
      </c>
      <c r="D26" s="33" t="e">
        <f>VLOOKUP(A26,'202303-带宽'!$H$2:$H$870,1,FALSE)</f>
        <v>#N/A</v>
      </c>
      <c r="E26" s="33" t="s">
        <v>5071</v>
      </c>
      <c r="F26" s="33" t="s">
        <v>5092</v>
      </c>
      <c r="G26" s="33" t="s">
        <v>4930</v>
      </c>
      <c r="H26" s="33" t="s">
        <v>5072</v>
      </c>
      <c r="I26" s="33" t="s">
        <v>4932</v>
      </c>
      <c r="J26" s="33" t="s">
        <v>5072</v>
      </c>
      <c r="K26" s="33" t="s">
        <v>4932</v>
      </c>
      <c r="L26" s="33" t="s">
        <v>4945</v>
      </c>
      <c r="M26" s="33" t="s">
        <v>4934</v>
      </c>
      <c r="N26" s="33" t="s">
        <v>4935</v>
      </c>
      <c r="O26" s="33" t="s">
        <v>5093</v>
      </c>
      <c r="P26" s="33" t="s">
        <v>5094</v>
      </c>
      <c r="Q26" s="33" t="s">
        <v>5069</v>
      </c>
      <c r="R26" s="33" t="s">
        <v>5095</v>
      </c>
      <c r="S26" s="33" t="s">
        <v>4940</v>
      </c>
      <c r="T26" s="33" t="s">
        <v>4941</v>
      </c>
      <c r="U26" s="33" t="s">
        <v>4940</v>
      </c>
      <c r="V26" s="33" t="s">
        <v>4940</v>
      </c>
      <c r="W26" s="33" t="s">
        <v>5096</v>
      </c>
      <c r="X26" s="33" t="s">
        <v>4943</v>
      </c>
      <c r="Y26" s="33" t="s">
        <v>5016</v>
      </c>
      <c r="Z26" s="33" t="s">
        <v>4945</v>
      </c>
      <c r="AA26" s="33" t="s">
        <v>4940</v>
      </c>
      <c r="AB26" s="33" t="s">
        <v>4940</v>
      </c>
      <c r="AC26" s="33" t="s">
        <v>5078</v>
      </c>
      <c r="AD26" s="33" t="s">
        <v>5078</v>
      </c>
      <c r="AE26" s="33" t="s">
        <v>4933</v>
      </c>
      <c r="AF26" s="33" t="s">
        <v>4940</v>
      </c>
      <c r="AG26" s="33" t="s">
        <v>4947</v>
      </c>
      <c r="AH26" s="33" t="s">
        <v>4945</v>
      </c>
      <c r="AI26" s="33" t="s">
        <v>4945</v>
      </c>
      <c r="AJ26" s="33" t="s">
        <v>5097</v>
      </c>
      <c r="AK26" s="33" t="s">
        <v>4948</v>
      </c>
      <c r="AL26" s="33" t="s">
        <v>4940</v>
      </c>
      <c r="AM26" s="33" t="s">
        <v>4940</v>
      </c>
    </row>
    <row r="27" spans="1:39">
      <c r="A27" s="33" t="s">
        <v>2923</v>
      </c>
      <c r="B27" s="33" t="s">
        <v>4927</v>
      </c>
      <c r="C27" s="33" t="s">
        <v>4928</v>
      </c>
      <c r="D27" s="33" t="str">
        <f>VLOOKUP(A27,'202303-带宽'!$H$2:$H$870,1,FALSE)</f>
        <v>182315IDC00060</v>
      </c>
      <c r="F27" s="33" t="s">
        <v>5098</v>
      </c>
      <c r="G27" s="33" t="s">
        <v>4930</v>
      </c>
      <c r="H27" s="33" t="s">
        <v>4950</v>
      </c>
      <c r="I27" s="33" t="s">
        <v>4931</v>
      </c>
      <c r="J27" s="33" t="s">
        <v>1820</v>
      </c>
      <c r="K27" s="33" t="s">
        <v>4932</v>
      </c>
      <c r="L27" s="33" t="s">
        <v>4933</v>
      </c>
      <c r="M27" s="33" t="s">
        <v>4934</v>
      </c>
      <c r="N27" s="33" t="s">
        <v>4935</v>
      </c>
      <c r="O27" s="33" t="s">
        <v>5099</v>
      </c>
      <c r="P27" s="33" t="s">
        <v>5100</v>
      </c>
      <c r="Q27" s="33" t="s">
        <v>4953</v>
      </c>
      <c r="R27" s="33" t="s">
        <v>4954</v>
      </c>
      <c r="S27" s="33" t="s">
        <v>4940</v>
      </c>
      <c r="T27" s="33" t="s">
        <v>4941</v>
      </c>
      <c r="U27" s="33" t="s">
        <v>4940</v>
      </c>
      <c r="V27" s="33" t="s">
        <v>4940</v>
      </c>
      <c r="W27" s="33" t="s">
        <v>5101</v>
      </c>
      <c r="X27" s="33" t="s">
        <v>4943</v>
      </c>
      <c r="Y27" s="33" t="s">
        <v>5102</v>
      </c>
      <c r="Z27" s="33" t="s">
        <v>4945</v>
      </c>
      <c r="AA27" s="33" t="s">
        <v>4940</v>
      </c>
      <c r="AB27" s="33" t="s">
        <v>5103</v>
      </c>
      <c r="AC27" s="33" t="s">
        <v>4946</v>
      </c>
      <c r="AD27" s="33" t="s">
        <v>4946</v>
      </c>
      <c r="AE27" s="33" t="s">
        <v>4945</v>
      </c>
      <c r="AF27" s="33" t="s">
        <v>4940</v>
      </c>
      <c r="AG27" s="33" t="s">
        <v>4957</v>
      </c>
      <c r="AH27" s="33" t="s">
        <v>4945</v>
      </c>
      <c r="AI27" s="33" t="s">
        <v>4945</v>
      </c>
      <c r="AJ27" s="33" t="s">
        <v>4940</v>
      </c>
      <c r="AK27" s="33" t="s">
        <v>4948</v>
      </c>
      <c r="AL27" s="33" t="s">
        <v>4940</v>
      </c>
      <c r="AM27" s="33" t="s">
        <v>4940</v>
      </c>
    </row>
    <row r="28" spans="1:39">
      <c r="A28" s="33" t="s">
        <v>2101</v>
      </c>
      <c r="B28" s="33" t="s">
        <v>4927</v>
      </c>
      <c r="C28" s="33" t="s">
        <v>4928</v>
      </c>
      <c r="D28" s="33" t="str">
        <f>VLOOKUP(A28,'202303-带宽'!$H$2:$H$870,1,FALSE)</f>
        <v>182315IDC00059</v>
      </c>
      <c r="F28" s="33" t="s">
        <v>5098</v>
      </c>
      <c r="G28" s="33" t="s">
        <v>4930</v>
      </c>
      <c r="H28" s="33" t="s">
        <v>4950</v>
      </c>
      <c r="I28" s="33" t="s">
        <v>4931</v>
      </c>
      <c r="J28" s="33" t="s">
        <v>1820</v>
      </c>
      <c r="K28" s="33" t="s">
        <v>4932</v>
      </c>
      <c r="L28" s="33" t="s">
        <v>4933</v>
      </c>
      <c r="M28" s="33" t="s">
        <v>4934</v>
      </c>
      <c r="N28" s="33" t="s">
        <v>4935</v>
      </c>
      <c r="O28" s="33" t="s">
        <v>5104</v>
      </c>
      <c r="P28" s="33" t="s">
        <v>5105</v>
      </c>
      <c r="Q28" s="33" t="s">
        <v>4938</v>
      </c>
      <c r="R28" s="33" t="s">
        <v>4978</v>
      </c>
      <c r="S28" s="33" t="s">
        <v>4940</v>
      </c>
      <c r="T28" s="33" t="s">
        <v>4941</v>
      </c>
      <c r="U28" s="33" t="s">
        <v>4940</v>
      </c>
      <c r="V28" s="33" t="s">
        <v>4940</v>
      </c>
      <c r="W28" s="33" t="s">
        <v>5106</v>
      </c>
      <c r="X28" s="33" t="s">
        <v>4943</v>
      </c>
      <c r="Y28" s="33" t="s">
        <v>4987</v>
      </c>
      <c r="Z28" s="33" t="s">
        <v>4945</v>
      </c>
      <c r="AA28" s="33" t="s">
        <v>4940</v>
      </c>
      <c r="AB28" s="33" t="s">
        <v>5107</v>
      </c>
      <c r="AC28" s="33" t="s">
        <v>4946</v>
      </c>
      <c r="AD28" s="33" t="s">
        <v>4946</v>
      </c>
      <c r="AE28" s="33" t="s">
        <v>4945</v>
      </c>
      <c r="AF28" s="33" t="s">
        <v>4940</v>
      </c>
      <c r="AG28" s="33" t="s">
        <v>4957</v>
      </c>
      <c r="AH28" s="33" t="s">
        <v>4945</v>
      </c>
      <c r="AI28" s="33" t="s">
        <v>4945</v>
      </c>
      <c r="AJ28" s="33" t="s">
        <v>4940</v>
      </c>
      <c r="AK28" s="33" t="s">
        <v>4948</v>
      </c>
      <c r="AL28" s="33" t="s">
        <v>4940</v>
      </c>
      <c r="AM28" s="33" t="s">
        <v>4940</v>
      </c>
    </row>
    <row r="29" spans="1:39">
      <c r="A29" s="33" t="s">
        <v>5108</v>
      </c>
      <c r="B29" s="33" t="s">
        <v>4927</v>
      </c>
      <c r="C29" s="33" t="s">
        <v>4928</v>
      </c>
      <c r="D29" s="33" t="e">
        <f>VLOOKUP(A29,'202303-带宽'!$H$2:$H$870,1,FALSE)</f>
        <v>#N/A</v>
      </c>
      <c r="E29" s="33" t="s">
        <v>4986</v>
      </c>
      <c r="F29" s="33" t="s">
        <v>5098</v>
      </c>
      <c r="G29" s="33" t="s">
        <v>4930</v>
      </c>
      <c r="H29" s="33" t="s">
        <v>4950</v>
      </c>
      <c r="I29" s="33" t="s">
        <v>4931</v>
      </c>
      <c r="J29" s="33" t="s">
        <v>94</v>
      </c>
      <c r="K29" s="33" t="s">
        <v>4932</v>
      </c>
      <c r="L29" s="33" t="s">
        <v>4933</v>
      </c>
      <c r="M29" s="33" t="s">
        <v>4934</v>
      </c>
      <c r="N29" s="33" t="s">
        <v>4935</v>
      </c>
      <c r="O29" s="33" t="s">
        <v>5109</v>
      </c>
      <c r="P29" s="33" t="s">
        <v>5110</v>
      </c>
      <c r="Q29" s="33" t="s">
        <v>5111</v>
      </c>
      <c r="R29" s="33" t="s">
        <v>5112</v>
      </c>
      <c r="S29" s="33" t="s">
        <v>4940</v>
      </c>
      <c r="T29" s="33" t="s">
        <v>4941</v>
      </c>
      <c r="U29" s="33" t="s">
        <v>4940</v>
      </c>
      <c r="V29" s="33" t="s">
        <v>4940</v>
      </c>
      <c r="W29" s="33" t="s">
        <v>5113</v>
      </c>
      <c r="X29" s="33" t="s">
        <v>4943</v>
      </c>
      <c r="Y29" s="33" t="s">
        <v>5080</v>
      </c>
      <c r="Z29" s="33" t="s">
        <v>4945</v>
      </c>
      <c r="AA29" s="33" t="s">
        <v>4940</v>
      </c>
      <c r="AB29" s="33" t="s">
        <v>4940</v>
      </c>
      <c r="AC29" s="33" t="s">
        <v>5053</v>
      </c>
      <c r="AD29" s="33" t="s">
        <v>5053</v>
      </c>
      <c r="AE29" s="33" t="s">
        <v>4945</v>
      </c>
      <c r="AF29" s="33" t="s">
        <v>4940</v>
      </c>
      <c r="AG29" s="33" t="s">
        <v>4947</v>
      </c>
      <c r="AH29" s="33" t="s">
        <v>4945</v>
      </c>
      <c r="AI29" s="33" t="s">
        <v>4945</v>
      </c>
      <c r="AJ29" s="33" t="s">
        <v>4940</v>
      </c>
      <c r="AK29" s="33" t="s">
        <v>4948</v>
      </c>
      <c r="AL29" s="33" t="s">
        <v>4940</v>
      </c>
      <c r="AM29" s="33" t="s">
        <v>4940</v>
      </c>
    </row>
    <row r="30" spans="1:39">
      <c r="A30" s="33" t="s">
        <v>2516</v>
      </c>
      <c r="B30" s="33" t="s">
        <v>4927</v>
      </c>
      <c r="C30" s="33" t="s">
        <v>4928</v>
      </c>
      <c r="D30" s="33" t="str">
        <f>VLOOKUP(A30,'202303-带宽'!$H$2:$H$870,1,FALSE)</f>
        <v>182315IDC00058</v>
      </c>
      <c r="F30" s="33" t="s">
        <v>5098</v>
      </c>
      <c r="G30" s="33" t="s">
        <v>4930</v>
      </c>
      <c r="H30" s="33" t="s">
        <v>4950</v>
      </c>
      <c r="I30" s="33" t="s">
        <v>4931</v>
      </c>
      <c r="J30" s="33" t="s">
        <v>1820</v>
      </c>
      <c r="K30" s="33" t="s">
        <v>4932</v>
      </c>
      <c r="L30" s="33" t="s">
        <v>4945</v>
      </c>
      <c r="M30" s="33" t="s">
        <v>4934</v>
      </c>
      <c r="N30" s="33" t="s">
        <v>4935</v>
      </c>
      <c r="O30" s="33" t="s">
        <v>5114</v>
      </c>
      <c r="P30" s="33" t="s">
        <v>5115</v>
      </c>
      <c r="Q30" s="33" t="s">
        <v>4938</v>
      </c>
      <c r="R30" s="33" t="s">
        <v>4978</v>
      </c>
      <c r="S30" s="33" t="s">
        <v>4940</v>
      </c>
      <c r="T30" s="33" t="s">
        <v>4941</v>
      </c>
      <c r="U30" s="33" t="s">
        <v>4940</v>
      </c>
      <c r="V30" s="33" t="s">
        <v>4940</v>
      </c>
      <c r="W30" s="33" t="s">
        <v>5116</v>
      </c>
      <c r="X30" s="33" t="s">
        <v>4943</v>
      </c>
      <c r="Y30" s="33" t="s">
        <v>5080</v>
      </c>
      <c r="Z30" s="33" t="s">
        <v>4945</v>
      </c>
      <c r="AA30" s="33" t="s">
        <v>4940</v>
      </c>
      <c r="AB30" s="33" t="s">
        <v>5117</v>
      </c>
      <c r="AC30" s="33" t="s">
        <v>4946</v>
      </c>
      <c r="AD30" s="33" t="s">
        <v>4946</v>
      </c>
      <c r="AE30" s="33" t="s">
        <v>4945</v>
      </c>
      <c r="AF30" s="33" t="s">
        <v>4940</v>
      </c>
      <c r="AG30" s="33" t="s">
        <v>4957</v>
      </c>
      <c r="AH30" s="33" t="s">
        <v>4945</v>
      </c>
      <c r="AI30" s="33" t="s">
        <v>4945</v>
      </c>
      <c r="AJ30" s="33" t="s">
        <v>4940</v>
      </c>
      <c r="AK30" s="33" t="s">
        <v>4948</v>
      </c>
      <c r="AL30" s="33" t="s">
        <v>4940</v>
      </c>
      <c r="AM30" s="33" t="s">
        <v>4940</v>
      </c>
    </row>
    <row r="31" spans="1:39">
      <c r="A31" s="33" t="s">
        <v>507</v>
      </c>
      <c r="B31" s="33" t="s">
        <v>4927</v>
      </c>
      <c r="C31" s="33" t="s">
        <v>4928</v>
      </c>
      <c r="D31" s="33" t="str">
        <f>VLOOKUP(A31,'202303-带宽'!$H$2:$H$870,1,FALSE)</f>
        <v>182315IDC00061</v>
      </c>
      <c r="F31" s="33" t="s">
        <v>5098</v>
      </c>
      <c r="G31" s="33" t="s">
        <v>4930</v>
      </c>
      <c r="H31" s="33" t="s">
        <v>30</v>
      </c>
      <c r="I31" s="33" t="s">
        <v>4931</v>
      </c>
      <c r="J31" s="33" t="s">
        <v>53</v>
      </c>
      <c r="K31" s="33" t="s">
        <v>4932</v>
      </c>
      <c r="L31" s="33" t="s">
        <v>4933</v>
      </c>
      <c r="M31" s="33" t="s">
        <v>4934</v>
      </c>
      <c r="N31" s="33" t="s">
        <v>4935</v>
      </c>
      <c r="O31" s="33" t="s">
        <v>5118</v>
      </c>
      <c r="P31" s="33" t="s">
        <v>5119</v>
      </c>
      <c r="Q31" s="33" t="s">
        <v>5120</v>
      </c>
      <c r="R31" s="33" t="s">
        <v>5121</v>
      </c>
      <c r="S31" s="33" t="s">
        <v>4940</v>
      </c>
      <c r="T31" s="33" t="s">
        <v>4941</v>
      </c>
      <c r="U31" s="33" t="s">
        <v>4940</v>
      </c>
      <c r="V31" s="33" t="s">
        <v>4940</v>
      </c>
      <c r="W31" s="33" t="s">
        <v>5122</v>
      </c>
      <c r="X31" s="33" t="s">
        <v>4943</v>
      </c>
      <c r="Y31" s="33" t="s">
        <v>5000</v>
      </c>
      <c r="Z31" s="33" t="s">
        <v>4933</v>
      </c>
      <c r="AA31" s="33" t="s">
        <v>5007</v>
      </c>
      <c r="AB31" s="33" t="s">
        <v>5123</v>
      </c>
      <c r="AC31" s="33" t="s">
        <v>4946</v>
      </c>
      <c r="AD31" s="33" t="s">
        <v>4946</v>
      </c>
      <c r="AE31" s="33" t="s">
        <v>4945</v>
      </c>
      <c r="AF31" s="33" t="s">
        <v>4940</v>
      </c>
      <c r="AG31" s="33" t="s">
        <v>4947</v>
      </c>
      <c r="AH31" s="33" t="s">
        <v>4945</v>
      </c>
      <c r="AI31" s="33" t="s">
        <v>4945</v>
      </c>
      <c r="AJ31" s="33" t="s">
        <v>4940</v>
      </c>
      <c r="AK31" s="33" t="s">
        <v>4948</v>
      </c>
      <c r="AL31" s="33" t="s">
        <v>4940</v>
      </c>
      <c r="AM31" s="33" t="s">
        <v>4940</v>
      </c>
    </row>
    <row r="32" spans="1:39">
      <c r="A32" s="33" t="s">
        <v>123</v>
      </c>
      <c r="B32" s="33" t="s">
        <v>4927</v>
      </c>
      <c r="C32" s="33" t="s">
        <v>4928</v>
      </c>
      <c r="D32" s="33" t="str">
        <f>VLOOKUP(A32,'202303-带宽'!$H$2:$H$870,1,FALSE)</f>
        <v>182315IDC00063</v>
      </c>
      <c r="F32" s="33" t="s">
        <v>5098</v>
      </c>
      <c r="G32" s="33" t="s">
        <v>4930</v>
      </c>
      <c r="H32" s="33" t="s">
        <v>30</v>
      </c>
      <c r="I32" s="33" t="s">
        <v>4931</v>
      </c>
      <c r="J32" s="33" t="s">
        <v>32</v>
      </c>
      <c r="K32" s="33" t="s">
        <v>4932</v>
      </c>
      <c r="L32" s="33" t="s">
        <v>4933</v>
      </c>
      <c r="M32" s="33" t="s">
        <v>4934</v>
      </c>
      <c r="N32" s="33" t="s">
        <v>4935</v>
      </c>
      <c r="O32" s="33" t="s">
        <v>5124</v>
      </c>
      <c r="P32" s="33" t="s">
        <v>5125</v>
      </c>
      <c r="Q32" s="33" t="s">
        <v>4970</v>
      </c>
      <c r="R32" s="33" t="s">
        <v>4971</v>
      </c>
      <c r="S32" s="33" t="s">
        <v>4940</v>
      </c>
      <c r="T32" s="33" t="s">
        <v>4941</v>
      </c>
      <c r="U32" s="33" t="s">
        <v>4940</v>
      </c>
      <c r="V32" s="33" t="s">
        <v>4940</v>
      </c>
      <c r="W32" s="33" t="s">
        <v>5126</v>
      </c>
      <c r="X32" s="33" t="s">
        <v>4943</v>
      </c>
      <c r="Y32" s="33" t="s">
        <v>5000</v>
      </c>
      <c r="Z32" s="33" t="s">
        <v>4945</v>
      </c>
      <c r="AA32" s="33" t="s">
        <v>4940</v>
      </c>
      <c r="AB32" s="33" t="s">
        <v>4940</v>
      </c>
      <c r="AC32" s="33" t="s">
        <v>4946</v>
      </c>
      <c r="AD32" s="33" t="s">
        <v>4946</v>
      </c>
      <c r="AE32" s="33" t="s">
        <v>4945</v>
      </c>
      <c r="AF32" s="33" t="s">
        <v>4940</v>
      </c>
      <c r="AG32" s="33" t="s">
        <v>4947</v>
      </c>
      <c r="AH32" s="33" t="s">
        <v>4945</v>
      </c>
      <c r="AI32" s="33" t="s">
        <v>4945</v>
      </c>
      <c r="AJ32" s="33" t="s">
        <v>4940</v>
      </c>
      <c r="AK32" s="33" t="s">
        <v>4948</v>
      </c>
      <c r="AL32" s="33" t="s">
        <v>4940</v>
      </c>
      <c r="AM32" s="33" t="s">
        <v>4940</v>
      </c>
    </row>
    <row r="33" spans="1:39">
      <c r="A33" s="33" t="s">
        <v>2431</v>
      </c>
      <c r="B33" s="33" t="s">
        <v>4927</v>
      </c>
      <c r="C33" s="33" t="s">
        <v>4928</v>
      </c>
      <c r="D33" s="33" t="str">
        <f>VLOOKUP(A33,'202303-带宽'!$H$2:$H$870,1,FALSE)</f>
        <v>182315IDC00062</v>
      </c>
      <c r="F33" s="33" t="s">
        <v>5098</v>
      </c>
      <c r="G33" s="33" t="s">
        <v>4930</v>
      </c>
      <c r="H33" s="33" t="s">
        <v>4950</v>
      </c>
      <c r="I33" s="33" t="s">
        <v>4931</v>
      </c>
      <c r="J33" s="33" t="s">
        <v>1820</v>
      </c>
      <c r="K33" s="33" t="s">
        <v>4932</v>
      </c>
      <c r="L33" s="33" t="s">
        <v>4933</v>
      </c>
      <c r="M33" s="33" t="s">
        <v>4934</v>
      </c>
      <c r="N33" s="33" t="s">
        <v>4935</v>
      </c>
      <c r="O33" s="33" t="s">
        <v>5127</v>
      </c>
      <c r="P33" s="33" t="s">
        <v>5128</v>
      </c>
      <c r="Q33" s="33" t="s">
        <v>4938</v>
      </c>
      <c r="R33" s="33" t="s">
        <v>4978</v>
      </c>
      <c r="S33" s="33" t="s">
        <v>4940</v>
      </c>
      <c r="T33" s="33" t="s">
        <v>4941</v>
      </c>
      <c r="U33" s="33" t="s">
        <v>4940</v>
      </c>
      <c r="V33" s="33" t="s">
        <v>4940</v>
      </c>
      <c r="W33" s="33" t="s">
        <v>5129</v>
      </c>
      <c r="X33" s="33" t="s">
        <v>4943</v>
      </c>
      <c r="Y33" s="33" t="s">
        <v>5102</v>
      </c>
      <c r="Z33" s="33" t="s">
        <v>4945</v>
      </c>
      <c r="AA33" s="33" t="s">
        <v>4940</v>
      </c>
      <c r="AB33" s="33" t="s">
        <v>5130</v>
      </c>
      <c r="AC33" s="33" t="s">
        <v>4946</v>
      </c>
      <c r="AD33" s="33" t="s">
        <v>4946</v>
      </c>
      <c r="AE33" s="33" t="s">
        <v>4945</v>
      </c>
      <c r="AF33" s="33" t="s">
        <v>4940</v>
      </c>
      <c r="AG33" s="33" t="s">
        <v>4957</v>
      </c>
      <c r="AH33" s="33" t="s">
        <v>4945</v>
      </c>
      <c r="AI33" s="33" t="s">
        <v>4945</v>
      </c>
      <c r="AJ33" s="33" t="s">
        <v>4940</v>
      </c>
      <c r="AK33" s="33" t="s">
        <v>4948</v>
      </c>
      <c r="AL33" s="33" t="s">
        <v>4940</v>
      </c>
      <c r="AM33" s="33" t="s">
        <v>4940</v>
      </c>
    </row>
    <row r="34" spans="1:39">
      <c r="A34" s="33" t="s">
        <v>2474</v>
      </c>
      <c r="B34" s="33" t="s">
        <v>4927</v>
      </c>
      <c r="C34" s="33" t="s">
        <v>4928</v>
      </c>
      <c r="D34" s="33" t="str">
        <f>VLOOKUP(A34,'202303-带宽'!$H$2:$H$870,1,FALSE)</f>
        <v>182315IDC00054</v>
      </c>
      <c r="F34" s="33" t="s">
        <v>5131</v>
      </c>
      <c r="G34" s="33" t="s">
        <v>4930</v>
      </c>
      <c r="H34" s="33" t="s">
        <v>4950</v>
      </c>
      <c r="I34" s="33" t="s">
        <v>4931</v>
      </c>
      <c r="J34" s="33" t="s">
        <v>1820</v>
      </c>
      <c r="K34" s="33" t="s">
        <v>4932</v>
      </c>
      <c r="L34" s="33" t="s">
        <v>4933</v>
      </c>
      <c r="M34" s="33" t="s">
        <v>4934</v>
      </c>
      <c r="N34" s="33" t="s">
        <v>4935</v>
      </c>
      <c r="O34" s="33" t="s">
        <v>5132</v>
      </c>
      <c r="P34" s="33" t="s">
        <v>5133</v>
      </c>
      <c r="Q34" s="33" t="s">
        <v>4938</v>
      </c>
      <c r="R34" s="33" t="s">
        <v>4978</v>
      </c>
      <c r="S34" s="33" t="s">
        <v>4940</v>
      </c>
      <c r="T34" s="33" t="s">
        <v>4941</v>
      </c>
      <c r="U34" s="33" t="s">
        <v>4940</v>
      </c>
      <c r="V34" s="33" t="s">
        <v>4940</v>
      </c>
      <c r="W34" s="33" t="s">
        <v>5134</v>
      </c>
      <c r="X34" s="33" t="s">
        <v>4943</v>
      </c>
      <c r="Y34" s="33" t="s">
        <v>4987</v>
      </c>
      <c r="Z34" s="33" t="s">
        <v>4945</v>
      </c>
      <c r="AA34" s="33" t="s">
        <v>4940</v>
      </c>
      <c r="AB34" s="33" t="s">
        <v>5135</v>
      </c>
      <c r="AC34" s="33" t="s">
        <v>4946</v>
      </c>
      <c r="AD34" s="33" t="s">
        <v>4946</v>
      </c>
      <c r="AE34" s="33" t="s">
        <v>4945</v>
      </c>
      <c r="AF34" s="33" t="s">
        <v>4940</v>
      </c>
      <c r="AG34" s="33" t="s">
        <v>4957</v>
      </c>
      <c r="AH34" s="33" t="s">
        <v>4945</v>
      </c>
      <c r="AI34" s="33" t="s">
        <v>4945</v>
      </c>
      <c r="AJ34" s="33" t="s">
        <v>4940</v>
      </c>
      <c r="AK34" s="33" t="s">
        <v>4948</v>
      </c>
      <c r="AL34" s="33" t="s">
        <v>4940</v>
      </c>
      <c r="AM34" s="33" t="s">
        <v>4940</v>
      </c>
    </row>
    <row r="35" spans="1:39">
      <c r="A35" s="33" t="s">
        <v>2450</v>
      </c>
      <c r="B35" s="33" t="s">
        <v>4927</v>
      </c>
      <c r="C35" s="33" t="s">
        <v>4928</v>
      </c>
      <c r="D35" s="33" t="str">
        <f>VLOOKUP(A35,'202303-带宽'!$H$2:$H$870,1,FALSE)</f>
        <v>182315IDC00056</v>
      </c>
      <c r="F35" s="33" t="s">
        <v>5131</v>
      </c>
      <c r="G35" s="33" t="s">
        <v>4930</v>
      </c>
      <c r="H35" s="33" t="s">
        <v>4950</v>
      </c>
      <c r="I35" s="33" t="s">
        <v>4931</v>
      </c>
      <c r="J35" s="33" t="s">
        <v>1820</v>
      </c>
      <c r="K35" s="33" t="s">
        <v>4932</v>
      </c>
      <c r="L35" s="33" t="s">
        <v>4933</v>
      </c>
      <c r="M35" s="33" t="s">
        <v>4934</v>
      </c>
      <c r="N35" s="33" t="s">
        <v>4935</v>
      </c>
      <c r="O35" s="33" t="s">
        <v>5127</v>
      </c>
      <c r="P35" s="33" t="s">
        <v>5136</v>
      </c>
      <c r="Q35" s="33" t="s">
        <v>4938</v>
      </c>
      <c r="R35" s="33" t="s">
        <v>4978</v>
      </c>
      <c r="S35" s="33" t="s">
        <v>4940</v>
      </c>
      <c r="T35" s="33" t="s">
        <v>4941</v>
      </c>
      <c r="U35" s="33" t="s">
        <v>4940</v>
      </c>
      <c r="V35" s="33" t="s">
        <v>4940</v>
      </c>
      <c r="W35" s="33" t="s">
        <v>5137</v>
      </c>
      <c r="X35" s="33" t="s">
        <v>4943</v>
      </c>
      <c r="Y35" s="33" t="s">
        <v>5080</v>
      </c>
      <c r="Z35" s="33" t="s">
        <v>4945</v>
      </c>
      <c r="AA35" s="33" t="s">
        <v>4940</v>
      </c>
      <c r="AB35" s="33" t="s">
        <v>5130</v>
      </c>
      <c r="AC35" s="33" t="s">
        <v>4946</v>
      </c>
      <c r="AD35" s="33" t="s">
        <v>4946</v>
      </c>
      <c r="AE35" s="33" t="s">
        <v>4945</v>
      </c>
      <c r="AF35" s="33" t="s">
        <v>4940</v>
      </c>
      <c r="AG35" s="33" t="s">
        <v>4957</v>
      </c>
      <c r="AH35" s="33" t="s">
        <v>4945</v>
      </c>
      <c r="AI35" s="33" t="s">
        <v>4945</v>
      </c>
      <c r="AJ35" s="33" t="s">
        <v>4940</v>
      </c>
      <c r="AK35" s="33" t="s">
        <v>4948</v>
      </c>
      <c r="AL35" s="33" t="s">
        <v>4940</v>
      </c>
      <c r="AM35" s="33" t="s">
        <v>4940</v>
      </c>
    </row>
    <row r="36" spans="1:39">
      <c r="A36" s="33" t="s">
        <v>2712</v>
      </c>
      <c r="B36" s="33" t="s">
        <v>4927</v>
      </c>
      <c r="C36" s="33" t="s">
        <v>4928</v>
      </c>
      <c r="D36" s="33" t="str">
        <f>VLOOKUP(A36,'202303-带宽'!$H$2:$H$870,1,FALSE)</f>
        <v>182315IDC00050</v>
      </c>
      <c r="F36" s="33" t="s">
        <v>5131</v>
      </c>
      <c r="G36" s="33" t="s">
        <v>4930</v>
      </c>
      <c r="H36" s="33" t="s">
        <v>4950</v>
      </c>
      <c r="I36" s="33" t="s">
        <v>4931</v>
      </c>
      <c r="J36" s="33" t="s">
        <v>1820</v>
      </c>
      <c r="K36" s="33" t="s">
        <v>4932</v>
      </c>
      <c r="L36" s="33" t="s">
        <v>4933</v>
      </c>
      <c r="M36" s="33" t="s">
        <v>4934</v>
      </c>
      <c r="N36" s="33" t="s">
        <v>4935</v>
      </c>
      <c r="O36" s="33" t="s">
        <v>5081</v>
      </c>
      <c r="P36" s="33" t="s">
        <v>5138</v>
      </c>
      <c r="Q36" s="33" t="s">
        <v>4938</v>
      </c>
      <c r="R36" s="33" t="s">
        <v>4978</v>
      </c>
      <c r="S36" s="33" t="s">
        <v>4940</v>
      </c>
      <c r="T36" s="33" t="s">
        <v>4941</v>
      </c>
      <c r="U36" s="33" t="s">
        <v>4940</v>
      </c>
      <c r="V36" s="33" t="s">
        <v>4940</v>
      </c>
      <c r="W36" s="33" t="s">
        <v>5139</v>
      </c>
      <c r="X36" s="33" t="s">
        <v>4943</v>
      </c>
      <c r="Y36" s="33" t="s">
        <v>4987</v>
      </c>
      <c r="Z36" s="33" t="s">
        <v>4945</v>
      </c>
      <c r="AA36" s="33" t="s">
        <v>4940</v>
      </c>
      <c r="AB36" s="33" t="s">
        <v>5085</v>
      </c>
      <c r="AC36" s="33" t="s">
        <v>4946</v>
      </c>
      <c r="AD36" s="33" t="s">
        <v>4946</v>
      </c>
      <c r="AE36" s="33" t="s">
        <v>4945</v>
      </c>
      <c r="AF36" s="33" t="s">
        <v>4940</v>
      </c>
      <c r="AG36" s="33" t="s">
        <v>4957</v>
      </c>
      <c r="AH36" s="33" t="s">
        <v>4945</v>
      </c>
      <c r="AI36" s="33" t="s">
        <v>4945</v>
      </c>
      <c r="AJ36" s="33" t="s">
        <v>4940</v>
      </c>
      <c r="AK36" s="33" t="s">
        <v>4948</v>
      </c>
      <c r="AL36" s="33" t="s">
        <v>4940</v>
      </c>
      <c r="AM36" s="33" t="s">
        <v>4940</v>
      </c>
    </row>
    <row r="37" spans="1:39">
      <c r="A37" s="33" t="s">
        <v>2212</v>
      </c>
      <c r="B37" s="33" t="s">
        <v>4927</v>
      </c>
      <c r="C37" s="33" t="s">
        <v>4928</v>
      </c>
      <c r="D37" s="33" t="str">
        <f>VLOOKUP(A37,'202303-带宽'!$H$2:$H$870,1,FALSE)</f>
        <v>182315IDC00049</v>
      </c>
      <c r="F37" s="33" t="s">
        <v>5131</v>
      </c>
      <c r="G37" s="33" t="s">
        <v>4930</v>
      </c>
      <c r="H37" s="33" t="s">
        <v>4950</v>
      </c>
      <c r="I37" s="33" t="s">
        <v>4931</v>
      </c>
      <c r="J37" s="33" t="s">
        <v>1820</v>
      </c>
      <c r="K37" s="33" t="s">
        <v>4932</v>
      </c>
      <c r="L37" s="33" t="s">
        <v>4933</v>
      </c>
      <c r="M37" s="33" t="s">
        <v>4934</v>
      </c>
      <c r="N37" s="33" t="s">
        <v>4935</v>
      </c>
      <c r="O37" s="33" t="s">
        <v>5140</v>
      </c>
      <c r="P37" s="33" t="s">
        <v>5141</v>
      </c>
      <c r="Q37" s="33" t="s">
        <v>4953</v>
      </c>
      <c r="R37" s="33" t="s">
        <v>4954</v>
      </c>
      <c r="S37" s="33" t="s">
        <v>4940</v>
      </c>
      <c r="T37" s="33" t="s">
        <v>4941</v>
      </c>
      <c r="U37" s="33" t="s">
        <v>4940</v>
      </c>
      <c r="V37" s="33" t="s">
        <v>4940</v>
      </c>
      <c r="W37" s="33" t="s">
        <v>5142</v>
      </c>
      <c r="X37" s="33" t="s">
        <v>4943</v>
      </c>
      <c r="Y37" s="33" t="s">
        <v>5102</v>
      </c>
      <c r="Z37" s="33" t="s">
        <v>4945</v>
      </c>
      <c r="AA37" s="33" t="s">
        <v>4940</v>
      </c>
      <c r="AB37" s="33" t="s">
        <v>5143</v>
      </c>
      <c r="AC37" s="33" t="s">
        <v>4946</v>
      </c>
      <c r="AD37" s="33" t="s">
        <v>4946</v>
      </c>
      <c r="AE37" s="33" t="s">
        <v>4945</v>
      </c>
      <c r="AF37" s="33" t="s">
        <v>4940</v>
      </c>
      <c r="AG37" s="33" t="s">
        <v>4957</v>
      </c>
      <c r="AH37" s="33" t="s">
        <v>4945</v>
      </c>
      <c r="AI37" s="33" t="s">
        <v>4945</v>
      </c>
      <c r="AJ37" s="33" t="s">
        <v>4940</v>
      </c>
      <c r="AK37" s="33" t="s">
        <v>4948</v>
      </c>
      <c r="AL37" s="33" t="s">
        <v>4940</v>
      </c>
      <c r="AM37" s="33" t="s">
        <v>4940</v>
      </c>
    </row>
    <row r="38" spans="1:39">
      <c r="A38" s="33" t="s">
        <v>2225</v>
      </c>
      <c r="B38" s="33" t="s">
        <v>4927</v>
      </c>
      <c r="C38" s="33" t="s">
        <v>4928</v>
      </c>
      <c r="D38" s="33" t="str">
        <f>VLOOKUP(A38,'202303-带宽'!$H$2:$H$870,1,FALSE)</f>
        <v>182315IDC00052</v>
      </c>
      <c r="F38" s="33" t="s">
        <v>5131</v>
      </c>
      <c r="G38" s="33" t="s">
        <v>4930</v>
      </c>
      <c r="H38" s="33" t="s">
        <v>4950</v>
      </c>
      <c r="I38" s="33" t="s">
        <v>4931</v>
      </c>
      <c r="J38" s="33" t="s">
        <v>53</v>
      </c>
      <c r="K38" s="33" t="s">
        <v>4932</v>
      </c>
      <c r="L38" s="33" t="s">
        <v>4933</v>
      </c>
      <c r="M38" s="33" t="s">
        <v>4934</v>
      </c>
      <c r="N38" s="33" t="s">
        <v>4935</v>
      </c>
      <c r="O38" s="33" t="s">
        <v>5144</v>
      </c>
      <c r="P38" s="33" t="s">
        <v>5145</v>
      </c>
      <c r="Q38" s="33" t="s">
        <v>4938</v>
      </c>
      <c r="R38" s="33" t="s">
        <v>4978</v>
      </c>
      <c r="S38" s="33" t="s">
        <v>4940</v>
      </c>
      <c r="T38" s="33" t="s">
        <v>4941</v>
      </c>
      <c r="U38" s="33" t="s">
        <v>4940</v>
      </c>
      <c r="V38" s="33" t="s">
        <v>4940</v>
      </c>
      <c r="W38" s="33" t="s">
        <v>5146</v>
      </c>
      <c r="X38" s="33" t="s">
        <v>4943</v>
      </c>
      <c r="Y38" s="33" t="s">
        <v>5102</v>
      </c>
      <c r="Z38" s="33" t="s">
        <v>4945</v>
      </c>
      <c r="AA38" s="33" t="s">
        <v>4940</v>
      </c>
      <c r="AB38" s="33" t="s">
        <v>5147</v>
      </c>
      <c r="AC38" s="33" t="s">
        <v>4946</v>
      </c>
      <c r="AD38" s="33" t="s">
        <v>4946</v>
      </c>
      <c r="AE38" s="33" t="s">
        <v>4945</v>
      </c>
      <c r="AF38" s="33" t="s">
        <v>4940</v>
      </c>
      <c r="AG38" s="33" t="s">
        <v>4957</v>
      </c>
      <c r="AH38" s="33" t="s">
        <v>4945</v>
      </c>
      <c r="AI38" s="33" t="s">
        <v>4945</v>
      </c>
      <c r="AJ38" s="33" t="s">
        <v>4940</v>
      </c>
      <c r="AK38" s="33" t="s">
        <v>4948</v>
      </c>
      <c r="AL38" s="33" t="s">
        <v>4940</v>
      </c>
      <c r="AM38" s="33" t="s">
        <v>4940</v>
      </c>
    </row>
    <row r="39" spans="1:39">
      <c r="A39" s="33" t="s">
        <v>2241</v>
      </c>
      <c r="B39" s="33" t="s">
        <v>4927</v>
      </c>
      <c r="C39" s="33" t="s">
        <v>4928</v>
      </c>
      <c r="D39" s="33" t="str">
        <f>VLOOKUP(A39,'202303-带宽'!$H$2:$H$870,1,FALSE)</f>
        <v>182315IDC00046</v>
      </c>
      <c r="F39" s="33" t="s">
        <v>5131</v>
      </c>
      <c r="G39" s="33" t="s">
        <v>4930</v>
      </c>
      <c r="H39" s="33" t="s">
        <v>4950</v>
      </c>
      <c r="I39" s="33" t="s">
        <v>4931</v>
      </c>
      <c r="J39" s="33" t="s">
        <v>1820</v>
      </c>
      <c r="K39" s="33" t="s">
        <v>4932</v>
      </c>
      <c r="L39" s="33" t="s">
        <v>4933</v>
      </c>
      <c r="M39" s="33" t="s">
        <v>4934</v>
      </c>
      <c r="N39" s="33" t="s">
        <v>4935</v>
      </c>
      <c r="O39" s="33" t="s">
        <v>5144</v>
      </c>
      <c r="P39" s="33" t="s">
        <v>5148</v>
      </c>
      <c r="Q39" s="33" t="s">
        <v>4938</v>
      </c>
      <c r="R39" s="33" t="s">
        <v>4978</v>
      </c>
      <c r="S39" s="33" t="s">
        <v>4940</v>
      </c>
      <c r="T39" s="33" t="s">
        <v>4941</v>
      </c>
      <c r="U39" s="33" t="s">
        <v>4940</v>
      </c>
      <c r="V39" s="33" t="s">
        <v>4940</v>
      </c>
      <c r="W39" s="33" t="s">
        <v>5149</v>
      </c>
      <c r="X39" s="33" t="s">
        <v>4943</v>
      </c>
      <c r="Y39" s="33" t="s">
        <v>5102</v>
      </c>
      <c r="Z39" s="33" t="s">
        <v>4945</v>
      </c>
      <c r="AA39" s="33" t="s">
        <v>4940</v>
      </c>
      <c r="AB39" s="33" t="s">
        <v>5147</v>
      </c>
      <c r="AC39" s="33" t="s">
        <v>4946</v>
      </c>
      <c r="AD39" s="33" t="s">
        <v>4946</v>
      </c>
      <c r="AE39" s="33" t="s">
        <v>4945</v>
      </c>
      <c r="AF39" s="33" t="s">
        <v>4940</v>
      </c>
      <c r="AG39" s="33" t="s">
        <v>4957</v>
      </c>
      <c r="AH39" s="33" t="s">
        <v>4945</v>
      </c>
      <c r="AI39" s="33" t="s">
        <v>4945</v>
      </c>
      <c r="AJ39" s="33" t="s">
        <v>4940</v>
      </c>
      <c r="AK39" s="33" t="s">
        <v>4948</v>
      </c>
      <c r="AL39" s="33" t="s">
        <v>4940</v>
      </c>
      <c r="AM39" s="33" t="s">
        <v>4940</v>
      </c>
    </row>
    <row r="40" spans="1:39">
      <c r="A40" s="33" t="s">
        <v>2525</v>
      </c>
      <c r="B40" s="33" t="s">
        <v>4927</v>
      </c>
      <c r="C40" s="33" t="s">
        <v>4928</v>
      </c>
      <c r="D40" s="33" t="str">
        <f>VLOOKUP(A40,'202303-带宽'!$H$2:$H$870,1,FALSE)</f>
        <v>182315IDC00055</v>
      </c>
      <c r="F40" s="33" t="s">
        <v>5131</v>
      </c>
      <c r="G40" s="33" t="s">
        <v>4930</v>
      </c>
      <c r="H40" s="33" t="s">
        <v>4950</v>
      </c>
      <c r="I40" s="33" t="s">
        <v>4931</v>
      </c>
      <c r="J40" s="33" t="s">
        <v>53</v>
      </c>
      <c r="K40" s="33" t="s">
        <v>4932</v>
      </c>
      <c r="L40" s="33" t="s">
        <v>4933</v>
      </c>
      <c r="M40" s="33" t="s">
        <v>4934</v>
      </c>
      <c r="N40" s="33" t="s">
        <v>4935</v>
      </c>
      <c r="O40" s="33" t="s">
        <v>5150</v>
      </c>
      <c r="P40" s="33" t="s">
        <v>5151</v>
      </c>
      <c r="Q40" s="33" t="s">
        <v>4938</v>
      </c>
      <c r="R40" s="33" t="s">
        <v>4978</v>
      </c>
      <c r="S40" s="33" t="s">
        <v>4940</v>
      </c>
      <c r="T40" s="33" t="s">
        <v>4941</v>
      </c>
      <c r="U40" s="33" t="s">
        <v>4940</v>
      </c>
      <c r="V40" s="33" t="s">
        <v>4940</v>
      </c>
      <c r="W40" s="33" t="s">
        <v>5152</v>
      </c>
      <c r="X40" s="33" t="s">
        <v>4943</v>
      </c>
      <c r="Y40" s="33" t="s">
        <v>5080</v>
      </c>
      <c r="Z40" s="33" t="s">
        <v>4945</v>
      </c>
      <c r="AA40" s="33" t="s">
        <v>4940</v>
      </c>
      <c r="AB40" s="33" t="s">
        <v>5153</v>
      </c>
      <c r="AC40" s="33" t="s">
        <v>4946</v>
      </c>
      <c r="AD40" s="33" t="s">
        <v>4946</v>
      </c>
      <c r="AE40" s="33" t="s">
        <v>4945</v>
      </c>
      <c r="AF40" s="33" t="s">
        <v>4940</v>
      </c>
      <c r="AG40" s="33" t="s">
        <v>4957</v>
      </c>
      <c r="AH40" s="33" t="s">
        <v>4945</v>
      </c>
      <c r="AI40" s="33" t="s">
        <v>4945</v>
      </c>
      <c r="AJ40" s="33" t="s">
        <v>4940</v>
      </c>
      <c r="AK40" s="33" t="s">
        <v>4948</v>
      </c>
      <c r="AL40" s="33" t="s">
        <v>4940</v>
      </c>
      <c r="AM40" s="33" t="s">
        <v>4940</v>
      </c>
    </row>
    <row r="41" spans="1:39">
      <c r="A41" s="33" t="s">
        <v>2484</v>
      </c>
      <c r="B41" s="33" t="s">
        <v>4927</v>
      </c>
      <c r="C41" s="33" t="s">
        <v>4928</v>
      </c>
      <c r="D41" s="33" t="str">
        <f>VLOOKUP(A41,'202303-带宽'!$H$2:$H$870,1,FALSE)</f>
        <v>182315IDC00051</v>
      </c>
      <c r="F41" s="33" t="s">
        <v>5131</v>
      </c>
      <c r="G41" s="33" t="s">
        <v>4930</v>
      </c>
      <c r="H41" s="33" t="s">
        <v>4950</v>
      </c>
      <c r="I41" s="33" t="s">
        <v>4931</v>
      </c>
      <c r="J41" s="33" t="s">
        <v>1820</v>
      </c>
      <c r="K41" s="33" t="s">
        <v>4932</v>
      </c>
      <c r="L41" s="33" t="s">
        <v>4933</v>
      </c>
      <c r="M41" s="33" t="s">
        <v>4934</v>
      </c>
      <c r="N41" s="33" t="s">
        <v>4935</v>
      </c>
      <c r="O41" s="33" t="s">
        <v>5132</v>
      </c>
      <c r="P41" s="33" t="s">
        <v>5154</v>
      </c>
      <c r="Q41" s="33" t="s">
        <v>4938</v>
      </c>
      <c r="R41" s="33" t="s">
        <v>4978</v>
      </c>
      <c r="S41" s="33" t="s">
        <v>4940</v>
      </c>
      <c r="T41" s="33" t="s">
        <v>4941</v>
      </c>
      <c r="U41" s="33" t="s">
        <v>4940</v>
      </c>
      <c r="V41" s="33" t="s">
        <v>4940</v>
      </c>
      <c r="W41" s="33" t="s">
        <v>5155</v>
      </c>
      <c r="X41" s="33" t="s">
        <v>4943</v>
      </c>
      <c r="Y41" s="33" t="s">
        <v>4987</v>
      </c>
      <c r="Z41" s="33" t="s">
        <v>4945</v>
      </c>
      <c r="AA41" s="33" t="s">
        <v>4940</v>
      </c>
      <c r="AB41" s="33" t="s">
        <v>5135</v>
      </c>
      <c r="AC41" s="33" t="s">
        <v>4946</v>
      </c>
      <c r="AD41" s="33" t="s">
        <v>4946</v>
      </c>
      <c r="AE41" s="33" t="s">
        <v>4945</v>
      </c>
      <c r="AF41" s="33" t="s">
        <v>4940</v>
      </c>
      <c r="AG41" s="33" t="s">
        <v>4957</v>
      </c>
      <c r="AH41" s="33" t="s">
        <v>4945</v>
      </c>
      <c r="AI41" s="33" t="s">
        <v>4945</v>
      </c>
      <c r="AJ41" s="33" t="s">
        <v>4940</v>
      </c>
      <c r="AK41" s="33" t="s">
        <v>4948</v>
      </c>
      <c r="AL41" s="33" t="s">
        <v>4940</v>
      </c>
      <c r="AM41" s="33" t="s">
        <v>4940</v>
      </c>
    </row>
    <row r="42" spans="1:39">
      <c r="A42" s="33" t="s">
        <v>2554</v>
      </c>
      <c r="B42" s="33" t="s">
        <v>4927</v>
      </c>
      <c r="C42" s="33" t="s">
        <v>4928</v>
      </c>
      <c r="D42" s="33" t="str">
        <f>VLOOKUP(A42,'202303-带宽'!$H$2:$H$870,1,FALSE)</f>
        <v>182315IDC00048</v>
      </c>
      <c r="F42" s="33" t="s">
        <v>5131</v>
      </c>
      <c r="G42" s="33" t="s">
        <v>4930</v>
      </c>
      <c r="H42" s="33" t="s">
        <v>4950</v>
      </c>
      <c r="I42" s="33" t="s">
        <v>4931</v>
      </c>
      <c r="J42" s="33" t="s">
        <v>1820</v>
      </c>
      <c r="K42" s="33" t="s">
        <v>4932</v>
      </c>
      <c r="L42" s="33" t="s">
        <v>4933</v>
      </c>
      <c r="M42" s="33" t="s">
        <v>4934</v>
      </c>
      <c r="N42" s="33" t="s">
        <v>4935</v>
      </c>
      <c r="O42" s="33" t="s">
        <v>5156</v>
      </c>
      <c r="P42" s="33" t="s">
        <v>5157</v>
      </c>
      <c r="Q42" s="33" t="s">
        <v>4953</v>
      </c>
      <c r="R42" s="33" t="s">
        <v>4954</v>
      </c>
      <c r="S42" s="33" t="s">
        <v>4940</v>
      </c>
      <c r="T42" s="33" t="s">
        <v>4941</v>
      </c>
      <c r="U42" s="33" t="s">
        <v>4940</v>
      </c>
      <c r="V42" s="33" t="s">
        <v>4940</v>
      </c>
      <c r="W42" s="33" t="s">
        <v>5158</v>
      </c>
      <c r="X42" s="33" t="s">
        <v>4943</v>
      </c>
      <c r="Y42" s="33" t="s">
        <v>5080</v>
      </c>
      <c r="Z42" s="33" t="s">
        <v>4945</v>
      </c>
      <c r="AA42" s="33" t="s">
        <v>4940</v>
      </c>
      <c r="AB42" s="33" t="s">
        <v>5159</v>
      </c>
      <c r="AC42" s="33" t="s">
        <v>4946</v>
      </c>
      <c r="AD42" s="33" t="s">
        <v>4946</v>
      </c>
      <c r="AE42" s="33" t="s">
        <v>4945</v>
      </c>
      <c r="AF42" s="33" t="s">
        <v>4940</v>
      </c>
      <c r="AG42" s="33" t="s">
        <v>4957</v>
      </c>
      <c r="AH42" s="33" t="s">
        <v>4945</v>
      </c>
      <c r="AI42" s="33" t="s">
        <v>4945</v>
      </c>
      <c r="AJ42" s="33" t="s">
        <v>4940</v>
      </c>
      <c r="AK42" s="33" t="s">
        <v>4948</v>
      </c>
      <c r="AL42" s="33" t="s">
        <v>4940</v>
      </c>
      <c r="AM42" s="33" t="s">
        <v>4940</v>
      </c>
    </row>
    <row r="43" spans="1:39">
      <c r="A43" s="33" t="s">
        <v>2445</v>
      </c>
      <c r="B43" s="33" t="s">
        <v>4927</v>
      </c>
      <c r="C43" s="33" t="s">
        <v>4928</v>
      </c>
      <c r="D43" s="33" t="str">
        <f>VLOOKUP(A43,'202303-带宽'!$H$2:$H$870,1,FALSE)</f>
        <v>182315IDC00047</v>
      </c>
      <c r="F43" s="33" t="s">
        <v>5131</v>
      </c>
      <c r="G43" s="33" t="s">
        <v>4930</v>
      </c>
      <c r="H43" s="33" t="s">
        <v>4950</v>
      </c>
      <c r="I43" s="33" t="s">
        <v>4931</v>
      </c>
      <c r="J43" s="33" t="s">
        <v>1820</v>
      </c>
      <c r="K43" s="33" t="s">
        <v>4932</v>
      </c>
      <c r="L43" s="33" t="s">
        <v>4933</v>
      </c>
      <c r="M43" s="33" t="s">
        <v>4934</v>
      </c>
      <c r="N43" s="33" t="s">
        <v>4935</v>
      </c>
      <c r="O43" s="33" t="s">
        <v>5127</v>
      </c>
      <c r="P43" s="33" t="s">
        <v>5160</v>
      </c>
      <c r="Q43" s="33" t="s">
        <v>4953</v>
      </c>
      <c r="R43" s="33" t="s">
        <v>4954</v>
      </c>
      <c r="S43" s="33" t="s">
        <v>4940</v>
      </c>
      <c r="T43" s="33" t="s">
        <v>4941</v>
      </c>
      <c r="U43" s="33" t="s">
        <v>4940</v>
      </c>
      <c r="V43" s="33" t="s">
        <v>4940</v>
      </c>
      <c r="W43" s="33" t="s">
        <v>5161</v>
      </c>
      <c r="X43" s="33" t="s">
        <v>4943</v>
      </c>
      <c r="Y43" s="33" t="s">
        <v>5080</v>
      </c>
      <c r="Z43" s="33" t="s">
        <v>4945</v>
      </c>
      <c r="AA43" s="33" t="s">
        <v>4940</v>
      </c>
      <c r="AB43" s="33" t="s">
        <v>5130</v>
      </c>
      <c r="AC43" s="33" t="s">
        <v>4946</v>
      </c>
      <c r="AD43" s="33" t="s">
        <v>4946</v>
      </c>
      <c r="AE43" s="33" t="s">
        <v>4945</v>
      </c>
      <c r="AF43" s="33" t="s">
        <v>4940</v>
      </c>
      <c r="AG43" s="33" t="s">
        <v>4957</v>
      </c>
      <c r="AH43" s="33" t="s">
        <v>4945</v>
      </c>
      <c r="AI43" s="33" t="s">
        <v>4945</v>
      </c>
      <c r="AJ43" s="33" t="s">
        <v>4940</v>
      </c>
      <c r="AK43" s="33" t="s">
        <v>4948</v>
      </c>
      <c r="AL43" s="33" t="s">
        <v>4940</v>
      </c>
      <c r="AM43" s="33" t="s">
        <v>4940</v>
      </c>
    </row>
    <row r="44" spans="1:39">
      <c r="A44" s="33" t="s">
        <v>5162</v>
      </c>
      <c r="B44" s="33" t="s">
        <v>4927</v>
      </c>
      <c r="C44" s="33" t="s">
        <v>4928</v>
      </c>
      <c r="D44" s="33" t="e">
        <f>VLOOKUP(A44,'202303-带宽'!$H$2:$H$870,1,FALSE)</f>
        <v>#N/A</v>
      </c>
      <c r="E44" s="33" t="s">
        <v>5015</v>
      </c>
      <c r="F44" s="33" t="s">
        <v>5163</v>
      </c>
      <c r="G44" s="33" t="s">
        <v>4930</v>
      </c>
      <c r="H44" s="33" t="s">
        <v>30</v>
      </c>
      <c r="I44" s="33" t="s">
        <v>4931</v>
      </c>
      <c r="J44" s="33" t="s">
        <v>5164</v>
      </c>
      <c r="K44" s="33" t="s">
        <v>4932</v>
      </c>
      <c r="L44" s="33" t="s">
        <v>4933</v>
      </c>
      <c r="M44" s="33" t="s">
        <v>4934</v>
      </c>
      <c r="N44" s="33" t="s">
        <v>4935</v>
      </c>
      <c r="O44" s="33" t="s">
        <v>5165</v>
      </c>
      <c r="P44" s="33" t="s">
        <v>5166</v>
      </c>
      <c r="Q44" s="33" t="s">
        <v>5167</v>
      </c>
      <c r="R44" s="33" t="s">
        <v>5168</v>
      </c>
      <c r="S44" s="33" t="s">
        <v>4940</v>
      </c>
      <c r="T44" s="33" t="s">
        <v>4941</v>
      </c>
      <c r="U44" s="33" t="s">
        <v>4940</v>
      </c>
      <c r="V44" s="33" t="s">
        <v>4940</v>
      </c>
      <c r="W44" s="33" t="s">
        <v>5169</v>
      </c>
      <c r="X44" s="33" t="s">
        <v>4943</v>
      </c>
      <c r="Y44" s="33" t="s">
        <v>5170</v>
      </c>
      <c r="Z44" s="33" t="s">
        <v>4933</v>
      </c>
      <c r="AA44" s="33" t="s">
        <v>5171</v>
      </c>
      <c r="AB44" s="33" t="s">
        <v>5172</v>
      </c>
      <c r="AC44" s="33" t="s">
        <v>5024</v>
      </c>
      <c r="AD44" s="33" t="s">
        <v>5024</v>
      </c>
      <c r="AE44" s="33" t="s">
        <v>4945</v>
      </c>
      <c r="AF44" s="33" t="s">
        <v>4940</v>
      </c>
      <c r="AG44" s="33" t="s">
        <v>4947</v>
      </c>
      <c r="AH44" s="33" t="s">
        <v>4945</v>
      </c>
      <c r="AI44" s="33" t="s">
        <v>4945</v>
      </c>
      <c r="AJ44" s="33" t="s">
        <v>4940</v>
      </c>
      <c r="AK44" s="33" t="s">
        <v>4948</v>
      </c>
      <c r="AL44" s="33" t="s">
        <v>4940</v>
      </c>
      <c r="AM44" s="33" t="s">
        <v>4940</v>
      </c>
    </row>
    <row r="45" spans="1:39">
      <c r="A45" s="33" t="s">
        <v>5173</v>
      </c>
      <c r="B45" s="33" t="s">
        <v>5026</v>
      </c>
      <c r="C45" s="33" t="s">
        <v>4928</v>
      </c>
      <c r="D45" s="33" t="e">
        <f>VLOOKUP(A45,'202303-带宽'!$H$2:$H$870,1,FALSE)</f>
        <v>#N/A</v>
      </c>
      <c r="E45" s="33" t="s">
        <v>5174</v>
      </c>
      <c r="F45" s="33" t="s">
        <v>5175</v>
      </c>
      <c r="G45" s="33" t="s">
        <v>4930</v>
      </c>
      <c r="H45" s="33" t="s">
        <v>4950</v>
      </c>
      <c r="I45" s="33" t="s">
        <v>4931</v>
      </c>
      <c r="J45" s="33" t="s">
        <v>1820</v>
      </c>
      <c r="K45" s="33" t="s">
        <v>4932</v>
      </c>
      <c r="L45" s="33" t="s">
        <v>4933</v>
      </c>
      <c r="M45" s="33" t="s">
        <v>4934</v>
      </c>
      <c r="N45" s="33" t="s">
        <v>4935</v>
      </c>
      <c r="O45" s="33" t="s">
        <v>5176</v>
      </c>
      <c r="P45" s="33" t="s">
        <v>5177</v>
      </c>
      <c r="Q45" s="33" t="s">
        <v>4953</v>
      </c>
      <c r="R45" s="33" t="s">
        <v>4953</v>
      </c>
      <c r="S45" s="33" t="s">
        <v>4940</v>
      </c>
      <c r="T45" s="33" t="s">
        <v>4972</v>
      </c>
      <c r="U45" s="33" t="s">
        <v>4940</v>
      </c>
      <c r="V45" s="33" t="s">
        <v>4940</v>
      </c>
      <c r="W45" s="33" t="s">
        <v>4940</v>
      </c>
      <c r="X45" s="33" t="s">
        <v>4940</v>
      </c>
      <c r="Y45" s="33" t="s">
        <v>5080</v>
      </c>
      <c r="Z45" s="33" t="s">
        <v>4933</v>
      </c>
      <c r="AA45" s="33" t="s">
        <v>5178</v>
      </c>
      <c r="AB45" s="33" t="s">
        <v>5179</v>
      </c>
      <c r="AC45" s="33" t="s">
        <v>4946</v>
      </c>
      <c r="AD45" s="33" t="s">
        <v>4946</v>
      </c>
      <c r="AE45" s="33" t="s">
        <v>4945</v>
      </c>
      <c r="AF45" s="33" t="s">
        <v>4940</v>
      </c>
      <c r="AG45" s="33" t="s">
        <v>4947</v>
      </c>
      <c r="AH45" s="33" t="s">
        <v>4945</v>
      </c>
      <c r="AI45" s="33" t="s">
        <v>4945</v>
      </c>
      <c r="AJ45" s="33" t="s">
        <v>4940</v>
      </c>
      <c r="AK45" s="33" t="s">
        <v>4948</v>
      </c>
      <c r="AL45" s="33" t="s">
        <v>4940</v>
      </c>
      <c r="AM45" s="33" t="s">
        <v>4940</v>
      </c>
    </row>
    <row r="46" spans="1:39">
      <c r="A46" s="33" t="s">
        <v>5180</v>
      </c>
      <c r="B46" s="33" t="s">
        <v>4927</v>
      </c>
      <c r="C46" s="33" t="s">
        <v>4928</v>
      </c>
      <c r="D46" s="33" t="e">
        <f>VLOOKUP(A46,'202303-带宽'!$H$2:$H$870,1,FALSE)</f>
        <v>#N/A</v>
      </c>
      <c r="E46" s="33" t="s">
        <v>5071</v>
      </c>
      <c r="F46" s="33" t="s">
        <v>5181</v>
      </c>
      <c r="G46" s="33" t="s">
        <v>4930</v>
      </c>
      <c r="H46" s="33" t="s">
        <v>5072</v>
      </c>
      <c r="I46" s="33" t="s">
        <v>4932</v>
      </c>
      <c r="J46" s="33" t="s">
        <v>5072</v>
      </c>
      <c r="K46" s="33" t="s">
        <v>4932</v>
      </c>
      <c r="L46" s="33" t="s">
        <v>4945</v>
      </c>
      <c r="M46" s="33" t="s">
        <v>4934</v>
      </c>
      <c r="N46" s="33" t="s">
        <v>4935</v>
      </c>
      <c r="O46" s="33" t="s">
        <v>5182</v>
      </c>
      <c r="P46" s="33" t="s">
        <v>5183</v>
      </c>
      <c r="Q46" s="33" t="s">
        <v>3792</v>
      </c>
      <c r="R46" s="33" t="s">
        <v>5184</v>
      </c>
      <c r="S46" s="33" t="s">
        <v>4940</v>
      </c>
      <c r="T46" s="33" t="s">
        <v>4941</v>
      </c>
      <c r="U46" s="33" t="s">
        <v>4940</v>
      </c>
      <c r="V46" s="33" t="s">
        <v>4940</v>
      </c>
      <c r="W46" s="33" t="s">
        <v>5096</v>
      </c>
      <c r="X46" s="33" t="s">
        <v>4943</v>
      </c>
      <c r="Y46" s="33" t="s">
        <v>5016</v>
      </c>
      <c r="Z46" s="33" t="s">
        <v>4945</v>
      </c>
      <c r="AA46" s="33" t="s">
        <v>4940</v>
      </c>
      <c r="AB46" s="33" t="s">
        <v>4940</v>
      </c>
      <c r="AC46" s="33" t="s">
        <v>5078</v>
      </c>
      <c r="AD46" s="33" t="s">
        <v>5078</v>
      </c>
      <c r="AE46" s="33" t="s">
        <v>4945</v>
      </c>
      <c r="AF46" s="33" t="s">
        <v>4940</v>
      </c>
      <c r="AG46" s="33" t="s">
        <v>4947</v>
      </c>
      <c r="AH46" s="33" t="s">
        <v>4945</v>
      </c>
      <c r="AI46" s="33" t="s">
        <v>4945</v>
      </c>
      <c r="AJ46" s="33" t="s">
        <v>4940</v>
      </c>
      <c r="AK46" s="33" t="s">
        <v>4948</v>
      </c>
      <c r="AL46" s="33" t="s">
        <v>4940</v>
      </c>
      <c r="AM46" s="33" t="s">
        <v>4940</v>
      </c>
    </row>
    <row r="47" spans="1:39">
      <c r="A47" s="33" t="s">
        <v>5185</v>
      </c>
      <c r="B47" s="33" t="s">
        <v>4927</v>
      </c>
      <c r="C47" s="33" t="s">
        <v>4966</v>
      </c>
      <c r="D47" s="33" t="e">
        <f>VLOOKUP(A47,'202303-带宽'!$H$2:$H$870,1,FALSE)</f>
        <v>#N/A</v>
      </c>
      <c r="E47" s="33" t="s">
        <v>5071</v>
      </c>
      <c r="F47" s="33" t="s">
        <v>5186</v>
      </c>
      <c r="G47" s="33" t="s">
        <v>4930</v>
      </c>
      <c r="H47" s="33" t="s">
        <v>5072</v>
      </c>
      <c r="I47" s="33" t="s">
        <v>4932</v>
      </c>
      <c r="J47" s="33" t="s">
        <v>5072</v>
      </c>
      <c r="K47" s="33" t="s">
        <v>4932</v>
      </c>
      <c r="L47" s="33" t="s">
        <v>4945</v>
      </c>
      <c r="M47" s="33" t="s">
        <v>4934</v>
      </c>
      <c r="N47" s="33" t="s">
        <v>4935</v>
      </c>
      <c r="O47" s="33" t="s">
        <v>5187</v>
      </c>
      <c r="P47" s="33" t="s">
        <v>5188</v>
      </c>
      <c r="Q47" s="33" t="s">
        <v>5189</v>
      </c>
      <c r="R47" s="33" t="s">
        <v>5190</v>
      </c>
      <c r="S47" s="33" t="s">
        <v>4940</v>
      </c>
      <c r="T47" s="33" t="s">
        <v>4941</v>
      </c>
      <c r="U47" s="33" t="s">
        <v>4940</v>
      </c>
      <c r="V47" s="33" t="s">
        <v>4940</v>
      </c>
      <c r="W47" s="33" t="s">
        <v>5096</v>
      </c>
      <c r="X47" s="33" t="s">
        <v>4943</v>
      </c>
      <c r="Y47" s="33" t="s">
        <v>5191</v>
      </c>
      <c r="Z47" s="33" t="s">
        <v>4945</v>
      </c>
      <c r="AA47" s="33" t="s">
        <v>4940</v>
      </c>
      <c r="AB47" s="33" t="s">
        <v>4940</v>
      </c>
      <c r="AC47" s="33" t="s">
        <v>5078</v>
      </c>
      <c r="AD47" s="33" t="s">
        <v>5078</v>
      </c>
      <c r="AE47" s="33" t="s">
        <v>4933</v>
      </c>
      <c r="AF47" s="33" t="s">
        <v>4940</v>
      </c>
      <c r="AG47" s="33" t="s">
        <v>4947</v>
      </c>
      <c r="AH47" s="33" t="s">
        <v>4945</v>
      </c>
      <c r="AI47" s="33" t="s">
        <v>4945</v>
      </c>
      <c r="AJ47" s="33" t="s">
        <v>5192</v>
      </c>
      <c r="AK47" s="33" t="s">
        <v>4948</v>
      </c>
      <c r="AL47" s="33" t="s">
        <v>4940</v>
      </c>
      <c r="AM47" s="33" t="s">
        <v>4940</v>
      </c>
    </row>
    <row r="48" spans="1:39">
      <c r="A48" s="33" t="s">
        <v>5193</v>
      </c>
      <c r="B48" s="33" t="s">
        <v>4927</v>
      </c>
      <c r="C48" s="33" t="s">
        <v>4928</v>
      </c>
      <c r="D48" s="33" t="e">
        <f>VLOOKUP(A48,'202303-带宽'!$H$2:$H$870,1,FALSE)</f>
        <v>#N/A</v>
      </c>
      <c r="E48" s="33" t="s">
        <v>4986</v>
      </c>
      <c r="F48" s="33" t="s">
        <v>5194</v>
      </c>
      <c r="G48" s="33" t="s">
        <v>4930</v>
      </c>
      <c r="H48" s="33" t="s">
        <v>30</v>
      </c>
      <c r="I48" s="33" t="s">
        <v>4931</v>
      </c>
      <c r="J48" s="33" t="s">
        <v>5164</v>
      </c>
      <c r="K48" s="33" t="s">
        <v>4932</v>
      </c>
      <c r="L48" s="33" t="s">
        <v>4933</v>
      </c>
      <c r="M48" s="33" t="s">
        <v>4934</v>
      </c>
      <c r="N48" s="33" t="s">
        <v>4935</v>
      </c>
      <c r="O48" s="33" t="s">
        <v>5165</v>
      </c>
      <c r="P48" s="33" t="s">
        <v>5195</v>
      </c>
      <c r="Q48" s="33" t="s">
        <v>5196</v>
      </c>
      <c r="R48" s="33" t="s">
        <v>4978</v>
      </c>
      <c r="S48" s="33" t="s">
        <v>4940</v>
      </c>
      <c r="T48" s="33" t="s">
        <v>4941</v>
      </c>
      <c r="U48" s="33" t="s">
        <v>4940</v>
      </c>
      <c r="V48" s="33" t="s">
        <v>4940</v>
      </c>
      <c r="W48" s="33" t="s">
        <v>5197</v>
      </c>
      <c r="X48" s="33" t="s">
        <v>4943</v>
      </c>
      <c r="Y48" s="33" t="s">
        <v>5170</v>
      </c>
      <c r="Z48" s="33" t="s">
        <v>4945</v>
      </c>
      <c r="AA48" s="33" t="s">
        <v>4940</v>
      </c>
      <c r="AB48" s="33" t="s">
        <v>4940</v>
      </c>
      <c r="AC48" s="33" t="s">
        <v>5024</v>
      </c>
      <c r="AD48" s="33" t="s">
        <v>5024</v>
      </c>
      <c r="AE48" s="33" t="s">
        <v>4945</v>
      </c>
      <c r="AF48" s="33" t="s">
        <v>4940</v>
      </c>
      <c r="AG48" s="33" t="s">
        <v>4947</v>
      </c>
      <c r="AH48" s="33" t="s">
        <v>4945</v>
      </c>
      <c r="AI48" s="33" t="s">
        <v>4945</v>
      </c>
      <c r="AJ48" s="33" t="s">
        <v>4940</v>
      </c>
      <c r="AK48" s="33" t="s">
        <v>4948</v>
      </c>
      <c r="AL48" s="33" t="s">
        <v>4940</v>
      </c>
      <c r="AM48" s="33" t="s">
        <v>4940</v>
      </c>
    </row>
  </sheetData>
  <autoFilter ref="A1:AM4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opLeftCell="A4" workbookViewId="0">
      <selection activeCell="N7" sqref="N7"/>
    </sheetView>
  </sheetViews>
  <sheetFormatPr defaultColWidth="8.66666666666667" defaultRowHeight="14" outlineLevelRow="1"/>
  <sheetData>
    <row r="1" s="1" customFormat="1" ht="15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12" t="s">
        <v>15</v>
      </c>
      <c r="Q1" s="12" t="s">
        <v>16</v>
      </c>
      <c r="R1" s="12" t="s">
        <v>17</v>
      </c>
      <c r="S1" s="19" t="s">
        <v>18</v>
      </c>
      <c r="T1" s="20" t="s">
        <v>19</v>
      </c>
      <c r="U1" s="21" t="s">
        <v>20</v>
      </c>
      <c r="V1" s="12" t="s">
        <v>21</v>
      </c>
      <c r="W1" s="22" t="s">
        <v>22</v>
      </c>
      <c r="X1" s="11" t="s">
        <v>23</v>
      </c>
      <c r="Y1" s="11" t="s">
        <v>24</v>
      </c>
      <c r="Z1" s="29" t="s">
        <v>25</v>
      </c>
      <c r="AA1" s="30" t="s">
        <v>26</v>
      </c>
      <c r="AB1" s="31" t="s">
        <v>27</v>
      </c>
      <c r="AC1" s="30" t="s">
        <v>28</v>
      </c>
    </row>
    <row r="2" s="2" customFormat="1" ht="15" customHeight="1" spans="1:29">
      <c r="A2" s="5" t="s">
        <v>578</v>
      </c>
      <c r="B2" s="5" t="s">
        <v>1378</v>
      </c>
      <c r="C2" s="5" t="s">
        <v>1408</v>
      </c>
      <c r="D2" s="6" t="s">
        <v>1379</v>
      </c>
      <c r="E2" s="7" t="s">
        <v>1662</v>
      </c>
      <c r="F2" s="5" t="s">
        <v>1663</v>
      </c>
      <c r="G2" s="8" t="s">
        <v>35</v>
      </c>
      <c r="H2" s="9" t="s">
        <v>1695</v>
      </c>
      <c r="I2" s="13" t="e">
        <v>#N/A</v>
      </c>
      <c r="J2" s="8" t="s">
        <v>1459</v>
      </c>
      <c r="K2" s="14" t="s">
        <v>1594</v>
      </c>
      <c r="L2" s="15" t="s">
        <v>1696</v>
      </c>
      <c r="M2" s="16" t="s">
        <v>1680</v>
      </c>
      <c r="N2" s="17">
        <v>44959</v>
      </c>
      <c r="O2" s="14" t="s">
        <v>58</v>
      </c>
      <c r="P2" s="18">
        <v>11000</v>
      </c>
      <c r="Q2" s="23">
        <v>40</v>
      </c>
      <c r="R2" s="18">
        <v>314285.71</v>
      </c>
      <c r="S2" s="24">
        <v>202302</v>
      </c>
      <c r="T2" s="25" t="s">
        <v>1699</v>
      </c>
      <c r="U2" s="26"/>
      <c r="V2" s="27"/>
      <c r="W2" s="27"/>
      <c r="X2" s="28"/>
      <c r="Y2" s="28"/>
      <c r="Z2" s="6"/>
      <c r="AA2" s="6"/>
      <c r="AB2" s="32"/>
      <c r="AC2" s="3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202303-带宽</vt:lpstr>
      <vt:lpstr>合同高级查询数据</vt:lpstr>
      <vt:lpstr>补充资料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姜旭</cp:lastModifiedBy>
  <dcterms:created xsi:type="dcterms:W3CDTF">2023-04-02T07:35:00Z</dcterms:created>
  <dcterms:modified xsi:type="dcterms:W3CDTF">2023-04-03T08:29:15Z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755CC480CDBE48B1BEEBA90259AA806D_12</vt:lpwstr>
  </property>
  <property fmtid="{D5CDD505-2E9C-101B-9397-08002B2CF9AE}" pid="3" name="KSOProductBuildVer">
    <vt:lpwstr>2052-11.1.0.14036</vt:lpwstr>
  </property>
</Properties>
</file>