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90" windowHeight="11370"/>
  </bookViews>
  <sheets>
    <sheet name="202304带宽" sheetId="1" r:id="rId1"/>
    <sheet name="合同高级查询数据" sheetId="2" r:id="rId2"/>
    <sheet name="Sheet1" sheetId="3" r:id="rId3"/>
  </sheets>
  <externalReferences>
    <externalReference r:id="rId4"/>
  </externalReferences>
  <definedNames>
    <definedName name="_xlnm._FilterDatabase" localSheetId="0" hidden="1">'202304带宽'!$A$1:$XBQ$949</definedName>
    <definedName name="_xlnm._FilterDatabase" localSheetId="1" hidden="1">合同高级查询数据!$A$1:$AM$53</definedName>
  </definedNames>
  <calcPr calcId="144525"/>
</workbook>
</file>

<file path=xl/comments1.xml><?xml version="1.0" encoding="utf-8"?>
<comments xmlns="http://schemas.openxmlformats.org/spreadsheetml/2006/main">
  <authors>
    <author>Wu,Rui</author>
    <author>作者</author>
  </authors>
  <commentList>
    <comment ref="V261" authorId="0">
      <text>
        <r>
          <rPr>
            <b/>
            <sz val="9"/>
            <rFont val="宋体"/>
            <charset val="134"/>
          </rPr>
          <t>Wu,Rui:</t>
        </r>
        <r>
          <rPr>
            <sz val="9"/>
            <rFont val="宋体"/>
            <charset val="134"/>
          </rPr>
          <t xml:space="preserve">
更新流量为11.2G，原预估流量10.96G</t>
        </r>
      </text>
    </comment>
    <comment ref="V279" authorId="0">
      <text>
        <r>
          <rPr>
            <b/>
            <sz val="9"/>
            <rFont val="宋体"/>
            <charset val="134"/>
          </rPr>
          <t>Wu,Rui:</t>
        </r>
        <r>
          <rPr>
            <sz val="9"/>
            <rFont val="宋体"/>
            <charset val="134"/>
          </rPr>
          <t xml:space="preserve">
更新流量，由125.56G，更新为130.7G</t>
        </r>
      </text>
    </comment>
    <comment ref="V283" authorId="0">
      <text>
        <r>
          <rPr>
            <b/>
            <sz val="9"/>
            <rFont val="宋体"/>
            <charset val="134"/>
          </rPr>
          <t>Wu,Rui:</t>
        </r>
        <r>
          <rPr>
            <sz val="9"/>
            <rFont val="宋体"/>
            <charset val="134"/>
          </rPr>
          <t xml:space="preserve">
更新流量，由260G，更新为255.34G</t>
        </r>
      </text>
    </comment>
    <comment ref="V284" authorId="0">
      <text>
        <r>
          <rPr>
            <b/>
            <sz val="9"/>
            <rFont val="宋体"/>
            <charset val="134"/>
          </rPr>
          <t>Wu,Rui:</t>
        </r>
        <r>
          <rPr>
            <sz val="9"/>
            <rFont val="宋体"/>
            <charset val="134"/>
          </rPr>
          <t xml:space="preserve">
更新流量，由9G更新为18.8G</t>
        </r>
      </text>
    </comment>
    <comment ref="E92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92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92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92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93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93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  <comment ref="E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中国电信股份有限公司福州分公司</t>
        </r>
      </text>
    </comment>
  </commentList>
</comments>
</file>

<file path=xl/sharedStrings.xml><?xml version="1.0" encoding="utf-8"?>
<sst xmlns="http://schemas.openxmlformats.org/spreadsheetml/2006/main" count="16078" uniqueCount="5441">
  <si>
    <t>体系</t>
  </si>
  <si>
    <t>地区</t>
  </si>
  <si>
    <t>省份</t>
  </si>
  <si>
    <t>BD</t>
  </si>
  <si>
    <t>供应商</t>
  </si>
  <si>
    <t>合作单位</t>
  </si>
  <si>
    <t>机架/带宽/裸光纤/电路/工位&amp;库房/其他</t>
  </si>
  <si>
    <t>当前计提合同</t>
  </si>
  <si>
    <t>新返回合同</t>
  </si>
  <si>
    <t>费用类型（机架、带宽、光纤/电路、其他）</t>
  </si>
  <si>
    <t>地点</t>
  </si>
  <si>
    <t>TCO机房名称（带宽）</t>
  </si>
  <si>
    <t>机房（机架）</t>
  </si>
  <si>
    <t>起始日期</t>
  </si>
  <si>
    <t>规格</t>
  </si>
  <si>
    <t>计费单位</t>
  </si>
  <si>
    <t>数量/长度</t>
  </si>
  <si>
    <t>金额</t>
  </si>
  <si>
    <t>费用期间</t>
  </si>
  <si>
    <t>业务备注</t>
  </si>
  <si>
    <t>财务备注</t>
  </si>
  <si>
    <t>SYS统计</t>
  </si>
  <si>
    <t>运营商统计</t>
  </si>
  <si>
    <t>合同开始日期</t>
  </si>
  <si>
    <t>合同结束时间</t>
  </si>
  <si>
    <t>TCO机房英文</t>
  </si>
  <si>
    <t>保底率</t>
  </si>
  <si>
    <t>带宽量</t>
  </si>
  <si>
    <t>保底量</t>
  </si>
  <si>
    <t>第三方</t>
  </si>
  <si>
    <t>吴蕊</t>
  </si>
  <si>
    <t>全国</t>
  </si>
  <si>
    <t>王冬雨</t>
  </si>
  <si>
    <t>阿里云计算有限公司</t>
  </si>
  <si>
    <t>阿里云</t>
  </si>
  <si>
    <t>带宽</t>
  </si>
  <si>
    <t>182215IDC00508</t>
  </si>
  <si>
    <t>CDN带宽</t>
  </si>
  <si>
    <t>换量</t>
  </si>
  <si>
    <t>阿里云_feed</t>
  </si>
  <si>
    <t>1M颗粒度，无保底。95计费，1000进制，系数1.1</t>
  </si>
  <si>
    <t>aliyun_feed</t>
  </si>
  <si>
    <t>阿里云_oppo</t>
  </si>
  <si>
    <t>aliyun_oppo</t>
  </si>
  <si>
    <t>阿里云_微软更新下载</t>
  </si>
  <si>
    <t>aliyun_msdl</t>
  </si>
  <si>
    <t>换量（错峰下载）-换量</t>
  </si>
  <si>
    <t>阿里云_小米</t>
  </si>
  <si>
    <t>不计提。错峰下载业务，小米。1M颗粒度，无保底。95计费，1000进制，系数1.1</t>
  </si>
  <si>
    <t>aliyun_xiaomi</t>
  </si>
  <si>
    <t>代理商-电信</t>
  </si>
  <si>
    <t>代理商-吴蕊</t>
  </si>
  <si>
    <t>广西</t>
  </si>
  <si>
    <t>陈媛媛</t>
  </si>
  <si>
    <t>182215IDC00608</t>
  </si>
  <si>
    <t>南宁</t>
  </si>
  <si>
    <t>V南宁2电信</t>
  </si>
  <si>
    <t>CACDNVNNCT2</t>
  </si>
  <si>
    <t>100G</t>
  </si>
  <si>
    <t>裸金属，20220501开始计费，颗粒度10M，保底30G。计费流量以G为单位保留两位小数</t>
  </si>
  <si>
    <t>VNN2CT</t>
  </si>
  <si>
    <t>湖北</t>
  </si>
  <si>
    <t>武汉</t>
  </si>
  <si>
    <t>V武汉电信</t>
  </si>
  <si>
    <t>CACDNVWHCT</t>
  </si>
  <si>
    <t>VWHCT</t>
  </si>
  <si>
    <t>云南</t>
  </si>
  <si>
    <t>182215IDC00707</t>
  </si>
  <si>
    <t>昆明</t>
  </si>
  <si>
    <t>V昆明2电信</t>
  </si>
  <si>
    <t>CACDNVKMCT2</t>
  </si>
  <si>
    <t>VKM2CT</t>
  </si>
  <si>
    <t>182215IDC00706</t>
  </si>
  <si>
    <t>V昆明3电信</t>
  </si>
  <si>
    <t>200G</t>
  </si>
  <si>
    <t>裸金属，200G，保底60G，月95计费。10M。计费流量以G为单位保留两位小数</t>
  </si>
  <si>
    <t>VKM3CT</t>
  </si>
  <si>
    <t>浙江</t>
  </si>
  <si>
    <t>台州</t>
  </si>
  <si>
    <t>V台州电信</t>
  </si>
  <si>
    <t>CACDNVTZCT</t>
  </si>
  <si>
    <t>VTZCT</t>
  </si>
  <si>
    <t>V台州2电信</t>
  </si>
  <si>
    <t>CACDNVTZCT2</t>
  </si>
  <si>
    <t>VTZ2CT</t>
  </si>
  <si>
    <t>北京创世云科技股份有限公司</t>
  </si>
  <si>
    <t>创世云</t>
  </si>
  <si>
    <t>L20230107004</t>
  </si>
  <si>
    <t>百度国内CDN-换量</t>
  </si>
  <si>
    <t>创世云华为应用市场</t>
  </si>
  <si>
    <t>1M颗粒度，无保底。95计费，1000进制，系数1.2</t>
  </si>
  <si>
    <t>csyun_hwapp</t>
  </si>
  <si>
    <t>华北-吴蕊</t>
  </si>
  <si>
    <t>北京</t>
  </si>
  <si>
    <t>纪博宇</t>
  </si>
  <si>
    <t>北京皓宽网络科技有限公司</t>
  </si>
  <si>
    <t>皓宽</t>
  </si>
  <si>
    <t>182015IDC00230</t>
  </si>
  <si>
    <t>BGP带宽</t>
  </si>
  <si>
    <t>北京
BB-CNIX_BGP</t>
  </si>
  <si>
    <t>皓宽IXBGP</t>
  </si>
  <si>
    <t>30G</t>
  </si>
  <si>
    <t>30G包3端口，每个端口单价5000,每月固定15000，修改计提流量为3G。2022.4与SYS核对，实际带宽量为80G，其中50G免费</t>
  </si>
  <si>
    <t>BB-CNIX_BGP</t>
  </si>
  <si>
    <t>包端口</t>
  </si>
  <si>
    <t>北京火山引擎科技有限公司</t>
  </si>
  <si>
    <t>火山引擎</t>
  </si>
  <si>
    <t>182215IDC00284</t>
  </si>
  <si>
    <t>火山引擎_爱奇艺（移动+非移动）-换量</t>
  </si>
  <si>
    <t>火山引擎_爱奇艺</t>
  </si>
  <si>
    <t>包头系数1，1000进制，95计费</t>
  </si>
  <si>
    <t>volc_iqiyi</t>
  </si>
  <si>
    <t>182215IDC00382</t>
  </si>
  <si>
    <t>火山引擎_vivo_移动_联通</t>
  </si>
  <si>
    <t>vivo联通、移动-火山，包头系数1.0，进制1000，日95月均计费，计费起始日期为2022年6月1日。</t>
  </si>
  <si>
    <t>volc_vivo_cmnet_cnc</t>
  </si>
  <si>
    <t>北京蓝乔科技有限公司</t>
  </si>
  <si>
    <t>蓝乔科技</t>
  </si>
  <si>
    <t>182115IDC00215</t>
  </si>
  <si>
    <t>咪咕1CDN</t>
  </si>
  <si>
    <t>20210301开始计费，颗粒度1M，无保底；202105开始无此节点数据</t>
  </si>
  <si>
    <t>北京朗玛峰科技有限公司</t>
  </si>
  <si>
    <t>朗玛峰</t>
  </si>
  <si>
    <t>182315IDC00063</t>
  </si>
  <si>
    <t>快手电信</t>
  </si>
  <si>
    <t>朗玛峰_快手_广州电信</t>
  </si>
  <si>
    <t>不计提。包头系数1.0，进制1000，月95计费，合作期为2022年8月1日 至 2023年7月31日</t>
  </si>
  <si>
    <t>lmfcdn_kuaishou_gzct</t>
  </si>
  <si>
    <t>快手移动联通</t>
  </si>
  <si>
    <t>朗玛峰_快手_非广州电信</t>
  </si>
  <si>
    <t>不计提。包头系数1.0，进制1000，月95计费</t>
  </si>
  <si>
    <t>lmfcdn_kuaishou_not_gzct</t>
  </si>
  <si>
    <t>L20220804001</t>
  </si>
  <si>
    <t>异网带宽</t>
  </si>
  <si>
    <t>广东电信与异网（全国电信除广东、全国联通、全国移动）比例为40%比60%，如异网带宽使用量超出60%比例，超出部分费用为（全量-本网/40%)*单价。
算法举例：广东电信80G，异网120G，那这200G都是5300，如果异网到了130G，多出来的10G就是6500</t>
  </si>
  <si>
    <t>北京庭宇科技有限公司</t>
  </si>
  <si>
    <t>庭宇科技-PCDN</t>
  </si>
  <si>
    <t>182215IDC00497</t>
  </si>
  <si>
    <t>PCDN带宽</t>
  </si>
  <si>
    <t>庭宇云PCDN</t>
  </si>
  <si>
    <t>融合CDN加速服务。1M，1000进制，日95月平均，包头系数1</t>
  </si>
  <si>
    <t>tyyun_pcdn</t>
  </si>
  <si>
    <t>feed庭宇非盒子</t>
  </si>
  <si>
    <t>PCDN庭宇_移动</t>
  </si>
  <si>
    <t>（1）自2022年6月1日起价格变动。1M，包头系数1，进制1000，月95计费。；（2）视频 网盘合并计算流量，确定阶梯价格</t>
  </si>
  <si>
    <t>bdpcdn_tingyu_cmnet</t>
  </si>
  <si>
    <t>PCDN庭宇_非移动</t>
  </si>
  <si>
    <t>bdpcdn_tingyu_not_cmnet</t>
  </si>
  <si>
    <t>网盘庭宇非盒子</t>
  </si>
  <si>
    <t>网盘PCDN庭宇_移动</t>
  </si>
  <si>
    <t>bdpcdn_wangpan_tingyu_cm</t>
  </si>
  <si>
    <t>网盘PCDN庭宇_电联</t>
  </si>
  <si>
    <t>bdpcdn_wangpan_tingyu_cu_ct</t>
  </si>
  <si>
    <t>代理商-移动</t>
  </si>
  <si>
    <t>河北</t>
  </si>
  <si>
    <t>北京新流万联网络技术有限公司</t>
  </si>
  <si>
    <t>新流万联</t>
  </si>
  <si>
    <t>L20220907002</t>
  </si>
  <si>
    <t>石家庄</t>
  </si>
  <si>
    <t>V石家庄移动</t>
  </si>
  <si>
    <t>CACDNVSJZCM</t>
  </si>
  <si>
    <t>需要注意202210暂停使用。裸金属，20220901开始计费，保底40G。</t>
  </si>
  <si>
    <t>VSJZCM</t>
  </si>
  <si>
    <t>北京云端智度科技有限公司</t>
  </si>
  <si>
    <t>云端</t>
  </si>
  <si>
    <t>182115IDC00384</t>
  </si>
  <si>
    <t>云端_换量</t>
  </si>
  <si>
    <t>端口关闭。颗粒度1M，无保底，95计费，1000进制，系数1.08。换量</t>
  </si>
  <si>
    <t>yd_exchange</t>
  </si>
  <si>
    <t>云端智度-PCDN</t>
  </si>
  <si>
    <t>L20221214002</t>
  </si>
  <si>
    <t>网盘非盒子非移动</t>
  </si>
  <si>
    <t>网盘PCDN云端智度_电联</t>
  </si>
  <si>
    <t>202205开始电信&amp;联通合并给数。1000进制，系数1</t>
  </si>
  <si>
    <t>bdpcdn_wangpan_yd_cu_ct</t>
  </si>
  <si>
    <t>网盘非盒子移动</t>
  </si>
  <si>
    <t>网盘PCDN云端智度_移动</t>
  </si>
  <si>
    <t>1000进制，系数1</t>
  </si>
  <si>
    <t>bdpcdn_wangpan_yd_cm</t>
  </si>
  <si>
    <t>网盘PCDN云端智度_其他</t>
  </si>
  <si>
    <t>bdpcdn_wangpan_yd_other</t>
  </si>
  <si>
    <t>内蒙古</t>
  </si>
  <si>
    <t>云端智度</t>
  </si>
  <si>
    <t>L20230204009</t>
  </si>
  <si>
    <t>呼和浩特</t>
  </si>
  <si>
    <t>V呼和浩特2移动</t>
  </si>
  <si>
    <t xml:space="preserve">CACDNVHHHTCM </t>
  </si>
  <si>
    <t>50G</t>
  </si>
  <si>
    <t>裸金属，20220302开始计费，无保底，计提颗粒度100M，95计费</t>
  </si>
  <si>
    <t>VHHHT2CM</t>
  </si>
  <si>
    <t>代理商-联通</t>
  </si>
  <si>
    <t>山东</t>
  </si>
  <si>
    <t>182215IDC00288</t>
  </si>
  <si>
    <t>济南</t>
  </si>
  <si>
    <t>V济南联通</t>
  </si>
  <si>
    <t>CACDNVJNUN</t>
  </si>
  <si>
    <t>2022/4/9
2022/5/31</t>
  </si>
  <si>
    <t>100G-100G</t>
  </si>
  <si>
    <t>裸金属，20220409开始计费，20220531退租。无保底，95计费</t>
  </si>
  <si>
    <t>VJNUN</t>
  </si>
  <si>
    <t>L20230311023</t>
  </si>
  <si>
    <t>V济南3电信</t>
  </si>
  <si>
    <t>CACDNVJNCT2</t>
  </si>
  <si>
    <t>202208关停。裸金属，20220407开始计费，20220601开始从无保底变动为保底30%，95计费</t>
  </si>
  <si>
    <t>VJN3CT</t>
  </si>
  <si>
    <t>L20230311020</t>
  </si>
  <si>
    <t>V济南电信</t>
  </si>
  <si>
    <t>CACDNVJNCT</t>
  </si>
  <si>
    <t>202208关停。裸金属，20220304开始计费，20220601开始从无保底变动为保底30%，95计费</t>
  </si>
  <si>
    <t>VJNCT</t>
  </si>
  <si>
    <t>L20230311024</t>
  </si>
  <si>
    <t>V济南2电信</t>
  </si>
  <si>
    <t>15G</t>
  </si>
  <si>
    <t>202208关停。裸金属，20220401开始计费，无保底，日95月均</t>
  </si>
  <si>
    <t>VJN2CT</t>
  </si>
  <si>
    <t>182215IDC00460</t>
  </si>
  <si>
    <t>滨州</t>
  </si>
  <si>
    <t>V滨州联通</t>
  </si>
  <si>
    <t>CACDNVBZUN</t>
  </si>
  <si>
    <t>2022/5/1
2022/9/9</t>
  </si>
  <si>
    <t>10G-10G</t>
  </si>
  <si>
    <t>裸金属，20220501开始计费，20220909退租。颗粒度100M，无保底</t>
  </si>
  <si>
    <t>VBZUN</t>
  </si>
  <si>
    <t>辽宁</t>
  </si>
  <si>
    <t>L20230311021</t>
  </si>
  <si>
    <t>抚顺</t>
  </si>
  <si>
    <t>V抚顺电信</t>
  </si>
  <si>
    <t>CACDNVFUSCT</t>
  </si>
  <si>
    <t>10G</t>
  </si>
  <si>
    <t>裸金属，2023.4调整单价。20220501开始计费，计提颗粒度100M，无保底</t>
  </si>
  <si>
    <t>VFUSCT</t>
  </si>
  <si>
    <t>V抚顺2电信</t>
  </si>
  <si>
    <t>VFUS2CT</t>
  </si>
  <si>
    <t>甘肃</t>
  </si>
  <si>
    <t>L20230311022</t>
  </si>
  <si>
    <t>兰州</t>
  </si>
  <si>
    <t>V兰州电信</t>
  </si>
  <si>
    <t>CACDNVLZCT</t>
  </si>
  <si>
    <t>VLZCT</t>
  </si>
  <si>
    <t>182215IDC00463</t>
  </si>
  <si>
    <t>宁波</t>
  </si>
  <si>
    <t>V宁波移动</t>
  </si>
  <si>
    <t>CACDNVNBCM</t>
  </si>
  <si>
    <t>2022/5/1
2022/12/31</t>
  </si>
  <si>
    <t>10G
-10G</t>
  </si>
  <si>
    <t>裸金属，2022.12.31退租。20220401开始计费，无保底，日95月均</t>
  </si>
  <si>
    <t>VNBCM</t>
  </si>
  <si>
    <t>退租</t>
  </si>
  <si>
    <t>182215IDC00465</t>
  </si>
  <si>
    <t>V宁波2移动</t>
  </si>
  <si>
    <t>2022/4/1
2022/9/14</t>
  </si>
  <si>
    <t>裸金属，20220401开始计费，20220914退租替换为V宁波7移动。无保底，日95月均，颗粒度100M</t>
  </si>
  <si>
    <t>VNB2CM</t>
  </si>
  <si>
    <t>V宁波7移动</t>
  </si>
  <si>
    <t>2022/4/1
2022/9/14
2022/12/31</t>
  </si>
  <si>
    <t>裸金属，2022.12.31节点下线。20220914开始计费，V宁波2移动替换过来的。日95月均，无保底，颗粒度100M</t>
  </si>
  <si>
    <t>VNB7CM</t>
  </si>
  <si>
    <t>云端智度-XCDN</t>
  </si>
  <si>
    <t>182215IDC00505</t>
  </si>
  <si>
    <t>XCDN带宽</t>
  </si>
  <si>
    <t>302 XCDN汇聚移动（非盒子类资源）</t>
  </si>
  <si>
    <t>302PCDN_云端_汇聚_移动</t>
  </si>
  <si>
    <t>需要注意202207价格变动，日95月均峰值计费。颗粒度1M。1000进制。包头系数1</t>
  </si>
  <si>
    <t>bd302pcdn_yd_not_special_cmnet</t>
  </si>
  <si>
    <t>302 XCDN汇聚非移动（非盒子类资源）</t>
  </si>
  <si>
    <t>302PCDN_云端_汇聚_非移动</t>
  </si>
  <si>
    <t>bd302pcdn_yd_not_special_not_cmnet</t>
  </si>
  <si>
    <t>302 XCDN专线移动</t>
  </si>
  <si>
    <t>302PCDN_云端_专线_移动</t>
  </si>
  <si>
    <t>bd302pcdn_yd_special_cmnet</t>
  </si>
  <si>
    <t>302 XCDN专线非移动</t>
  </si>
  <si>
    <t>302PCDN_云端_专线_非移动</t>
  </si>
  <si>
    <t>bd302pcdn_yd_special_not_cmnet</t>
  </si>
  <si>
    <t>L20230311019</t>
  </si>
  <si>
    <t>荆州</t>
  </si>
  <si>
    <t>V荆州联通</t>
  </si>
  <si>
    <t>CAVJINGZUN</t>
  </si>
  <si>
    <t>裸金属，2023.4调整单价。20220801开始计费，日95月均，无保底，计提颗粒度100M</t>
  </si>
  <si>
    <t>VJINGZUN</t>
  </si>
  <si>
    <t>182215IDC00656</t>
  </si>
  <si>
    <t>V宁波3移动</t>
  </si>
  <si>
    <t>CAVNBCM</t>
  </si>
  <si>
    <t>2022/8/1
2022/12/31</t>
  </si>
  <si>
    <t>裸金属，2022.12.31退租。20220801开始计费，日95月均，无保底，颗粒度100M</t>
  </si>
  <si>
    <t>VNB3CM</t>
  </si>
  <si>
    <t>182215IDC00658</t>
  </si>
  <si>
    <t>泰安</t>
  </si>
  <si>
    <t>V泰安联通</t>
  </si>
  <si>
    <t>CAVTAUN</t>
  </si>
  <si>
    <t>2022/8/1
2023/1/3</t>
  </si>
  <si>
    <t>裸金属，2023/1/3退租。20220801开始计费，日95月均，无保底，颗粒度100M</t>
  </si>
  <si>
    <t>VTAUN</t>
  </si>
  <si>
    <t>已退租</t>
  </si>
  <si>
    <t>安徽</t>
  </si>
  <si>
    <t>L20230311017</t>
  </si>
  <si>
    <t>淮南</t>
  </si>
  <si>
    <t>V淮南移动</t>
  </si>
  <si>
    <t>CAVHNCM</t>
  </si>
  <si>
    <t>VHNCM</t>
  </si>
  <si>
    <t>吉林</t>
  </si>
  <si>
    <t>182215IDC00655</t>
  </si>
  <si>
    <t>辽源</t>
  </si>
  <si>
    <t>V辽源移动</t>
  </si>
  <si>
    <t>CAVLIAOYCM</t>
  </si>
  <si>
    <t>2022/8/1
2022/8/30</t>
  </si>
  <si>
    <t>裸金属，20220801开始计费，20220830退租。日95月均，无保底，颗粒度100M</t>
  </si>
  <si>
    <t>VLIAOYCM</t>
  </si>
  <si>
    <t>江苏</t>
  </si>
  <si>
    <t>L20230311018</t>
  </si>
  <si>
    <t>苏州</t>
  </si>
  <si>
    <t>V苏州2移动</t>
  </si>
  <si>
    <t>CACDNVSUZCM</t>
  </si>
  <si>
    <t>裸金属，20220801开始计费，日95月均，无保底，计提颗粒度100M</t>
  </si>
  <si>
    <t>VSUZ2CM</t>
  </si>
  <si>
    <t>V苏州移动</t>
  </si>
  <si>
    <t>VSUZCM</t>
  </si>
  <si>
    <t>182215IDC00659</t>
  </si>
  <si>
    <t>V泰安3联通</t>
  </si>
  <si>
    <t>CACDNVTAUN</t>
  </si>
  <si>
    <t>2022/8/2
2023/1/3</t>
  </si>
  <si>
    <t>裸金属，2023/1/3退租。20220802开始计费，日95月均，无保底，颗粒度100M</t>
  </si>
  <si>
    <t>VTA3UN</t>
  </si>
  <si>
    <t>182215IDC00672</t>
  </si>
  <si>
    <t>V宁波6移动</t>
  </si>
  <si>
    <t>2022/9/1
2022/12/31</t>
  </si>
  <si>
    <t>裸金属，2022.12.31退租。20220901开始计费，日95月均，无保底，颗粒度100M</t>
  </si>
  <si>
    <t>VNB6CM</t>
  </si>
  <si>
    <t>V宁波5移动</t>
  </si>
  <si>
    <t>2022/9/1
2022/9/9</t>
  </si>
  <si>
    <t>裸金属，2022/9/9节点下线。20220901开始计费，日95月均，无保底，颗粒度100M</t>
  </si>
  <si>
    <t>VNB5CM</t>
  </si>
  <si>
    <t>V宁波4移动</t>
  </si>
  <si>
    <t>VNB4CM</t>
  </si>
  <si>
    <t>182215IDC00673</t>
  </si>
  <si>
    <t>V济南3联通</t>
  </si>
  <si>
    <t>CACDNVJNUN2</t>
  </si>
  <si>
    <t>2022/9/1
2023/2/28</t>
  </si>
  <si>
    <t>裸金属，2023/2/28节点退租。20220901开始计费，日95月均，无保底，颗粒度100M</t>
  </si>
  <si>
    <t>VJN3UN</t>
  </si>
  <si>
    <t>V济南2联通</t>
  </si>
  <si>
    <t>VJN2UN</t>
  </si>
  <si>
    <t>L20230311011</t>
  </si>
  <si>
    <t>V荆州2联通</t>
  </si>
  <si>
    <t>CACDNVJINGZUN</t>
  </si>
  <si>
    <t>裸金属，2023.4调整单价。20220901开始计费，日95月均，无保底，计提颗粒度100M</t>
  </si>
  <si>
    <t>VJINGZ2UN</t>
  </si>
  <si>
    <t>L20230311012</t>
  </si>
  <si>
    <t>V苏州3移动</t>
  </si>
  <si>
    <t>裸金属，20220901开始计费，日95月均，无保底，计提颗粒度100M</t>
  </si>
  <si>
    <t>VSUZ3CM</t>
  </si>
  <si>
    <t>黑龙江</t>
  </si>
  <si>
    <t>L20230311014</t>
  </si>
  <si>
    <t>鹤岗</t>
  </si>
  <si>
    <t>V鹤岗移动</t>
  </si>
  <si>
    <t>CACDNVHGCM</t>
  </si>
  <si>
    <t>VHGCM</t>
  </si>
  <si>
    <t>L20230311016</t>
  </si>
  <si>
    <t>V淮南2移动</t>
  </si>
  <si>
    <t>CACDNVHNCM</t>
  </si>
  <si>
    <t>VHN2CM</t>
  </si>
  <si>
    <t>182215IDC00670</t>
  </si>
  <si>
    <t>金华</t>
  </si>
  <si>
    <t>V金华移动</t>
  </si>
  <si>
    <t>CACDNVJHCM</t>
  </si>
  <si>
    <t>2022/9/1
2022/9/30</t>
  </si>
  <si>
    <t>裸金属，2022/9/30退租。20220901开始计费，日95月均，无保底，颗粒度100M</t>
  </si>
  <si>
    <t>VJHCM</t>
  </si>
  <si>
    <t>L20230311013</t>
  </si>
  <si>
    <t>天水</t>
  </si>
  <si>
    <t>V天水电信</t>
  </si>
  <si>
    <t>CACDNVTIANSCT</t>
  </si>
  <si>
    <t>2023.4调整单价。裸金属，20220901开始计费，日95月均，无保底，计提颗粒度100M</t>
  </si>
  <si>
    <t>VTIANSCT</t>
  </si>
  <si>
    <t>L20230311015</t>
  </si>
  <si>
    <t>V兰州3电信</t>
  </si>
  <si>
    <t>CACDNVLZCT2</t>
  </si>
  <si>
    <t>VLZ3CT</t>
  </si>
  <si>
    <t>V兰州2电信</t>
  </si>
  <si>
    <t>VLZ2CT</t>
  </si>
  <si>
    <t>L20230311009</t>
  </si>
  <si>
    <t>V兰州4电信</t>
  </si>
  <si>
    <t>裸金属，2023.4调整单价。20220903开始计费，保底15G。月95计费。计提颗粒度100M</t>
  </si>
  <si>
    <t>VLZ4CT</t>
  </si>
  <si>
    <t>河南</t>
  </si>
  <si>
    <t>L20220902004</t>
  </si>
  <si>
    <t>鹤壁</t>
  </si>
  <si>
    <t>V鹤壁联通</t>
  </si>
  <si>
    <t>CACDNVHBUN</t>
  </si>
  <si>
    <t>2022/9/3
2022/9/13</t>
  </si>
  <si>
    <t>40G-40G</t>
  </si>
  <si>
    <t>裸金属，20220903开始计费，颗粒度100M，保底12G。月95计费。20220913退租，202209不计费。</t>
  </si>
  <si>
    <t>L20230311010</t>
  </si>
  <si>
    <t>延边</t>
  </si>
  <si>
    <t>V延边移动</t>
  </si>
  <si>
    <t>CACDNVYANBCM</t>
  </si>
  <si>
    <t>2022/9/3
2023/3/17</t>
  </si>
  <si>
    <t>60G
-60G</t>
  </si>
  <si>
    <t>裸金属，2023/3/17退租；20220903开始计费，保底24G。月95计费。计提颗粒度100M</t>
  </si>
  <si>
    <t>VYANBCM</t>
  </si>
  <si>
    <t>182315IDC00021</t>
  </si>
  <si>
    <t>V济南4联通</t>
  </si>
  <si>
    <t>裸金属，2023/2/28节点退租。20220922开始计费，替换V滨州联通。日95月均，无保底，颗粒度100M</t>
  </si>
  <si>
    <t>VJN4UN</t>
  </si>
  <si>
    <t>182215IDC00683</t>
  </si>
  <si>
    <t>视频盒子非移动</t>
  </si>
  <si>
    <t>PCDN云端智度普通节点_非移动</t>
  </si>
  <si>
    <t>2022.10调整单价。1000进制，系数1</t>
  </si>
  <si>
    <t>bdpcdn_normalperf_yd_not_cmnet</t>
  </si>
  <si>
    <t>视频盒子移动</t>
  </si>
  <si>
    <t>PCDN云端智度普通节点_移动</t>
  </si>
  <si>
    <t>bdpcdn_normalperf_yd_cmnet</t>
  </si>
  <si>
    <t>视频非盒子非移动</t>
  </si>
  <si>
    <t>PCDN云端智度高性能节点_非移动</t>
  </si>
  <si>
    <t>bdpcdn_highperf_yd_not_cmnet</t>
  </si>
  <si>
    <t>视频非盒子移动</t>
  </si>
  <si>
    <t>PCDN云端智度高性能节点_移动</t>
  </si>
  <si>
    <t>bdpcdn_highperf_yd_cmnet</t>
  </si>
  <si>
    <t>北京云枫网络科技有限公司</t>
  </si>
  <si>
    <t>云枫</t>
  </si>
  <si>
    <t>182215IDC00502</t>
  </si>
  <si>
    <t>网盘PCDN云枫_移动</t>
  </si>
  <si>
    <t>云枫，汇聚资源，包头系数1，1000进制，2022年8月日95月均计费，2022年9月起月95计费，合作期截止2023年7月底。</t>
  </si>
  <si>
    <t>bdpcdn_wangpan_yunfeng_cm</t>
  </si>
  <si>
    <t>网盘PCDN云枫_电联</t>
  </si>
  <si>
    <t>bdpcdn_wangpan_yunfeng_cu_ct</t>
  </si>
  <si>
    <t>福建省越享互联网络科技有限公司</t>
  </si>
  <si>
    <t>越享互联</t>
  </si>
  <si>
    <t>182215IDC00579</t>
  </si>
  <si>
    <t>快手移动</t>
  </si>
  <si>
    <t>唯一_快手_移动</t>
  </si>
  <si>
    <t>wycdn_kuaishou_cmnet</t>
  </si>
  <si>
    <t>杭州又拍云科技有限公司</t>
  </si>
  <si>
    <t>杭州又拍云</t>
  </si>
  <si>
    <t>182115IDC00603</t>
  </si>
  <si>
    <t>咪咕新壹云2</t>
  </si>
  <si>
    <t>变更供应商，202108开始计费，颗粒度1M，无保底</t>
  </si>
  <si>
    <t>miguxyycdn2</t>
  </si>
  <si>
    <t>182215IDC00506</t>
  </si>
  <si>
    <t>中移国际cdn</t>
  </si>
  <si>
    <t>0G-16000000G 0.04854
16000000-40000000G 0.0436
40000000G-100000000G 0.0388
100000000G以上0.0339</t>
  </si>
  <si>
    <t>西安，1P=1000000G。销售合同已签署，合同期2022年7月1日-2023年6月30日</t>
  </si>
  <si>
    <t>zygjcdn</t>
  </si>
  <si>
    <t>中移国际_又拍_南昌</t>
  </si>
  <si>
    <t>南昌，1P=1000000G</t>
  </si>
  <si>
    <t>cmiyp-nc</t>
  </si>
  <si>
    <t>江苏朝宁网络科技有限公司</t>
  </si>
  <si>
    <t>江苏朝宁</t>
  </si>
  <si>
    <t>182315IDC00103</t>
  </si>
  <si>
    <t>朝宁_小红书_移动</t>
  </si>
  <si>
    <t>不计提。2023.1调整单价。颗粒度1M，95峰值计费，计费进制1000，包头系数1.0，中间层带宽不计费</t>
  </si>
  <si>
    <t>zaocdn_xhs_cmnet</t>
  </si>
  <si>
    <t>L20230204007</t>
  </si>
  <si>
    <t>朝宁_快手_电信</t>
  </si>
  <si>
    <t>2023.3.1调整单价，2个1024进制；需要注意20220801执行电联拆分计费。包头系数1.0，进制1024三遍，月95计费，合作期为2022年5月1日-2023年4月30日</t>
  </si>
  <si>
    <t>zaocdn_kuaishou_ct</t>
  </si>
  <si>
    <t>L20230204006</t>
  </si>
  <si>
    <t>爱奇艺电信（广东）-朝宁</t>
  </si>
  <si>
    <t>朝宁通用302_爱奇艺_电信</t>
  </si>
  <si>
    <t>2023.3.1调整单价，2个1024进制，流量并入快手电信；爱奇艺电信（广东）-朝宁，包头系数1.0，进制1024三遍，月95计费，合作期为2022年8月1日 至 2023年7月31日。</t>
  </si>
  <si>
    <t>zao302cdn_iqiyi_ct</t>
  </si>
  <si>
    <t>朝宁_快手_联通</t>
  </si>
  <si>
    <t>不计提。需要注意20220801执行电联拆分计费。包头系数1.0，进制1024三遍，月95计费，合作期为2022年5月1日-2023年4月30日</t>
  </si>
  <si>
    <t>zaocdn_kuaishou_cnc</t>
  </si>
  <si>
    <t>朝宁_爱奇艺_非移动</t>
  </si>
  <si>
    <t>爱奇艺电联-朝宁，包头系数1.0，进制1024三遍，月95计费，计费起始日期为2022年6月1日。</t>
  </si>
  <si>
    <t>zaocdn_iqiyi_not_cmnet</t>
  </si>
  <si>
    <t>爱奇艺（免流）电联-朝宁</t>
  </si>
  <si>
    <t>朝宁_爱奇艺_定向_非移动</t>
  </si>
  <si>
    <t>包头系数1.0，进制1024三遍，月95计费，合作期为2022年8月1日 至 2023年7月31日</t>
  </si>
  <si>
    <t>zaocdn_iqiyi_dx_not_cmnet</t>
  </si>
  <si>
    <t>江苏睿鸿网络技术股份有限公司</t>
  </si>
  <si>
    <t>江苏睿鸿</t>
  </si>
  <si>
    <t>182315IDC00114</t>
  </si>
  <si>
    <t>睿鸿CDN_汽车之家</t>
  </si>
  <si>
    <t>2023.1.1调整单价。2022年8月1日，进制调整为1024三遍，包头系数1.0，月95计费</t>
  </si>
  <si>
    <t>rhcdn_autohome</t>
  </si>
  <si>
    <t>182215IDC00534</t>
  </si>
  <si>
    <t>爱奇艺</t>
  </si>
  <si>
    <t>睿鸿CDN_爱奇艺_非移动</t>
  </si>
  <si>
    <t>需要注意202207价格变动。爱奇艺电信切睿鸿，月95计费，包头系数1，进制1024</t>
  </si>
  <si>
    <t>rhcdn_iqiyi_not_cmnet</t>
  </si>
  <si>
    <t>睿鸿CDN_爱奇艺_移动</t>
  </si>
  <si>
    <t>需要注意202207价格变动。爱奇艺移动切睿鸿，月95计费，包头系数1，进制1024</t>
  </si>
  <si>
    <t>rhcdn_iqiyi_cmnet</t>
  </si>
  <si>
    <t>江苏意如信息科技有限公司</t>
  </si>
  <si>
    <t>江苏意如</t>
  </si>
  <si>
    <t>L20230309002</t>
  </si>
  <si>
    <t>单采</t>
  </si>
  <si>
    <t>意如CDN_爱奇艺_移动_山东</t>
  </si>
  <si>
    <t>1M颗粒度，无保底，1000进制，系数1。2022.10月计费方式为日95月均，2022.11月起执行月95</t>
  </si>
  <si>
    <t>yrcdn_iqiyi_cmnet_sd</t>
  </si>
  <si>
    <t>江西节点技术服务有限公司</t>
  </si>
  <si>
    <t>网心科技-PCDN</t>
  </si>
  <si>
    <t>L20221106006</t>
  </si>
  <si>
    <t>网心融合CDN</t>
  </si>
  <si>
    <t>网心_PCDN_OPPO</t>
  </si>
  <si>
    <t>融合CDN-OPPO业务
3300元/G/月，夜间（00:00 - 09:00）计费带宽减半.日95月均计费、包头1、进制1000。</t>
  </si>
  <si>
    <t>wangxin_pcdn_oppo</t>
  </si>
  <si>
    <t>深圳市网心科技有限公司</t>
  </si>
  <si>
    <t>L20221106004</t>
  </si>
  <si>
    <t>网心_PCDN_非OPPO</t>
  </si>
  <si>
    <t>2023.3调整单价。融合CDN（支持HTTP协议）。颗粒度1M，1000进制，系数1，日95月均计费，夜间（00:00 - 09:00）计费带宽减半</t>
  </si>
  <si>
    <t>wangxin_pcdn_not_oppo</t>
  </si>
  <si>
    <t>江阴市普尔网络信息技术有限公司</t>
  </si>
  <si>
    <t>江阴普尔</t>
  </si>
  <si>
    <t>L20221215006</t>
  </si>
  <si>
    <t>江阴普尔换量</t>
  </si>
  <si>
    <t>1M，95计费，1000进制，系数1.05。业务类型为feed</t>
  </si>
  <si>
    <t>jyprcdn_exchange</t>
  </si>
  <si>
    <t>金山云（深圳）边缘计算科技有限公司</t>
  </si>
  <si>
    <t>云帆-PCDN</t>
  </si>
  <si>
    <t>182315IDC00061</t>
  </si>
  <si>
    <t>云帆PCDN</t>
  </si>
  <si>
    <t>1M,1000进制，日95月均计费，包头系数1</t>
  </si>
  <si>
    <t>yunfan_pcdn</t>
  </si>
  <si>
    <t>京东云计算有限公司</t>
  </si>
  <si>
    <t>京东云</t>
  </si>
  <si>
    <t>182115IDC00590</t>
  </si>
  <si>
    <t>爱奇艺移动</t>
  </si>
  <si>
    <t>京东云_爱奇艺_移动</t>
  </si>
  <si>
    <t>0-500G 6200
500G-1000G 6100
1000G以上 6000</t>
  </si>
  <si>
    <t>1000进制，系数1，95计费</t>
  </si>
  <si>
    <t>jdyun_iqiyi_cmnet</t>
  </si>
  <si>
    <t>L20221215002</t>
  </si>
  <si>
    <t>京东云换量feed</t>
  </si>
  <si>
    <t>京东云换量</t>
  </si>
  <si>
    <t>不计提。1000进制，系数1.1，95计费</t>
  </si>
  <si>
    <t>jdyun_exchange</t>
  </si>
  <si>
    <t>联通</t>
  </si>
  <si>
    <t>华东-吴蕊</t>
  </si>
  <si>
    <t>王阳</t>
  </si>
  <si>
    <t>联通（江苏）产业互联网有限公司</t>
  </si>
  <si>
    <t>江苏联通</t>
  </si>
  <si>
    <t>L20230311027</t>
  </si>
  <si>
    <t>凤凰机房 NJ02-UNICOM_BGP</t>
  </si>
  <si>
    <t>BGP南京联通</t>
  </si>
  <si>
    <t>历史累计开通
NJ02-UNICOM_BGP</t>
  </si>
  <si>
    <t>20G</t>
  </si>
  <si>
    <t>中值计提。保底2G。100M颗粒度。3%认乙方，超过协商</t>
  </si>
  <si>
    <t>NJ02-UNICOM_BGP</t>
  </si>
  <si>
    <t>L20230311026</t>
  </si>
  <si>
    <t>徐州机房 XZUNCACHE</t>
  </si>
  <si>
    <t>徐洲联通</t>
  </si>
  <si>
    <t>历史累计开通
XZUNCACH</t>
  </si>
  <si>
    <t>160G
80G</t>
  </si>
  <si>
    <t>3%认乙方，超过协商。2021.9.1保底降为72G。100M颗粒度</t>
  </si>
  <si>
    <t>XZUNCACHE</t>
  </si>
  <si>
    <t>L20230107007</t>
  </si>
  <si>
    <t>IDC带宽（静态）</t>
  </si>
  <si>
    <t>南京凤凰
NJ02-联通 120G
NJ02-联通代播 120G</t>
  </si>
  <si>
    <t>NJ02-联通</t>
  </si>
  <si>
    <t>历史累计开通
2019/9/7
NJM2+SZWGUNICOM</t>
  </si>
  <si>
    <t>240G</t>
  </si>
  <si>
    <t>中值计提。2022.7 原南京联通【NJM2】拆分为【 NJ02-联通代播】及【NJ02-联通IDC】南京联通与苏州万国联通合并保底56G，100M</t>
  </si>
  <si>
    <t>NJ02-CU-ST-2</t>
  </si>
  <si>
    <t>苏州花桥</t>
  </si>
  <si>
    <t>苏州万国联通</t>
  </si>
  <si>
    <t>历史累计开通
2019/9/7
NJM2+SZWGUNICOM
2022/8/10</t>
  </si>
  <si>
    <t>80G
-40G</t>
  </si>
  <si>
    <t>中值计提。从2022.2保底调整为20%。南京联通与苏州万国联通合并保底56G，100M</t>
  </si>
  <si>
    <t>SZWGUNICOM</t>
  </si>
  <si>
    <t>苏州太湖三线-江苏联通</t>
  </si>
  <si>
    <t>182115IDC00520</t>
  </si>
  <si>
    <t>苏州太湖三线-联通（CDN代静态）</t>
  </si>
  <si>
    <t>苏州三级联通</t>
  </si>
  <si>
    <t>180G</t>
  </si>
  <si>
    <t>中值计提。保底54G，100M</t>
  </si>
  <si>
    <t>SUZIXUN</t>
  </si>
  <si>
    <t>182015IDC00387</t>
  </si>
  <si>
    <t>常州软件园机房 CZIXUN</t>
  </si>
  <si>
    <t>常州三级联通</t>
  </si>
  <si>
    <t>2017/9/21
2019/4/25
2020/1/1</t>
  </si>
  <si>
    <t>80G
40G
60G</t>
  </si>
  <si>
    <t>30%保底，2020.1.19扩容60G，送15天测试前，扩容后保底54G，100M</t>
  </si>
  <si>
    <t>CZIXUN</t>
  </si>
  <si>
    <t>电信</t>
  </si>
  <si>
    <t>常州软件园机房 CZIXCT</t>
  </si>
  <si>
    <t>常州电信</t>
  </si>
  <si>
    <t>2017/9/21
2020/1/1
2021/6/1</t>
  </si>
  <si>
    <t>160G
100G
20G</t>
  </si>
  <si>
    <t>中值计提。2022.11调整单价。2021/6/1扩容20G。30%保底，扩容后保底84G。100M</t>
  </si>
  <si>
    <t>CZIXCT</t>
  </si>
  <si>
    <t>移动</t>
  </si>
  <si>
    <t>常州软件园机房 CZIXCM</t>
  </si>
  <si>
    <t>常州移动</t>
  </si>
  <si>
    <t>2017/9/21
2019/4/25
2020/1/1
2021/6/1</t>
  </si>
  <si>
    <t>80G
80G
40G
60G</t>
  </si>
  <si>
    <t>中值计提。2021/6/1扩容60G。30%保底，扩容后保底78G。100M颗粒度</t>
  </si>
  <si>
    <t>CZIXCM</t>
  </si>
  <si>
    <t>徐州机房</t>
  </si>
  <si>
    <t>徐州2联通</t>
  </si>
  <si>
    <t>CDNXZUN2</t>
  </si>
  <si>
    <t>中值计提。【BEC新建】徐州联通新增100G 节点正式上线  (XZ2UN)，保底30G，3%认乙方，超过协商。100M颗粒度。分端口计费</t>
  </si>
  <si>
    <t>XZ2UN</t>
  </si>
  <si>
    <t>厦门网宿有限公司</t>
  </si>
  <si>
    <t>网宿-PCDN</t>
  </si>
  <si>
    <t>L20221215001</t>
  </si>
  <si>
    <t>网盘PCDN网宿_移动</t>
  </si>
  <si>
    <t>不计提。1M，1000进制，系数1</t>
  </si>
  <si>
    <t>bdpcdn_wangpan_wangsu_cm</t>
  </si>
  <si>
    <t>网盘PCDN网宿_其他</t>
  </si>
  <si>
    <t>1M，1000进制，系数1</t>
  </si>
  <si>
    <t>bdpcdn_wangpan_wangsu_other</t>
  </si>
  <si>
    <t>网盘PCDN网宿_电联</t>
  </si>
  <si>
    <t>2023.1调整单价。202205开始电信&amp;联通合并给数。1M，1000进制，系数1</t>
  </si>
  <si>
    <t>bdpcdn_wangpan_wangsu_cu_ct</t>
  </si>
  <si>
    <t>网盘PCDN带宽存储费</t>
  </si>
  <si>
    <t>网盘PCDN网宿存储费</t>
  </si>
  <si>
    <t>网盘PCDN网宿节点，带宽存储费</t>
  </si>
  <si>
    <t>网宿</t>
  </si>
  <si>
    <t>L20230311030</t>
  </si>
  <si>
    <t>百度国内直播</t>
  </si>
  <si>
    <t>网宿国内直播</t>
  </si>
  <si>
    <t>分段计费
0-1G 9300
1G以上 10800</t>
  </si>
  <si>
    <t>1M，无保底。95计费，1000进制，无系数。（1）2022年4月1日开始，1.直播业务：月95%值计费 1000进制  无包头系数
0-1000M 执行9.3元/月/M。 超出1000M 以上，超出部分执行10.8元。 例如：带宽1500M  0-1000M执行9.3元  500M执行10.8元。
2.直播录制时间：每月免费赠送1000小时，超出1000小时0.2元/小时收费。
3.服务期限：2022年4月1日至2023年3月31日；（2）国内直播业务：0-1000M 执行9.8元。超出1000M 以上，超出部分执行11.5元。海外直播业务：0.32元/M/天
SYS 无数据，若月初可获得运营商账单，暂时以运营商数据计提。后续BD发邮件请SYS确认流量后结算</t>
  </si>
  <si>
    <t>直播录制时间</t>
  </si>
  <si>
    <t>直播录制时间：每月免费赠送1000小时， 超出1000小时，0.2元/小时收费</t>
  </si>
  <si>
    <t>海外直播</t>
  </si>
  <si>
    <t>网宿海外直播</t>
  </si>
  <si>
    <t>0.30元/天/M</t>
  </si>
  <si>
    <t>（1）20220401开始单价为0.3/M/天：按每日的第一峰值计费 1000进制 无包头系数；（2）按每日的第一峰值计费。海外直播业务：0.32元/M/天
SYS 无数据，若月初可获得运营商账单，暂时以运营商数据计提。后续BD发邮件请SYS确认流量后结算</t>
  </si>
  <si>
    <t>上海竞信网络科技有限公司</t>
  </si>
  <si>
    <t>上海竞信</t>
  </si>
  <si>
    <t>182215IDC00597</t>
  </si>
  <si>
    <t>竞信_快手_电信</t>
  </si>
  <si>
    <t>包头系数1.0，进制1024三遍，日95月均计费，合作期为2022年8月1日 至 2023年7月31日</t>
  </si>
  <si>
    <t>jxcdn_kuaishou_ct</t>
  </si>
  <si>
    <t>快手联通</t>
  </si>
  <si>
    <t>竞信_快手_联通</t>
  </si>
  <si>
    <t>jxcdn_kuaishou_cnc</t>
  </si>
  <si>
    <t>竞信_快手_移动</t>
  </si>
  <si>
    <t>jxcdn_kuaishou_cmnet</t>
  </si>
  <si>
    <t>上海沐桦科技有限公司</t>
  </si>
  <si>
    <t>上海沐桦</t>
  </si>
  <si>
    <t>182215IDC00496</t>
  </si>
  <si>
    <t>汇聚资源</t>
  </si>
  <si>
    <t>302PCDN_博纳云_汇聚_移动</t>
  </si>
  <si>
    <t>日95月均计费，包头系数1，1000进制</t>
  </si>
  <si>
    <t>bd302pcdn_bonayun_not_special_cmnet</t>
  </si>
  <si>
    <t>302PCDN_博纳云_汇聚_非移动</t>
  </si>
  <si>
    <t>bd302pcdn_bonayun_not_special_not_cmnet</t>
  </si>
  <si>
    <t>上海七牛信息技术有限公司</t>
  </si>
  <si>
    <t>七牛云</t>
  </si>
  <si>
    <t>L20220305004</t>
  </si>
  <si>
    <t>七牛云爱奇艺移动</t>
  </si>
  <si>
    <t>七牛云_爱奇艺_移动</t>
  </si>
  <si>
    <t>95计费，1M，1000进制，无包头</t>
  </si>
  <si>
    <t>qnyun_iqiyi_cmnet</t>
  </si>
  <si>
    <t>L20220627002</t>
  </si>
  <si>
    <t>七牛云爱奇艺非移动-换量</t>
  </si>
  <si>
    <t>七牛云_爱奇艺_非移动</t>
  </si>
  <si>
    <t>qnyun_iqiyi_not_cmnet</t>
  </si>
  <si>
    <t>上海涂鸟信息技术有限公司</t>
  </si>
  <si>
    <t>上海涂鸟-PCDN</t>
  </si>
  <si>
    <t>L20230311031</t>
  </si>
  <si>
    <t>网盘PCDN涂鸟_移动</t>
  </si>
  <si>
    <t>2023.4调整单价。包头系数1，1000进制，2022年4月日95月均计费，2022年5月起月95计费，合作期截止2023年3月底</t>
  </si>
  <si>
    <t>bdpcdn_wangpan_tuniao_cm</t>
  </si>
  <si>
    <t>网盘PCDN涂鸟_电联</t>
  </si>
  <si>
    <t>2023.4调整单价。202205开始电信&amp;联通合并给数据。包头系数1，1000进制，2022年4月日95月均计费，2022年5月起月95计费，合作期截止2023年3月底</t>
  </si>
  <si>
    <t>bdpcdn_wangpan_tuniao_cu_ct</t>
  </si>
  <si>
    <t>上海小度人工智能有限公司</t>
  </si>
  <si>
    <t>上海小度-PCDN</t>
  </si>
  <si>
    <t>182215IDC00362</t>
  </si>
  <si>
    <t>小度盒子资源-移动</t>
  </si>
  <si>
    <t>PCDN小度_移动</t>
  </si>
  <si>
    <t>小度，盒子资源，月95计费，包头系数1，1000进制，计费起始日期为2022年6月1日。</t>
  </si>
  <si>
    <t>bdpcdn_xiaodu_cmnet</t>
  </si>
  <si>
    <t>小度盒子资源-非移动</t>
  </si>
  <si>
    <t>PCDN小度_非移动</t>
  </si>
  <si>
    <t>bdpcdn_xiaodu_not_cmnet</t>
  </si>
  <si>
    <t>182215IDC00458</t>
  </si>
  <si>
    <t>安全SDK_小度</t>
  </si>
  <si>
    <t>安全sdk业务-小度，按流量计费（每月出账），50元/T，包头系数1.0，进制1000，计费起始日期为2022年7月1日。</t>
  </si>
  <si>
    <t>security_sdk_xiaodu</t>
  </si>
  <si>
    <t>182215IDC00682</t>
  </si>
  <si>
    <t>PCDN小度_广告_非移动</t>
  </si>
  <si>
    <t>2022.10新增。1M</t>
  </si>
  <si>
    <t>bdpcdn_ad_xiaodu_not_cmnet</t>
  </si>
  <si>
    <t>PCDN小度_广告_移动</t>
  </si>
  <si>
    <t>bdpcdn_ad_xiaodu_cmnet</t>
  </si>
  <si>
    <t>上海翌旭网络科技有限公司</t>
  </si>
  <si>
    <t>新壹云</t>
  </si>
  <si>
    <t>182215IDC00535</t>
  </si>
  <si>
    <t>新壹云_爱奇艺_非移动</t>
  </si>
  <si>
    <t>不计提。需要注意202206价格变动。202108按照预审合同调整计提单价。1M，无保底，95计费，1000进制，无系数
2021.1 原“新壹云”端口更名为“新壹云_爱奇艺_非移动”</t>
  </si>
  <si>
    <t>xyyun_iqiyi_not_cmnet</t>
  </si>
  <si>
    <t>新壹云_爱奇艺_移动</t>
  </si>
  <si>
    <t>202205价格变动。需要注意202207价格变动。2022.1调整单价。月95计费，包头系数1，1000进制）</t>
  </si>
  <si>
    <t>xyyun_iqiyi_cmnet</t>
  </si>
  <si>
    <t>上海中传网络技术股份有限公司</t>
  </si>
  <si>
    <t>上海中传</t>
  </si>
  <si>
    <t>L20220506002</t>
  </si>
  <si>
    <t>咪咕中传</t>
  </si>
  <si>
    <t>20210401开始计费，颗粒度1M，无保底，202109开始无此节点数据</t>
  </si>
  <si>
    <t>miguzccdn</t>
  </si>
  <si>
    <t>上饶天利清洁技术有限公司</t>
  </si>
  <si>
    <t>上饶天利</t>
  </si>
  <si>
    <t>182215IDC00029</t>
  </si>
  <si>
    <t>咪咕方月1</t>
  </si>
  <si>
    <t xml:space="preserve">migufy1 </t>
  </si>
  <si>
    <t>咪咕华余1</t>
  </si>
  <si>
    <t>miguhycdn1</t>
  </si>
  <si>
    <t>L20221215003</t>
  </si>
  <si>
    <t>视频盒子非移动（盒子 非盒子价格一样）</t>
  </si>
  <si>
    <t>PCDN网心普通节点_非移动</t>
  </si>
  <si>
    <t>2023.2调整单价。1M，1000进制，系数1</t>
  </si>
  <si>
    <t>bdpcdn_normalperf_wangxin_not_cmnet</t>
  </si>
  <si>
    <t>视频盒子移动（盒子 非盒子价格一样）</t>
  </si>
  <si>
    <t>PCDN网心普通节点_移动</t>
  </si>
  <si>
    <t>bdpcdn_normalperf_wangxin_cmnet</t>
  </si>
  <si>
    <t>网盘移动（盒子 非盒子价格一样）</t>
  </si>
  <si>
    <t>网盘PCDN网心_移动</t>
  </si>
  <si>
    <t>2023.1调整单价。1M，1000进制，系数1</t>
  </si>
  <si>
    <t>bdpcdn_wangpan_wangxin_cm</t>
  </si>
  <si>
    <t>网盘PCDN网心_其他</t>
  </si>
  <si>
    <t>2022.3与商务沟通，其他按照移动核算，调整单价。2022.1调整单价。1M，1000进制，系数1</t>
  </si>
  <si>
    <t>bdpcdn_wangpan_wangxin_other</t>
  </si>
  <si>
    <t>网盘非移动（盒子 非盒子价格一样）</t>
  </si>
  <si>
    <t>网盘PCDN网心_电联</t>
  </si>
  <si>
    <t>bdpcdn_wangpan_wangxin_cu_ct</t>
  </si>
  <si>
    <t>四川边缘算力科技有限公司</t>
  </si>
  <si>
    <t>四川边缘算力-PCDN</t>
  </si>
  <si>
    <t>L20230204010</t>
  </si>
  <si>
    <t>PCDN网盘非盒子</t>
  </si>
  <si>
    <t>网盘PCDN 边缘算力</t>
  </si>
  <si>
    <t>0-500G（不含500G）3000
500G及以上 2900</t>
  </si>
  <si>
    <t>2022年3月按照日95月均计费，2022年4月起按照月95计费。颗粒度1M，包头系数1，1000进制</t>
  </si>
  <si>
    <t>bdpcdn_wangpan_bianyuan</t>
  </si>
  <si>
    <t>天翼云科技有限公司</t>
  </si>
  <si>
    <t>天翼云</t>
  </si>
  <si>
    <t>L20230107006</t>
  </si>
  <si>
    <t>小红书电联-天翼云</t>
  </si>
  <si>
    <t>电信CDN_小红书</t>
  </si>
  <si>
    <t>包头系数1.0，进制1024（两遍），月95计费</t>
  </si>
  <si>
    <t>ctcdn_xhs</t>
  </si>
  <si>
    <t>L20230311033</t>
  </si>
  <si>
    <t>天翼云换量</t>
  </si>
  <si>
    <t>电信CDN</t>
  </si>
  <si>
    <t>天翼云换量，OPPO业务，日峰月均，1M，1000进制，无包头</t>
  </si>
  <si>
    <t>ctcdn</t>
  </si>
  <si>
    <t>L20230311032</t>
  </si>
  <si>
    <t>优酷电信-天翼云-换量</t>
  </si>
  <si>
    <t>电信CDN_优酷</t>
  </si>
  <si>
    <t>包头系数1.0，进制1024两遍，月95计费，合作期为2022年8月1日 至 2023年7月31日</t>
  </si>
  <si>
    <t>ctcdn_youku</t>
  </si>
  <si>
    <t>乌兰察布华为云计算技术有限公司</t>
  </si>
  <si>
    <t>华为</t>
  </si>
  <si>
    <t>L20230107005</t>
  </si>
  <si>
    <t>快手三网-华为云</t>
  </si>
  <si>
    <t>华为云快手</t>
  </si>
  <si>
    <t>颗粒度1M，包头系数1.0，进制1000，日95月均计费。乙方自建资源承接，禁止融合；
资源比例是4（电信）3（移动）3（联通）。</t>
  </si>
  <si>
    <t>hwyun_kuaishou</t>
  </si>
  <si>
    <t>182315IDC00154</t>
  </si>
  <si>
    <t>华为云换量</t>
  </si>
  <si>
    <t>1000进制，95计费，系数1.1，颗粒度1M
1M颗粒度，无保底</t>
  </si>
  <si>
    <t>hwyun_exchange</t>
  </si>
  <si>
    <t>L20230204011</t>
  </si>
  <si>
    <t>华为-小米换量</t>
  </si>
  <si>
    <t>华为云_小米</t>
  </si>
  <si>
    <t>不计提。华为，小米业务，包头系数1.0，进制1024两遍，月95计费，计费起始日期为2022年3月1日。</t>
  </si>
  <si>
    <t>hwyun_xiaomi</t>
  </si>
  <si>
    <t>西安乐高云智能科技有限公司</t>
  </si>
  <si>
    <t>西安乐高</t>
  </si>
  <si>
    <t>182115IDC00421</t>
  </si>
  <si>
    <t>咪咕华余</t>
  </si>
  <si>
    <t>202105开始计费，颗粒度1M，无保底，95计费。202107开始无此节点数据</t>
  </si>
  <si>
    <t>miguhycdn</t>
  </si>
  <si>
    <t>西安明赋云计算有限公司</t>
  </si>
  <si>
    <t>明赋云</t>
  </si>
  <si>
    <t>182215IDC00495</t>
  </si>
  <si>
    <t>302PCDN_明赋云_汇聚_移动</t>
  </si>
  <si>
    <t>2023.2调整单价和计费方式，调整后为月95计费。明赋云，汇聚资源，日95月均计费，包头系数1，1000进制，计费起始日期为2022年8月1日。</t>
  </si>
  <si>
    <t>bd302pcdn_mingfuyun_not_special_cmnet</t>
  </si>
  <si>
    <t>302PCDN_明赋云_汇聚_非移动</t>
  </si>
  <si>
    <t>2023.3调整单价和计费方式，调整后为月95计费。明赋云，汇聚资源，日95月均计费，包头系数1，1000进制，计费起始日期为2022年8月1日。</t>
  </si>
  <si>
    <t>bd302pcdn_mingfuyun_not_special_not_cmnet</t>
  </si>
  <si>
    <t>小快（厦门）网络科技有限公司</t>
  </si>
  <si>
    <t>厦门小快-PCDN</t>
  </si>
  <si>
    <t>182315IDC00089</t>
  </si>
  <si>
    <t>feed-移动 非盒子</t>
  </si>
  <si>
    <t>PCDN厦门小块_移动</t>
  </si>
  <si>
    <t>2023.2调整单价。1M，日95月均，包头系数1，进制1000</t>
  </si>
  <si>
    <t>bdpcdn_xiaokuai_cmnet</t>
  </si>
  <si>
    <t>feed-非移动 非盒子</t>
  </si>
  <si>
    <t>PCDN厦门小块_非移动</t>
  </si>
  <si>
    <t>bdpcdn_xiaokuai_not_cmnet</t>
  </si>
  <si>
    <t>浙江宁波本电网络科技有限公司</t>
  </si>
  <si>
    <t>浙江本电-PCDN</t>
  </si>
  <si>
    <t>182315IDC00090</t>
  </si>
  <si>
    <t>PCDN汇聚（非盒子类资源）-移动</t>
  </si>
  <si>
    <t>网盘PCDN本电_移动</t>
  </si>
  <si>
    <t>颗粒度1M。1000进制。月95计费模式，无系数</t>
  </si>
  <si>
    <t>bdpcdn_wangpan_bendian_cm</t>
  </si>
  <si>
    <t>网盘PCDN本电_其他</t>
  </si>
  <si>
    <t>2022.3与商务沟通，“其他”按照移动核算，调整价格。颗粒度1M。1000进制。月95计费模式，无系数</t>
  </si>
  <si>
    <t>bdpcdn_wangpan_bendian_other</t>
  </si>
  <si>
    <t>PCDN汇聚（非盒子类资源）-非移动</t>
  </si>
  <si>
    <t>网盘PCDN本电_电联</t>
  </si>
  <si>
    <t>202205开始电信&amp;联通合并给数据。颗粒度1M。1000进制。月95计费模式，无系数</t>
  </si>
  <si>
    <t>bdpcdn_wangpan_bendian_cu_ct</t>
  </si>
  <si>
    <t>浙江本电</t>
  </si>
  <si>
    <t>L20230107003</t>
  </si>
  <si>
    <t>汇聚资源移动</t>
  </si>
  <si>
    <t>302PCDN_本电_汇聚_移动</t>
  </si>
  <si>
    <t>本电，汇聚资源，日95月均计费，包头系数1，1000进制</t>
  </si>
  <si>
    <t>bd302pcdn_bendian_not_special_cmnet</t>
  </si>
  <si>
    <t>汇聚资源电联</t>
  </si>
  <si>
    <t>302PCDN_本电_汇聚_非移动</t>
  </si>
  <si>
    <t>bd302pcdn_bendian_not_special_not_cmnet</t>
  </si>
  <si>
    <t>付瑶</t>
  </si>
  <si>
    <t>中国电信股份有限公司济南分公司</t>
  </si>
  <si>
    <t>济南电信</t>
  </si>
  <si>
    <t>182115IDC00559</t>
  </si>
  <si>
    <t>高防带宽</t>
  </si>
  <si>
    <t>高防带宽
JNLXCT-CT-ST-1</t>
  </si>
  <si>
    <t>济南电信高防节点</t>
  </si>
  <si>
    <t>JNLXCT-电信（交付邮件与SYS建议计费表不一致，以SYS建议计费表为准，此名称作为备注）</t>
  </si>
  <si>
    <t>2017/8/18
2021/1/29</t>
  </si>
  <si>
    <t>400G+100G+100G</t>
  </si>
  <si>
    <t>颗粒度10M，120G保底。2019年6月CDN复用高防100G，自2020年12月CDN复用增至400G，高防使用200G。对应OSS 济南电信二级 节点</t>
  </si>
  <si>
    <t>JNLXCT-CT-ST-1</t>
  </si>
  <si>
    <t>中国电信股份有限公司江苏分公司</t>
  </si>
  <si>
    <t>苏州电信</t>
  </si>
  <si>
    <t>L20221215009</t>
  </si>
  <si>
    <t>SSL带宽</t>
  </si>
  <si>
    <t>苏州-南施街</t>
  </si>
  <si>
    <t>苏州电信SSL南施街</t>
  </si>
  <si>
    <t>—
2019/11/30
2021/9/15</t>
  </si>
  <si>
    <t>50G
-30G
-20G</t>
  </si>
  <si>
    <t>该端口已退租。2021/9/19机房搬迁，退租20G，带宽保底按照30%来计费,6G，100M</t>
  </si>
  <si>
    <t>苏州昆山</t>
  </si>
  <si>
    <t>苏州电信SSL</t>
  </si>
  <si>
    <t>SSL节点无保底，由CDN承担，每月按实际流量计提。2021/9/23机房搬迁，开通20G，100M，与CDN合并保底</t>
  </si>
  <si>
    <t>SUSSLTELECOM</t>
  </si>
  <si>
    <t>昆山 
SUZCT 160G</t>
  </si>
  <si>
    <t>历史开通
2022/5/31
2022/8/31</t>
  </si>
  <si>
    <t>320G
-20G（SZ2CT）
-140G</t>
  </si>
  <si>
    <t>2022.8.1原SUZCT 160+SUZ2CT 140G合并计费，拆分为单节点计费，苏州电信节点需要帮SSL跑20G保底 。2022/5/31 SUZ2CT退租20G，从2022.5带宽量为300G，保底90G,100M；SUZCT 160G与SUZ2CT 140G合并计费</t>
  </si>
  <si>
    <t>SUZCT</t>
  </si>
  <si>
    <t>昆山 
SUZ2CT 140G</t>
  </si>
  <si>
    <t>苏州电信2</t>
  </si>
  <si>
    <t>历史开通
2022/5/31
2022/8/1</t>
  </si>
  <si>
    <t>140G</t>
  </si>
  <si>
    <t>中值计提。2022.8.1原SUZCT 160+SUZ2CT 140G合并计费，拆分为单节点计费 。</t>
  </si>
  <si>
    <t>SUZ2CT</t>
  </si>
  <si>
    <t>宿迁电信</t>
  </si>
  <si>
    <t>L20221215008</t>
  </si>
  <si>
    <t>宿迁电信+宿迁2
SQCT 200G
SQ2CT 200G</t>
  </si>
  <si>
    <t>宿迁2电信</t>
  </si>
  <si>
    <t>2018/9/21
2022/6/17</t>
  </si>
  <si>
    <t>200G+200G
-200G-200G</t>
  </si>
  <si>
    <t>2022/6/17 宿迁电信 宿迁2电信调整为宿迁电信二级。中值计提。保底120G,100M。
SQCT 200G与SQ2CT 200G合并计费
共配送40个机柜，每万兆送32个IP</t>
  </si>
  <si>
    <t>SQ2CT</t>
  </si>
  <si>
    <t>宿迁电信二级</t>
  </si>
  <si>
    <t>400G</t>
  </si>
  <si>
    <t>保底计提。2022/6/17 宿迁电信 宿迁2电信调整为宿迁电信二级。保底120G,100M。
SQCT 200G与SQ2CT 200G合并计费
共配送40个机柜，每万兆送32个IP</t>
  </si>
  <si>
    <t>SQCTCACHE</t>
  </si>
  <si>
    <t>南京电信</t>
  </si>
  <si>
    <t>L20220910002</t>
  </si>
  <si>
    <t>南京
NJ02-电信 200G
NJ02-电信代播 100G
NJ03 80G</t>
  </si>
  <si>
    <t>NJ02-电信</t>
  </si>
  <si>
    <t>380G</t>
  </si>
  <si>
    <t>阶梯计费
0-100G   16666.67
100G以上   15000</t>
  </si>
  <si>
    <t>2022.7原NJ02【南京凤凰】拆分为【NJ02-电信代播】和【NJ02-电信IDC】。颗粒度100M,与南京吉山电信合并保底80G，合并计算阶梯价格
原南京凤凰节点流量，拆分出到南京凤凰、南京吉山电信2个节点上。NJ02 300G
NJ03 80G合并至NJ02</t>
  </si>
  <si>
    <t>NJ02-CT-ST-2</t>
  </si>
  <si>
    <t>南京凤凰与南京吉山电信合并保底80G</t>
  </si>
  <si>
    <t>南京
NJJS 200G</t>
  </si>
  <si>
    <t>南京吉山电信</t>
  </si>
  <si>
    <t>颗粒度100M,与南京凤凰合并保底80G，合并计算阶梯价格
原南京凤凰节点流量，拆分出到南京凤凰、南京吉山电信2个节点上</t>
  </si>
  <si>
    <t>NJJSTELECOM</t>
  </si>
  <si>
    <t>河西二长NJ03
NJ02-TELECOM_BGP</t>
  </si>
  <si>
    <t>BGP南京电信</t>
  </si>
  <si>
    <t>颗粒度100M,保底2G</t>
  </si>
  <si>
    <t>NJ02-TELECOM_BGP</t>
  </si>
  <si>
    <t>L20220910003</t>
  </si>
  <si>
    <t>太湖机房
苏州万国电信 40G
太湖电信 80G</t>
  </si>
  <si>
    <t>太湖电信</t>
  </si>
  <si>
    <t>40G
80G</t>
  </si>
  <si>
    <t>阶梯计费
0-16G   16666.67
16G以上   15000</t>
  </si>
  <si>
    <t xml:space="preserve">中值计提。保底14G。100M
SZTH-TELECOM 80G与SZWG 40合并计费，计入SZTH-TELECOM </t>
  </si>
  <si>
    <t>SZTH-TELECOM</t>
  </si>
  <si>
    <t>苏州太湖三线-苏州电信</t>
  </si>
  <si>
    <t>L20220910005</t>
  </si>
  <si>
    <t>苏州太湖三线-电信（CDN代静态）</t>
  </si>
  <si>
    <t>苏州三级电信</t>
  </si>
  <si>
    <t>2021/10/1
2023/4/1</t>
  </si>
  <si>
    <t>280G
120G</t>
  </si>
  <si>
    <t>中值计提。2023.4.1扩容120G，扩容后共400G，保底120G，颗粒度100M，2021/10/1开通苏州太湖三线</t>
  </si>
  <si>
    <t>SUZIXCT</t>
  </si>
  <si>
    <t>中国电信股份有限公司青岛分公司</t>
  </si>
  <si>
    <t>青岛电信</t>
  </si>
  <si>
    <t>L20230331002</t>
  </si>
  <si>
    <t>青岛电信
QDIXCT</t>
  </si>
  <si>
    <t>2016/1/1 2019-12-31
2021/6/10</t>
  </si>
  <si>
    <t>180G
+80G
+20G</t>
  </si>
  <si>
    <t>中值计提。颗粒度100M，保底84G。直接降价，流量不打折，青岛三级电信2021.6.10扩容20G带宽</t>
  </si>
  <si>
    <t>QDIXCT</t>
  </si>
  <si>
    <t>青岛电信2+3
QD2CT</t>
  </si>
  <si>
    <t>青岛电信2</t>
  </si>
  <si>
    <t>2018/3/29
2019/12/31
2021/6/30</t>
  </si>
  <si>
    <t>240G
-100G
-140G</t>
  </si>
  <si>
    <t>已退租。2019-12-31青岛2电信关闭100G,剩余140G.颗粒度100M，保底42G;2021.6.30退租140G带宽</t>
  </si>
  <si>
    <t>QD2CT</t>
  </si>
  <si>
    <t>青岛滨海电信（云盘）
QDBHTELECOM</t>
  </si>
  <si>
    <t>青岛滨海电信</t>
  </si>
  <si>
    <t>2018/7/19 2020/3/28</t>
  </si>
  <si>
    <t>180G+60G</t>
  </si>
  <si>
    <t>中值计提。颗粒度100M，原保底72G；2020-3-28扩容60G</t>
  </si>
  <si>
    <t>QDBHTELECOM</t>
  </si>
  <si>
    <t>青岛4电信
QD4CT</t>
  </si>
  <si>
    <t>青岛4电信</t>
  </si>
  <si>
    <t>2018/10/13
2021/6/30</t>
  </si>
  <si>
    <t>240G
-60G</t>
  </si>
  <si>
    <t>颗粒度100M，保底54G，2021.6.30退租60G</t>
  </si>
  <si>
    <t>QD4CT</t>
  </si>
  <si>
    <t>青岛电信
QDSSLTELECOM</t>
  </si>
  <si>
    <t>青岛电信SSL</t>
  </si>
  <si>
    <t>颗粒度100M，保底1G</t>
  </si>
  <si>
    <t>QDSSLTELECOM</t>
  </si>
  <si>
    <t>上海</t>
  </si>
  <si>
    <t>中国电信股份有限公司上海分公司</t>
  </si>
  <si>
    <t>上海CDN</t>
  </si>
  <si>
    <t>182215IDC00692</t>
  </si>
  <si>
    <t>上海电信-华信 SHCT</t>
  </si>
  <si>
    <t>上海电信</t>
  </si>
  <si>
    <t>2017/6/29
2019/7/8
2019/12/31
2022/7/31</t>
  </si>
  <si>
    <t>160G
160G
-20G
-300G</t>
  </si>
  <si>
    <t>2022/7/31 退租300G，节点关闭。100M。40%保底， SHCT  SH4CT合并计费，合并保底224G</t>
  </si>
  <si>
    <t>SHCT</t>
  </si>
  <si>
    <t>上海电信-华信
SH4CT</t>
  </si>
  <si>
    <t>上海4电信</t>
  </si>
  <si>
    <t>2019/7/14
2019/12/31
2021/10/1
2022/7/31</t>
  </si>
  <si>
    <t>240G
-40G
60G
-200G</t>
  </si>
  <si>
    <t>2022/7/31退租200G，剩余60G（其中SSL复用40G）保底24G。2021.10扩容60G，无机架 IP等资源增加。100M。40%保底， SHCT  SH4CT合并计费，合并保底224G</t>
  </si>
  <si>
    <t>SH4CT</t>
  </si>
  <si>
    <t>中国电信股份有限公司苏州分公司</t>
  </si>
  <si>
    <t>181915IDC00358</t>
  </si>
  <si>
    <t>苏州4电信</t>
  </si>
  <si>
    <t>免费节点。江苏苏州电信 增量100G完成业务测试，已于2020-02-28开始正式切流量上线,所有资源均免费</t>
  </si>
  <si>
    <t>SUZ4CT</t>
  </si>
  <si>
    <t>免费节点</t>
  </si>
  <si>
    <t>中国电信集团有限公司济南分公司</t>
  </si>
  <si>
    <t>182015IDC00231</t>
  </si>
  <si>
    <t>JNGFTELECOM-SDTELECOM_BGP</t>
  </si>
  <si>
    <t>济南高防电信山东电信BGP</t>
  </si>
  <si>
    <t>分段计费
0-5G 50000
5G以上 40000</t>
  </si>
  <si>
    <t>颗粒度500M，保底2G，峰值计费。按照2Gbps/月保底计费，不足2Gbps按照2Gbps保底流量费用收取。</t>
  </si>
  <si>
    <t>中国联合网络通信有限公司济南市分公司</t>
  </si>
  <si>
    <t>济南联通</t>
  </si>
  <si>
    <t>182215IDC00348</t>
  </si>
  <si>
    <t>济南联通2</t>
  </si>
  <si>
    <t>历史开通
2017/1/20
2017/11/28
2019/1/26
2021/10/1
2022/5/31
2022/8/31</t>
  </si>
  <si>
    <t>CDN&amp;云：380G
240G
60G
-200G(JN2UN)
-300G（JNUNCACHE）</t>
  </si>
  <si>
    <t>2022.9.1开始JN2UN和JNUNCACHE单独计费，JN2UN保底24G。2022/5/31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</si>
  <si>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JN2UN</t>
  </si>
  <si>
    <t>济南联通二级</t>
  </si>
  <si>
    <t>300G</t>
  </si>
  <si>
    <t>2022.9.1开始JN2UN和JNUNCACHE单独计费，JNUNCACHE保底90G。2022/5/31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</si>
  <si>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JNUNCACHE</t>
  </si>
  <si>
    <t>济南
JNSSLUNICOM-2</t>
  </si>
  <si>
    <t>济南联通-2SSL</t>
  </si>
  <si>
    <t>JN_SSL</t>
  </si>
  <si>
    <t>2017/11/28
2022/5/31</t>
  </si>
  <si>
    <t>20G
-20G</t>
  </si>
  <si>
    <t>2022.5.31节点退租，复用高防节点。颗粒度100M.济南联通2、济南联通二级与SSL合并保底120G。按实际流量计提。</t>
  </si>
  <si>
    <t>JNSSLUNICOM-2</t>
  </si>
  <si>
    <t>高防带宽-济南
JNGFUNICOM</t>
  </si>
  <si>
    <t>济南联通高防节点</t>
  </si>
  <si>
    <t>保底共48G，颗粒度100M。CDN复用高防80G（济南4联通JN4UN）</t>
  </si>
  <si>
    <t>JNGFUNICOM</t>
  </si>
  <si>
    <t>L20211025001</t>
  </si>
  <si>
    <t>JN6UN</t>
  </si>
  <si>
    <t>济南6联通</t>
  </si>
  <si>
    <t>CDNJNUN</t>
  </si>
  <si>
    <t>2021/10/1
2021/11/30</t>
  </si>
  <si>
    <t>500G
-500G</t>
  </si>
  <si>
    <t xml:space="preserve">2021.10.1开通500G带宽、22个机柜、544个IP。临时免费节点（2021.10.1~2021.11.30）；于2021.11.30退租
</t>
  </si>
  <si>
    <t>L20220710006</t>
  </si>
  <si>
    <t>济南8联通</t>
  </si>
  <si>
    <t>2022/7/1
2023/4/1</t>
  </si>
  <si>
    <t>100G
40G</t>
  </si>
  <si>
    <t>免费节点。 2023-04-01扩容40G，扩容后共140G；【CDN新建】山东济南联通  新建100G  2022-07-01 节点正式上线  (JN8UN)</t>
  </si>
  <si>
    <t>JN8UN</t>
  </si>
  <si>
    <t>济南9联通</t>
  </si>
  <si>
    <t>500G</t>
  </si>
  <si>
    <t>【BEC新建】济南联通新建500G，100M，保底150G。计提参考</t>
  </si>
  <si>
    <t>JN9UN</t>
  </si>
  <si>
    <t>中国联合网络通信有限公司青岛市分公司</t>
  </si>
  <si>
    <t>青岛联通</t>
  </si>
  <si>
    <t>L20230204004</t>
  </si>
  <si>
    <t>滨海机房
QDBHUNICOM</t>
  </si>
  <si>
    <t>青岛滨海联通</t>
  </si>
  <si>
    <t>QDBH</t>
  </si>
  <si>
    <t>保底72G，500M颗粒度，0-1以百度为准，超出取中值。争议解决条款及颗粒度来源于181715IDC00215</t>
  </si>
  <si>
    <t>QDBHUNICOM</t>
  </si>
  <si>
    <t>L20230311036</t>
  </si>
  <si>
    <t>QD5UN 200G 二枢纽
QD6UN 0G  二枢纽
QDIXUN 180G 崂山
QD2UN 160G 崂山QDUNGROUP2</t>
  </si>
  <si>
    <t>青岛2联通</t>
  </si>
  <si>
    <t xml:space="preserve">2012/12/25
2021/6/30
2021/8/13
2018/5/9
2016/8/12
2011/6/11
2018/9/11
2021/8/13
2019/1/25
2022/5/31
2022/8/1 </t>
  </si>
  <si>
    <t>460G
-260G+80
100G
180G
80G-80
240G
-80G(QD5UN)-80G(QD2UN)-100G(QD6UN)
-380G(拆分节点)</t>
  </si>
  <si>
    <t>3%认乙方，超过协商。2022.8.1原QD5UN 200G+QDIXUN 180G +QD2UN 160G 合并计费，本月拆分为单节点计费，青岛2联通需要帮SSL跑保底。2022/5/31 QD5UN退租80G，QD2UN退租80G，QD6UN退租100G即全部退租。从2022.5带宽总量为540G，与SSL、QD8UN合并保底255G，计费颗粒度500M；包含青岛三级联通节点;2021.5.1从QD3UN节点迁移120G至QD5UN节点；2021.6.30退租260G带宽；自2022.1.20起，QD6UN节点100G带宽转BEC使用</t>
  </si>
  <si>
    <t>QD2UN</t>
  </si>
  <si>
    <t>QD5UN 200G 二枢纽</t>
  </si>
  <si>
    <t>青岛5联通</t>
  </si>
  <si>
    <t>3%认乙方，超过协商。2022.8.1原QD5UN 200G+QDIXUN 180G +QD2UN 160G 合并计费，本月拆分为单节点计费。</t>
  </si>
  <si>
    <t>QD5UN</t>
  </si>
  <si>
    <t>QDIXUN 180G 崂山</t>
  </si>
  <si>
    <t>2022.8.1原QD5UN 200G+QDIXUN 180G +QD2UN 160G 合并计费，本月拆分为单节点计费。</t>
  </si>
  <si>
    <t>QDIXUN</t>
  </si>
  <si>
    <t>二枢纽机房
QDSSLUNICOM</t>
  </si>
  <si>
    <t>青岛联通SSL</t>
  </si>
  <si>
    <t>QD_SSL 二枢纽</t>
  </si>
  <si>
    <t>2018/9/11
2022/8/31</t>
  </si>
  <si>
    <t>2022/8/31退租10G，节点下线。青岛2 青岛8 青岛SSL合并保底255G。SSL按实际流量计提。计费颗粒度500M；与CDN 合并保底</t>
  </si>
  <si>
    <t>QDSSLUNICOM</t>
  </si>
  <si>
    <t xml:space="preserve">青岛8联通 </t>
  </si>
  <si>
    <t>QD8UN  二枢纽</t>
  </si>
  <si>
    <t>2021/12/1
2022/9/1
2022/12/31</t>
  </si>
  <si>
    <t>300G
-150G
-150G</t>
  </si>
  <si>
    <t>2022.12.31节点退租。2022.9.1从青岛8联通迁移150G至新建节点青岛9联通。2021.12.1开始计费300G，保底90G、开通4个机柜、288个IP</t>
  </si>
  <si>
    <t xml:space="preserve">QD8UN </t>
  </si>
  <si>
    <t xml:space="preserve">青岛9联通 </t>
  </si>
  <si>
    <t>QD9UN  二枢纽</t>
  </si>
  <si>
    <t>150G
-150G</t>
  </si>
  <si>
    <t>2022.12.31节点退租。2022.9.1从青岛8联通迁移150G至新建节点青岛9联通。保底45G，500M</t>
  </si>
  <si>
    <t xml:space="preserve">QD9UN </t>
  </si>
  <si>
    <t>L20210323002</t>
  </si>
  <si>
    <t>二枢纽机房</t>
  </si>
  <si>
    <t xml:space="preserve">青岛7联通 </t>
  </si>
  <si>
    <t>2021/2/1
2022/11/18
2022/12/1</t>
  </si>
  <si>
    <t>100G
-100G
100G</t>
  </si>
  <si>
    <t>此节点免费，于2022/12/1重新上线。2022/11/18关停，增量100G、开通4个机柜、288个IP，于2021-02-01开始正式切流量上线</t>
  </si>
  <si>
    <t>QD7UN</t>
  </si>
  <si>
    <t>中国联合网络通信有限公司上海市分公司</t>
  </si>
  <si>
    <t>上海联通</t>
  </si>
  <si>
    <t>L20221215017</t>
  </si>
  <si>
    <t>上海SHUN</t>
  </si>
  <si>
    <t>2014/1/14
2015/1/10
2019/7/1
2022/8/31</t>
  </si>
  <si>
    <t>60G
40G
60G
-60G</t>
  </si>
  <si>
    <t>2022/8/31退租60G，退租后剩余100G，保底由50%降为30%，即30G，100M颗粒度</t>
  </si>
  <si>
    <t>SHUN</t>
  </si>
  <si>
    <t>中国联合网络通信有限公司烟台市分公司</t>
  </si>
  <si>
    <t>烟台联通</t>
  </si>
  <si>
    <t>L20221106003</t>
  </si>
  <si>
    <t>烟台联通IDC机房
YTUN</t>
  </si>
  <si>
    <t>2018/8/21
2022/3/31
2022/5/31</t>
  </si>
  <si>
    <t>160G
-60G
-40G</t>
  </si>
  <si>
    <t>2022/3/31退租后保底变为30G，2022/5/31退租40G，从2022.5带宽总量为60G，保底18G，100M颗粒度；</t>
  </si>
  <si>
    <t>YTUN</t>
  </si>
  <si>
    <t>中国移动通信集团江苏有限公司南京分公司</t>
  </si>
  <si>
    <t>南京移动</t>
  </si>
  <si>
    <t>L20221215010</t>
  </si>
  <si>
    <t>南京 NJ02-MOBCOM_BGP</t>
  </si>
  <si>
    <t>BGP南京移动</t>
  </si>
  <si>
    <t>2017/4/10
2020/12/15</t>
  </si>
  <si>
    <t>40G
-20G</t>
  </si>
  <si>
    <t>颗粒度10M，南京凤凰机房，保底20%，4G。计费带宽以G为单位保留至个位，小数点后四舍五入</t>
  </si>
  <si>
    <t>NJ02-MOBCOM_BGP</t>
  </si>
  <si>
    <t>182215IDC00320</t>
  </si>
  <si>
    <t>南京 NJ02-MOBCOM</t>
  </si>
  <si>
    <t>历史开通
2021/1/6
2021/6/1</t>
  </si>
  <si>
    <t>200G
200G
-200G</t>
  </si>
  <si>
    <t>颗粒度10M，保底为200G*10%=20G
与集团签署200G，提出限速。省内实际开通400G不限速，2021/1/6扩容的200G，无法体现，故2021.6已将端口恢复为200G</t>
  </si>
  <si>
    <t>NJ02-MOBCOM</t>
  </si>
  <si>
    <t>中国移动通信集团江苏有限公司苏州分公司</t>
  </si>
  <si>
    <t>苏州太湖三线-苏州移动</t>
  </si>
  <si>
    <t>L20221215007</t>
  </si>
  <si>
    <t>苏州太湖三线-移动（CDN代静态）</t>
  </si>
  <si>
    <t>苏州三级移动</t>
  </si>
  <si>
    <t>2021/9/11
2023/4/8</t>
  </si>
  <si>
    <t>260G
140G</t>
  </si>
  <si>
    <t>保底计提。2023/4/8扩容140G，扩容后共400G，保底160G，颗粒度10M,CDN代静态。2021/9/11开通苏州太湖三线。保底104G</t>
  </si>
  <si>
    <t>SUZIXCM</t>
  </si>
  <si>
    <t>中国移动通信集团江苏有限公司宿迁分公司</t>
  </si>
  <si>
    <t>宿迁移动</t>
  </si>
  <si>
    <t>182215IDC00424</t>
  </si>
  <si>
    <t>宿迁</t>
  </si>
  <si>
    <t>宿迁3移动</t>
  </si>
  <si>
    <t>CDNSQCM</t>
  </si>
  <si>
    <t>中值计提。2022/6/24该节点转BEC使用。
2022/5/1【CDN新建】江苏宿迁移动新建200G，40%保底，80G,10M</t>
  </si>
  <si>
    <t>SQ3CM</t>
  </si>
  <si>
    <t>中国移动通信集团江苏有限公司无锡分公司</t>
  </si>
  <si>
    <t>无锡移动</t>
  </si>
  <si>
    <t>182315IDC00075</t>
  </si>
  <si>
    <t>无锡 WXCM</t>
  </si>
  <si>
    <t>2015/11/1
2022/4/30
2022/5/31</t>
  </si>
  <si>
    <t>240G
-60G
-180G</t>
  </si>
  <si>
    <t>2022/5/31退租180G，截止2022.5已全部退租
2022/4/30退租60G，10M</t>
  </si>
  <si>
    <t>WXCM</t>
  </si>
  <si>
    <t>无锡</t>
  </si>
  <si>
    <t>无锡移动SSL</t>
  </si>
  <si>
    <t>2016/3/1
2022/7/31</t>
  </si>
  <si>
    <t>40G
-30G</t>
  </si>
  <si>
    <t>2022/7/31 退租30G，剩余10G，保底4G，10M。无锡移动整体保底计提。（若与CDN合并达结算达到总量的40%保底，则该节点流量可以按实际流量计提，否则要按保底计提）</t>
  </si>
  <si>
    <t>WXSSLMOBCOM</t>
  </si>
  <si>
    <t>无锡 WX2CM</t>
  </si>
  <si>
    <t>无锡2移动</t>
  </si>
  <si>
    <t>2019/12/23
2020/5/31</t>
  </si>
  <si>
    <t>30G
-30G</t>
  </si>
  <si>
    <t>2020/5/31退租端口及160个IP
江苏无锡移动 增量30G，新增160个IP,于2019-12-23开始正式切流量上线，均免费
12.25.83.0/25 112.25.85.32/27</t>
  </si>
  <si>
    <t>WX2CM</t>
  </si>
  <si>
    <t>无锡 WX3CM</t>
  </si>
  <si>
    <t>无锡3移动</t>
  </si>
  <si>
    <t>2020/7/1
2022/7/31</t>
  </si>
  <si>
    <t>100G
-70G</t>
  </si>
  <si>
    <t>2022/7/31 退租70G，剩余30G，10M，保底12G。江苏无锡移动 增量100G完成业务测试，已于2020-05-15开始正式切流量上线。2020/7/1开始计费</t>
  </si>
  <si>
    <t>WX3CM</t>
  </si>
  <si>
    <t>中国移动通信集团江苏有限公司盐城分公司</t>
  </si>
  <si>
    <t>盐城移动</t>
  </si>
  <si>
    <t>182315IDC00158</t>
  </si>
  <si>
    <t>盐城</t>
  </si>
  <si>
    <t>2019/2/1
2022/4/30</t>
  </si>
  <si>
    <t>240G
-40G</t>
  </si>
  <si>
    <t>2022.6该节点转为BEC使用。
2022/4/30退租40G，退租后保底80G,10M</t>
  </si>
  <si>
    <t>YANCCM</t>
  </si>
  <si>
    <t>182315IDC00077</t>
  </si>
  <si>
    <t>盐城3移动</t>
  </si>
  <si>
    <t>CDNYANCCM2</t>
  </si>
  <si>
    <t>【BEC新建】300G，保底120G。</t>
  </si>
  <si>
    <t>YANC3CM</t>
  </si>
  <si>
    <t>中国移动通信集团江苏有限公司扬州分公司</t>
  </si>
  <si>
    <t>扬州移动</t>
  </si>
  <si>
    <t>182315IDC00076</t>
  </si>
  <si>
    <t>扬州</t>
  </si>
  <si>
    <t>2018/4/20
2022/4/30</t>
  </si>
  <si>
    <t>80G
-80G</t>
  </si>
  <si>
    <t>2022/4/30 扬州移动节点全部退租</t>
  </si>
  <si>
    <t>YANGZCM</t>
  </si>
  <si>
    <t>扬州2</t>
  </si>
  <si>
    <t>扬州移动二级</t>
  </si>
  <si>
    <t>2018/11/1
2022/8/1</t>
  </si>
  <si>
    <t>200G
140G</t>
  </si>
  <si>
    <t>2022/7/31 扬州3移动退租140G迁移至扬州移动二级，剩余带宽340G， 保底136G，颗粒度10M</t>
  </si>
  <si>
    <t>YANGZCMCACHE</t>
  </si>
  <si>
    <t>扬州3</t>
  </si>
  <si>
    <t>扬州3移动</t>
  </si>
  <si>
    <t>2019/4/25
2022/4/30
2022/5/12
2022/5/31
2022/7/31</t>
  </si>
  <si>
    <t>480G
-20G
-220G
-80G
-140G</t>
  </si>
  <si>
    <t>2022/7/31 扬州3移动退租140G迁移至扬州移动二级，剩余带宽20G，保底8G。  2022/4/30 扬州3移动退租20G，2022/5/12退租80G，2022/5/31退租220G，从2022.5退租后160G，保底64G，10M</t>
  </si>
  <si>
    <t>YANGZ3CM</t>
  </si>
  <si>
    <t>中国移动通信集团山东有限公司济南分公司</t>
  </si>
  <si>
    <t>济南移动</t>
  </si>
  <si>
    <t>182315IDC00078</t>
  </si>
  <si>
    <t>JN4CM 100G
JNCMCACHE 400G
JNCM 0G
JNCMGROUP3</t>
  </si>
  <si>
    <t>济南4移动</t>
  </si>
  <si>
    <t>2018/1/1
2020/12/29
2021/9/1
2022/5/31
2022/5/31
2022/7/31</t>
  </si>
  <si>
    <t>500G
+120G
+80G
-20G(JNCM)
-80G(JNCM)
-100G(JNCM)</t>
  </si>
  <si>
    <t>2022/7/31 JNCM退租100G，该节点下线。剩余500G，保底200G。2022/5/31 JNCM退租20G，JN4CM退租80G，2022.5开始带宽总量为600G，40%保底，即240G；95计费；颗粒度10M。2020.12.31济南移动二级扩容120G</t>
  </si>
  <si>
    <t>JN4CM</t>
  </si>
  <si>
    <t>182115IDC00402</t>
  </si>
  <si>
    <t>山东
JNGFTELECOM-SDMOBCOM_BGP</t>
  </si>
  <si>
    <t>济南高防电信山东移动BGP</t>
  </si>
  <si>
    <t>保底计提。500M颗粒度，4G保底</t>
  </si>
  <si>
    <t>JNGFTELECOM-SDMOBCOM_BGP</t>
  </si>
  <si>
    <t>济南10移动</t>
  </si>
  <si>
    <t>CDNJNCM3</t>
  </si>
  <si>
    <t>保底计提。【BEC新建】济南移动新建  (JN10CM)节点正式上线，200G，保底80G，10M</t>
  </si>
  <si>
    <t>JN10CM</t>
  </si>
  <si>
    <t>中国移动通信集团山东有限公司青岛分公司</t>
  </si>
  <si>
    <t>青岛移动</t>
  </si>
  <si>
    <t>182315IDC00079</t>
  </si>
  <si>
    <t>青岛4移动</t>
  </si>
  <si>
    <t>2020/1/24
2020/12/31
2021/1/31
2022/7/31</t>
  </si>
  <si>
    <t>400G
200G
-200G
-100G</t>
  </si>
  <si>
    <t>2022/7/31 退租100G，剩余300G，保底120G，颗粒度10M，于2020.12.31扩容200G，于2021.2.1迁移至青岛移动二级200G；</t>
  </si>
  <si>
    <t>QD4CM</t>
  </si>
  <si>
    <t>青岛移动二级</t>
  </si>
  <si>
    <t>青岛2移动二级</t>
  </si>
  <si>
    <t>于2021.2.1从青岛4移动节点迁移至青岛移动二级200G，颗粒度10M，保底80G</t>
  </si>
  <si>
    <t>QD2CMCACHE</t>
  </si>
  <si>
    <t>中国移动通信集团上海有限公司</t>
  </si>
  <si>
    <t>上海移动</t>
  </si>
  <si>
    <t>L20221215016</t>
  </si>
  <si>
    <t>上海4移动</t>
  </si>
  <si>
    <t>CDNSHCM2</t>
  </si>
  <si>
    <t>2020/6/29
2022/5/31</t>
  </si>
  <si>
    <t>100G
-80G</t>
  </si>
  <si>
    <t>2022/5/31退租80G，从2022.5开始带宽量为20G，保底8G，10M。计费带宽以Gbps为单位保留两位小数点，小数点后第三位四舍五入
上海移动 增量100G完成业务测试，已于2020-06-28开始正式切流量上线,2020.6.29开始计费</t>
  </si>
  <si>
    <t>SH4CM</t>
  </si>
  <si>
    <t>L20211203016</t>
  </si>
  <si>
    <t>上海 SH01</t>
  </si>
  <si>
    <t>2019/12/31
2021/12/31
2022/1/31
2022/3/31</t>
  </si>
  <si>
    <t>200G
-120G
-60G
-20G</t>
  </si>
  <si>
    <t>该节点退租。6G。颗粒度1G。2020.1改为95计费</t>
  </si>
  <si>
    <t>SH01</t>
  </si>
  <si>
    <t>派欧云计算（上海）有限公司</t>
  </si>
  <si>
    <t>缀初网络-PCDN</t>
  </si>
  <si>
    <t>L20221106005</t>
  </si>
  <si>
    <t>融合CDN-OPPO业务</t>
  </si>
  <si>
    <t>PPIO_PCDN_OPPO</t>
  </si>
  <si>
    <t>融合CDN-OPPO业务，夜间（00:00 - 09:00）计费带宽减半。日95月均计费、包头1、进制1000。</t>
  </si>
  <si>
    <t>ppio_pcdn_oppo</t>
  </si>
  <si>
    <t>182215IDC00445</t>
  </si>
  <si>
    <t>视频PPIO</t>
  </si>
  <si>
    <t>PCDN PPIO_非移动</t>
  </si>
  <si>
    <t>包头系数1，进制1000，月95计费。</t>
  </si>
  <si>
    <t>bdpcdn_ppio_not_cmnet</t>
  </si>
  <si>
    <t>PCDN PPIO_移动</t>
  </si>
  <si>
    <t>bdpcdn_ppio_cmnet</t>
  </si>
  <si>
    <t>网盘PPIO</t>
  </si>
  <si>
    <t>网盘PCDNPPIO_移动</t>
  </si>
  <si>
    <t>bdpcdn_wangpan_ppio_cm</t>
  </si>
  <si>
    <t>网盘PCDNPPIO_电联</t>
  </si>
  <si>
    <t>bdpcdn_wangpan_ppio_cu_ct</t>
  </si>
  <si>
    <t>XCDN 非盒子资源-百度云客户使用</t>
  </si>
  <si>
    <t>XCDN容器PPIO_移动</t>
  </si>
  <si>
    <t>2022.4将XCDN容器合并至302PCDN_PPIO计费。日95月均计费，包头系数1，进制1000</t>
  </si>
  <si>
    <t>bdxcdn_container_ppio_cmnet</t>
  </si>
  <si>
    <t>XCDN容器PPIO_非移动</t>
  </si>
  <si>
    <t>bdxcdn_container_ppio_not_cmnet</t>
  </si>
  <si>
    <t>182315IDC00134</t>
  </si>
  <si>
    <t>XCDN 非盒子资源-302使用汇聚移动</t>
  </si>
  <si>
    <t>302PCDN_PPIO_汇聚_移动</t>
  </si>
  <si>
    <t>2023.3调整单价。包头系数1，进制1000，日95月均计费</t>
  </si>
  <si>
    <t>bd302pcdn_ppio_not_special_cmnet</t>
  </si>
  <si>
    <t>XCDN 非盒子资源-302使用汇聚非移动</t>
  </si>
  <si>
    <t>302PCDN_PPIO_汇聚_非移动</t>
  </si>
  <si>
    <t>bd302pcdn_ppio_not_special_not_cmnet</t>
  </si>
  <si>
    <t>XCDN 非盒子资源-302使用专线移动</t>
  </si>
  <si>
    <t>302PCDN_PPIO_专线_移动</t>
  </si>
  <si>
    <t>不计提。包头系数1，进制1000，日95月均计费</t>
  </si>
  <si>
    <t>bd302pcdn_ppio_special_cmnet</t>
  </si>
  <si>
    <t>XCDN 非盒子资源-302使用专线非移动</t>
  </si>
  <si>
    <t>302PCDN_PPIO_专线_非移动</t>
  </si>
  <si>
    <t>bd302pcdn_ppio_special_not_cmnet</t>
  </si>
  <si>
    <t>网盘PPIO带宽存储费用</t>
  </si>
  <si>
    <t>新合同存储费取消。网盘PPIO带宽存储费用</t>
  </si>
  <si>
    <t>182215IDC00684</t>
  </si>
  <si>
    <t>融合CDN PPIO</t>
  </si>
  <si>
    <t>PPIO_PCDN_非OPPO</t>
  </si>
  <si>
    <t>2022.10调整单价。融合CDN（支持HTTP协议）。颗粒度1M。1000进制。日95月均计费模式</t>
  </si>
  <si>
    <t>ppio_pcdn_not_oppo</t>
  </si>
  <si>
    <t>深圳市梦网云臻科技有限公司</t>
  </si>
  <si>
    <t>梦网云</t>
  </si>
  <si>
    <t>182315IDC00010</t>
  </si>
  <si>
    <t>梦网_点播</t>
  </si>
  <si>
    <t>点播类业务电联-梦网，包头系数1.0，进制1000，月95计费</t>
  </si>
  <si>
    <t>mwcdn_video</t>
  </si>
  <si>
    <t>L20230101007</t>
  </si>
  <si>
    <t>302PCDN_明赋云_专线_移动</t>
  </si>
  <si>
    <t>bd302pcdn_mingfuyun_special_cmnet</t>
  </si>
  <si>
    <t>厦门琪珑网络科技有限公司</t>
  </si>
  <si>
    <t>厦门琪珑</t>
  </si>
  <si>
    <t>182315IDC00091</t>
  </si>
  <si>
    <t>302PCDN_琪珑_汇聚_移动</t>
  </si>
  <si>
    <t>包头系数1，进制1000，日95月均计费</t>
  </si>
  <si>
    <t>bd302pcdn_qilong_not_special_cmnet</t>
  </si>
  <si>
    <t>302PCDN_琪珑_汇聚_非移动</t>
  </si>
  <si>
    <t>bd302pcdn_qilong_not_special_not_cmnet</t>
  </si>
  <si>
    <t>182315IDC00088</t>
  </si>
  <si>
    <t>302PCDN_七牛云_汇聚_移动</t>
  </si>
  <si>
    <t>bd302pcdn_qnyun_not_special_cmnet</t>
  </si>
  <si>
    <t>302PCDN_七牛云_汇聚_非移动</t>
  </si>
  <si>
    <t>bd302pcdn_qnyun_not_special_not_cmnet</t>
  </si>
  <si>
    <t>武汉拓研信息技术有限公司</t>
  </si>
  <si>
    <t>武汉拓研</t>
  </si>
  <si>
    <t>182315IDC00102</t>
  </si>
  <si>
    <t>拓研_快手_联通_移动</t>
  </si>
  <si>
    <t>1个1024，月95计费，包头1</t>
  </si>
  <si>
    <t>tycdn_kuaishou_cnc_cmnet</t>
  </si>
  <si>
    <t>拓研_快手_电信</t>
  </si>
  <si>
    <t>不计提。1个1024，月95计费，包头1</t>
  </si>
  <si>
    <t>tycdn_kuaishou_ct</t>
  </si>
  <si>
    <t>腾讯云计算（北京）有限责任公司</t>
  </si>
  <si>
    <t>腾讯云</t>
  </si>
  <si>
    <t>L20230101006</t>
  </si>
  <si>
    <t>腾讯云_换量</t>
  </si>
  <si>
    <t>包头系数1.1，1000进制，计费方式：月95计费</t>
  </si>
  <si>
    <t>txyun_exchange</t>
  </si>
  <si>
    <t>182315IDC00105</t>
  </si>
  <si>
    <t>V武汉移动</t>
  </si>
  <si>
    <t>CACDNVWHCM</t>
  </si>
  <si>
    <t>裸金属，2023.1.1开始计费。颗粒度未明确约定，按1M算，无保底</t>
  </si>
  <si>
    <t>VWHCM</t>
  </si>
  <si>
    <t>湖南</t>
  </si>
  <si>
    <t>长沙</t>
  </si>
  <si>
    <t>V长沙2移动</t>
  </si>
  <si>
    <t>CACDNVCSCM</t>
  </si>
  <si>
    <t>120G</t>
  </si>
  <si>
    <t>VCS2CM</t>
  </si>
  <si>
    <t>陕西</t>
  </si>
  <si>
    <t>咸阳</t>
  </si>
  <si>
    <t>V咸阳2移动</t>
  </si>
  <si>
    <t>CACDNVXYCM</t>
  </si>
  <si>
    <t>2023/1/1
2023/2/1</t>
  </si>
  <si>
    <t>60G
60G</t>
  </si>
  <si>
    <t>裸金属，2023.2.1扩容60G。颗粒度未明确约定，按1M算，无保底</t>
  </si>
  <si>
    <t>VXY2CM</t>
  </si>
  <si>
    <t>L20230119002</t>
  </si>
  <si>
    <t>济南3电信</t>
  </si>
  <si>
    <t>CDNJNCT2</t>
  </si>
  <si>
    <t>2023/1/1
2023/3/31</t>
  </si>
  <si>
    <t>2023/3/31退租。【CDN新建】山东济南电信  新建200G  2023-1-1 节点正式上线  (JN3CT)，保底60G，10M</t>
  </si>
  <si>
    <t>JN3CT</t>
  </si>
  <si>
    <t>182215IDC00132</t>
  </si>
  <si>
    <t>网盘PCDN网宿节点，带宽存储费，暂按运营商数据计提</t>
  </si>
  <si>
    <t>中国移动通信集团江苏有限公司泰州分公司</t>
  </si>
  <si>
    <t>泰州移动</t>
  </si>
  <si>
    <t>182215IDC00693</t>
  </si>
  <si>
    <t>泰州</t>
  </si>
  <si>
    <t>CDNTAIZCM</t>
  </si>
  <si>
    <t>220G</t>
  </si>
  <si>
    <t>【BEC新建】泰州移动新建220G 2022-12-30节点正式上线 (TAIZCM)，保底88G，10M</t>
  </si>
  <si>
    <t>TAIZCM</t>
  </si>
  <si>
    <t>PCDN小度_网易</t>
  </si>
  <si>
    <t>bdpcdn_xiaodu_wangyi</t>
  </si>
  <si>
    <t>V昆明移动</t>
  </si>
  <si>
    <t>CACDNVKMCM</t>
  </si>
  <si>
    <t>裸金属，2023.2.1开始计费。颗粒度未明确约定，按1M算，无保底</t>
  </si>
  <si>
    <t>VKMCM</t>
  </si>
  <si>
    <t>L20230204002</t>
  </si>
  <si>
    <t>青岛10联通</t>
  </si>
  <si>
    <t>CDNQD2</t>
  </si>
  <si>
    <t>【CDN新建】山东青岛联通  新建120G  2023-02-01 节点正式上线  (QD10UN)，此节点免费</t>
  </si>
  <si>
    <t>QD10UN</t>
  </si>
  <si>
    <t>中国电信股份有限公司连云港分公司</t>
  </si>
  <si>
    <t>连云港电信</t>
  </si>
  <si>
    <t>L20230227001</t>
  </si>
  <si>
    <t>连云港</t>
  </si>
  <si>
    <t>连云港三线电信</t>
  </si>
  <si>
    <t>CDNLYGIX</t>
  </si>
  <si>
    <t>【BEC新建】连云港三线电信新建50G 2023-2-1节点正式上线  (LYGIXCT)：保底30%即15G，100M。3个1024</t>
  </si>
  <si>
    <t>LYGIXCT</t>
  </si>
  <si>
    <t>中国移动通信集团江苏有限公司连云港分公司</t>
  </si>
  <si>
    <t>连云港移动</t>
  </si>
  <si>
    <t>L20230227002</t>
  </si>
  <si>
    <t>连云港三线移动</t>
  </si>
  <si>
    <t>70G</t>
  </si>
  <si>
    <t>【BEC新建】连云港三线移动新建70G 2023-2-1节点正式上线  (LYGIXCM)：保底40%即28G，10M。3个1024</t>
  </si>
  <si>
    <t>LYGIXCM</t>
  </si>
  <si>
    <t>中国联合网络通信有限公司连云港市分公司</t>
  </si>
  <si>
    <t>连云港联通</t>
  </si>
  <si>
    <t>L20230227003</t>
  </si>
  <si>
    <t>连云港三线联通</t>
  </si>
  <si>
    <t>【BEC新建】连云港三线联通新建30G 2023-2-1节点正式上线  (LYGIXUN)：保底30%即9G，100M</t>
  </si>
  <si>
    <t>LYGIXUN</t>
  </si>
  <si>
    <t>中国移动通信集团山东有限公司潍坊分公司</t>
  </si>
  <si>
    <t>潍坊移动</t>
  </si>
  <si>
    <t>182315IDC00113</t>
  </si>
  <si>
    <t>潍坊</t>
  </si>
  <si>
    <t>潍坊3移动</t>
  </si>
  <si>
    <t>CDNWFCM</t>
  </si>
  <si>
    <t>600G</t>
  </si>
  <si>
    <t>【BEC新建】潍坊移动增量600G 2023-2-1节点正式上线  (WF3CM)，保底40%即240G，10M。3个1024</t>
  </si>
  <si>
    <t>WF3CM</t>
  </si>
  <si>
    <t>L20230301005</t>
  </si>
  <si>
    <t>网盘汇聚电联</t>
  </si>
  <si>
    <t>网盘PCDN明赋_电联</t>
  </si>
  <si>
    <t>2023.3调整单价。包头系数1，进制1000</t>
  </si>
  <si>
    <t>bdpcdn_wangpan_mingfu_cu_ct</t>
  </si>
  <si>
    <t>网盘汇聚移动</t>
  </si>
  <si>
    <t>网盘PCDN明赋_移动</t>
  </si>
  <si>
    <t>不计提。2023.3调整单价。包头系数1，进制1000</t>
  </si>
  <si>
    <t>bdpcdn_wangpan_mingfu_cm</t>
  </si>
  <si>
    <t>L20230421001</t>
  </si>
  <si>
    <t>V济南5联通</t>
  </si>
  <si>
    <t>CACDNVJNUN3</t>
  </si>
  <si>
    <t>裸金属，2023.4调整单价。2023/3/2开始计费，日95月均，无保底，计提颗粒度100M</t>
  </si>
  <si>
    <t>VJN5UN</t>
  </si>
  <si>
    <t>V济南6联通</t>
  </si>
  <si>
    <t>VJN6UN</t>
  </si>
  <si>
    <t>L20230421002</t>
  </si>
  <si>
    <t>V济南7联通</t>
  </si>
  <si>
    <t>VJN7UN</t>
  </si>
  <si>
    <t>重庆</t>
  </si>
  <si>
    <t>L20230422002</t>
  </si>
  <si>
    <t>V重庆2移动</t>
  </si>
  <si>
    <t>CACDNVCQCM</t>
  </si>
  <si>
    <t>2023/3/2
2023/4/1</t>
  </si>
  <si>
    <t>80G
40G</t>
  </si>
  <si>
    <t>裸金属， 【CDN扩容】V重庆移动  扩容40G  2023-04-01 节点正式上线  (VCQ2CM)；2023.3.2开始计费。颗粒度未明确约定，按1M算，无保底</t>
  </si>
  <si>
    <t>VCQ2CM</t>
  </si>
  <si>
    <t>L20230402001</t>
  </si>
  <si>
    <t>网盘 边缘节点（大节点资源）</t>
  </si>
  <si>
    <t>网盘PCDN七牛_移动</t>
  </si>
  <si>
    <t>包头系数1，0保底，日95月平均计费，1000进制</t>
  </si>
  <si>
    <t>bdpcdn_wangpan_qiniu_cm</t>
  </si>
  <si>
    <t>网盘PCDN七牛_电联</t>
  </si>
  <si>
    <t>bdpcdn_wangpan_qiniu_cu_ct</t>
  </si>
  <si>
    <t>L20230402002</t>
  </si>
  <si>
    <t>意如CDN_爱奇艺_移动_内蒙古</t>
  </si>
  <si>
    <t>1M颗粒度，无保底，1000进制，系数1</t>
  </si>
  <si>
    <t>yrcdn_iqiyi_cmnet_nmg</t>
  </si>
  <si>
    <t>北京超巨云威科技有限公司</t>
  </si>
  <si>
    <t>超巨云威</t>
  </si>
  <si>
    <t>L20230422003</t>
  </si>
  <si>
    <t>超巨云威_快手_非电信</t>
  </si>
  <si>
    <t>1M颗粒度，无保底，1000进制，系数1，月95计费</t>
  </si>
  <si>
    <t>cjcdn_kuaishou_not_ct</t>
  </si>
  <si>
    <t>超巨云威_快手_电信</t>
  </si>
  <si>
    <t>cjcdn_kuaishou_ct</t>
  </si>
  <si>
    <t>厦门哇哩科技有限公司</t>
  </si>
  <si>
    <t>哇哩科技</t>
  </si>
  <si>
    <t>L20230422004</t>
  </si>
  <si>
    <t>唯一CDN_小红书</t>
  </si>
  <si>
    <t>wycdn_xhs</t>
  </si>
  <si>
    <t>有帮信息科技（北京）有限公司</t>
  </si>
  <si>
    <t>有帮</t>
  </si>
  <si>
    <t>182315IDC00098</t>
  </si>
  <si>
    <t>微软云_作业帮</t>
  </si>
  <si>
    <t>有帮（微软、蓝云），1M颗粒度，无保底，1000进制，系数1，月95计费</t>
  </si>
  <si>
    <t>wryun_zuoyebang</t>
  </si>
  <si>
    <t>中国移动通信集团山东有限公司淄博分公司</t>
  </si>
  <si>
    <t>淄博移动</t>
  </si>
  <si>
    <t>L20230426005</t>
  </si>
  <si>
    <t>淄博</t>
  </si>
  <si>
    <t>淄博三级移动</t>
  </si>
  <si>
    <t>CDNZBIX</t>
  </si>
  <si>
    <t>保底计提。【CDN新建】山东淄博三级移动新建200G  2023-04-06 节点正式上线  (ZBIXCM)，保底80G</t>
  </si>
  <si>
    <t>ZBIXCM</t>
  </si>
  <si>
    <t>补提2月连云港三线电信带宽结算差异，更新百度流量为11.2G，已提11G，补0.2G</t>
  </si>
  <si>
    <t>补提202212朗玛峰_快手_非广州电信带宽结算差异，更新百度流量为104.9653G，已提104.954G，补0.0113G</t>
  </si>
  <si>
    <t>2023.4SYS更新流量，由104.953948975G更新为104.9653G</t>
  </si>
  <si>
    <t>补提202301朗玛峰_快手_非广州电信带宽结算差异，更新百度流量为107.52482G，已提107.5G，补0.02482G</t>
  </si>
  <si>
    <t>2023.4SYS更新流量，由107.499786377G更新为107.52482G</t>
  </si>
  <si>
    <t>补提3月阿里云_微软更新下载带宽结算差异，结算252.92143G，提252.864G，补0.05743G</t>
  </si>
  <si>
    <t>181915IDC00312</t>
  </si>
  <si>
    <t>补提3月BGP南京联通带宽结算差异，结算5.1G，提4.9G，补0.2G</t>
  </si>
  <si>
    <t>补提3月常州电信带宽结算差异，结算135.5G，提132.9G，补2.6G</t>
  </si>
  <si>
    <t>补提3月常州移动带宽结算差异，结算120.7G，提115.4G，补5.3G</t>
  </si>
  <si>
    <t>182115IDC00265</t>
  </si>
  <si>
    <t>补提3月徐州2联通带宽结算差异，结算43.5G，提42.2G，补1.3G</t>
  </si>
  <si>
    <t>补提3月苏州三级联通带宽结算差异，结算90.2G，提88.2G，补2G</t>
  </si>
  <si>
    <t>补提3月NJ02-联通带宽结算差异，结算57.3G，提56.1G，补1.2G</t>
  </si>
  <si>
    <t>补提3月苏州万国联通带宽结算差异，结算13G，提12.7G，补0.3G</t>
  </si>
  <si>
    <t>182215IDC00291</t>
  </si>
  <si>
    <t>补提3月网宿国内直播流量，暂按运营商账单补提3.82601G</t>
  </si>
  <si>
    <t>补提3月华为云换量带宽结算差异，结算1009.43113214286G，提1009.42G，补0.0111321428599922G</t>
  </si>
  <si>
    <t>补提3月302PCDN_明赋云_汇聚_移动带宽结算差异，结算146.062G*2200，提146.063G*2100，补单价差</t>
  </si>
  <si>
    <t>补提3月302PCDN_明赋云_汇聚_非移动带宽结算差异，结算426.615G*3200，提426.616G*3100，补单价差</t>
  </si>
  <si>
    <t>补提3月太湖电信带宽结算差异，结算30.8G，提30.4G，补0.4G</t>
  </si>
  <si>
    <t>280G</t>
  </si>
  <si>
    <t>补提3月苏州三级电信带宽结算差异，结算153.4G，提151.7G，补1.7G</t>
  </si>
  <si>
    <t>补提3月上海4电信带宽结算差异，结算29.1G，提28.7G，补0.4G</t>
  </si>
  <si>
    <t>补提3月盐城3移动带宽结算差异，更新百度流量为130.7G，结算130.7G，提125.56G，补5.14G</t>
  </si>
  <si>
    <t>补提3月济南4移动带宽结算差异，结算216.02G，提214.13G，补1.89G</t>
  </si>
  <si>
    <t>补提3月青岛移动带宽结算差异，结算126.21G，提121.8G，补4.41G</t>
  </si>
  <si>
    <t>补提3月青岛2移动二级带宽结算差异，结算84.53G，提82.07G，补2.46G</t>
  </si>
  <si>
    <t>补提3月潍坊3移动带宽结算差异，更新百度流量255.34G，与运营商中值261.83G结算，提260G，补1.83G</t>
  </si>
  <si>
    <t>补提3月连云港三线电信带宽结算差异，结算19.4G，提15G，补4.4G</t>
  </si>
  <si>
    <t>补提3月宿迁3移动带宽结算差异，结算125.45G，提124.55G，补0.9G</t>
  </si>
  <si>
    <t>L20230504028</t>
  </si>
  <si>
    <t>CDN 带宽</t>
  </si>
  <si>
    <t>苏州联通</t>
  </si>
  <si>
    <t>CDNSUZUN</t>
  </si>
  <si>
    <t>1G
9G</t>
  </si>
  <si>
    <t>【BEC新建】苏州联通新增1G 2023-4-10节点正式上线 (CDNSUZUN)</t>
  </si>
  <si>
    <t>SUZUN</t>
  </si>
  <si>
    <t>L20230504029</t>
  </si>
  <si>
    <t>朗玛峰_快手_非电信</t>
  </si>
  <si>
    <t>3个1000进制 系数:1</t>
  </si>
  <si>
    <t>lmfcdn_kuaishou_not_ct</t>
  </si>
  <si>
    <t>朗玛峰_快手_电信</t>
  </si>
  <si>
    <t>lmfcdn_kuaishou_ct</t>
  </si>
  <si>
    <t>SYS更新流量为93.616G，补提3月PCDN网心普通节点_非移动2.466G</t>
  </si>
  <si>
    <t>SYS更新流量为108.952G，补提3月PCDN网心普通节点_移动2.414G</t>
  </si>
  <si>
    <t>SYS更新流量为37.614G，补提3月PCDN厦门小块_移动12.704G</t>
  </si>
  <si>
    <t>SYS更新流量为35.52G，补提3月PCDN厦门小块_非移动12.106G</t>
  </si>
  <si>
    <t>SYS更新流量为66.653G，补提3月PCDN小度_广告_非移动2.633G</t>
  </si>
  <si>
    <t>SYS更新流量为39.454G，补提3月PCDN小度_广告_移动1.544G</t>
  </si>
  <si>
    <t>SYS更新流量为262.43G，补提3月PCDN小度_移动7.17G</t>
  </si>
  <si>
    <t>SYS更新流量为422.51G，补提3月PCDN小度_非移动10.53G</t>
  </si>
  <si>
    <t>华南</t>
  </si>
  <si>
    <t>王腾</t>
  </si>
  <si>
    <t>中国电信股份有限公司湖南分公司</t>
  </si>
  <si>
    <t>湖南电信</t>
  </si>
  <si>
    <t>L20230103002</t>
  </si>
  <si>
    <t>衡阳</t>
  </si>
  <si>
    <t>衡阳电信SSL</t>
  </si>
  <si>
    <t>CDNHY</t>
  </si>
  <si>
    <t>2013/5/14
2021/5/31</t>
  </si>
  <si>
    <t>20210531退租，20210301开始价格变动；颗粒度100M，保底3G</t>
  </si>
  <si>
    <t>株洲</t>
  </si>
  <si>
    <t>株洲电信SSL</t>
  </si>
  <si>
    <t>CDNZHUZCT</t>
  </si>
  <si>
    <t>2016/4/1
2023/3/31</t>
  </si>
  <si>
    <t>20230331退租。20210301开始价格变动；颗粒度100M，保底3G</t>
  </si>
  <si>
    <t>岳阳</t>
  </si>
  <si>
    <t>岳阳2电信</t>
  </si>
  <si>
    <t>CDNYYCT2</t>
  </si>
  <si>
    <t>2019/1/15
2021/3/1</t>
  </si>
  <si>
    <t>100G+80G</t>
  </si>
  <si>
    <t>需要注意202107故障扣减，需要注意202103扩容后存量价格变动；（1）颗粒度100M，保底54G；（2）20210301扩容80G开始计费</t>
  </si>
  <si>
    <t>YY2CT</t>
  </si>
  <si>
    <t>长沙三级电信</t>
  </si>
  <si>
    <t>CDNCSIX</t>
  </si>
  <si>
    <t>2022/9/6
2022/10/1</t>
  </si>
  <si>
    <t>180G+100G</t>
  </si>
  <si>
    <t>20220906开始计费180G，20221001开始计费100G颗粒度100M，保底84G</t>
  </si>
  <si>
    <t>CSIXCT</t>
  </si>
  <si>
    <t>补202303，已计提58.1，结算58.55，补0.45</t>
  </si>
  <si>
    <t>广东</t>
  </si>
  <si>
    <t>中国电信股份有限公司广东分公司</t>
  </si>
  <si>
    <t>广东电信</t>
  </si>
  <si>
    <t>L20221025015</t>
  </si>
  <si>
    <t>东莞2电信（东莞-樟木头机房）+东莞3电信</t>
  </si>
  <si>
    <t>东莞3电信</t>
  </si>
  <si>
    <t>CDNDGCT</t>
  </si>
  <si>
    <t>2010/6/20
2022/1/31
2022/5/31</t>
  </si>
  <si>
    <t>200G+200G-200G-140G</t>
  </si>
  <si>
    <t>sys已核对历史560G，201909月底退租160G，剩余400G(DG2CT200+DG3CT200G)，20220131DG2CT退租200G，20220531退租DG3CT140G；颗粒度100M，保底每个万兆3G，DG2CT与DG3CT合并计费</t>
  </si>
  <si>
    <t>DG3CT</t>
  </si>
  <si>
    <t>云-广州电信（河源）-河源IDC中心</t>
  </si>
  <si>
    <t>云自采-河源电信</t>
  </si>
  <si>
    <t>CBUCDNHYCT</t>
  </si>
  <si>
    <t>历史开通
2019/9/30
2022/1/31
2022/4/30
2022/5/31</t>
  </si>
  <si>
    <t>400G
-100G-100G-100G-100G</t>
  </si>
  <si>
    <t>sys已核对历史400G，201909月底退100G，20220131退租100G，20220430退租100G，20220531退租100G.颗粒度100M ，保底30G</t>
  </si>
  <si>
    <t>潮州枫桥idc中心</t>
  </si>
  <si>
    <t>潮州电信</t>
  </si>
  <si>
    <t>CDNCHAOZCT</t>
  </si>
  <si>
    <t>2018/10/17
2022/5/31</t>
  </si>
  <si>
    <t>200G-200G</t>
  </si>
  <si>
    <t>20220531退租200G。sys已核对200G，颗粒度100M，保底60G</t>
  </si>
  <si>
    <t>阳江</t>
  </si>
  <si>
    <t>阳江电信</t>
  </si>
  <si>
    <t>CDNYJCT</t>
  </si>
  <si>
    <t>历史开通
2022/4/30
2022/5/31</t>
  </si>
  <si>
    <t>200G-100G-100G</t>
  </si>
  <si>
    <t>20220430退租100G。20220531退租100G.颗粒度100M，保底30G</t>
  </si>
  <si>
    <t>东莞-大朗机房</t>
  </si>
  <si>
    <t>东莞电信SSL</t>
  </si>
  <si>
    <t>CDNCZCT</t>
  </si>
  <si>
    <t>5.1日起2个万兆，无保底</t>
  </si>
  <si>
    <t>DGSSLTELECOM</t>
  </si>
  <si>
    <t>佛山</t>
  </si>
  <si>
    <t>佛山电信SSL</t>
  </si>
  <si>
    <t>FS9F</t>
  </si>
  <si>
    <t>2012/6/29
2021/8/18</t>
  </si>
  <si>
    <t>无保底，搬迁机房</t>
  </si>
  <si>
    <t>SSLFSCT</t>
  </si>
  <si>
    <t>2021/8/19
2022/11/30</t>
  </si>
  <si>
    <t>20221130退租；202108原佛山电信SSL搬迁至此机房SSLFSCT</t>
  </si>
  <si>
    <t>云自采-江门2电信</t>
  </si>
  <si>
    <t>CDNJINZCT</t>
  </si>
  <si>
    <t>之前是 JM2CT，JM3CT，JMCT 一起合并计费，受下游系统限制，只能用JM2CT做代表。然后8月账期，JM2CT 下线了。 变成了 JM3CT JMCT 合并计费，同样受系统限制，只能用 JM3CT 做代表了。</t>
  </si>
  <si>
    <t>江门3电信</t>
  </si>
  <si>
    <t>CBUCDNJMCT</t>
  </si>
  <si>
    <t>2018/7/30
2019/11/30
2020/3/31
2021/3/31</t>
  </si>
  <si>
    <t>600G
-200G-200G-160G</t>
  </si>
  <si>
    <t>需要注意20210331退租160G；需要注意20200331退租200G。sys已核对带宽600G，20191130退租200G，颗粒度100M ，保底12G</t>
  </si>
  <si>
    <t>JM3CT</t>
  </si>
  <si>
    <t>IDC带宽</t>
  </si>
  <si>
    <t>GZNS-电信CDN</t>
  </si>
  <si>
    <t>GZNS</t>
  </si>
  <si>
    <t>2021/11/5
2023/1/1</t>
  </si>
  <si>
    <t>100G+100G</t>
  </si>
  <si>
    <t>20230101扩容100G，20211105开始计费，颗粒度100M，保底60G</t>
  </si>
  <si>
    <t>GZNS-CT-ST-2</t>
  </si>
  <si>
    <t>L20221025014</t>
  </si>
  <si>
    <t>BGP广州南沙电信</t>
  </si>
  <si>
    <t>2017/3/25--2017/4/24
2020年新增</t>
  </si>
  <si>
    <t>20G+20G</t>
  </si>
  <si>
    <t>202011-12单价为18W，与高峰确认目前GZNS在用40G带宽。新合同为95计费，颗粒度100M 。无保底，0-5G（包含5G），250000元/G/月；5G-10G（包含10G），220000元/G/月；10G-15G，200000元/G/月，15G-20G，190000元/G/月，20G以上，180000元/G/月。[注：如BGP带宽使用量超过5G，则前5G带宽费用变更为22万元/G/月；如BGP带宽使用量超过10G，则前10G带宽费用变更为20万元/G/月]。</t>
  </si>
  <si>
    <t>GZNSCT_BGP</t>
  </si>
  <si>
    <t>L20230103003</t>
  </si>
  <si>
    <t>南沙电信</t>
  </si>
  <si>
    <t>2017/3/25--2017/4/24
2020/3/20</t>
  </si>
  <si>
    <t>300G（20200320扩容60G）</t>
  </si>
  <si>
    <t>BD反馈此节点存量+扩容一共300G。20210316开始为95计费，需要注意2020年3月20日扩容60G。30个万兆口，每端口保底1G，颗粒度1G</t>
  </si>
  <si>
    <t>贵州</t>
  </si>
  <si>
    <t>中国电信股份有限公司贵州分公司</t>
  </si>
  <si>
    <t>贵州电信</t>
  </si>
  <si>
    <t>182215IDC00271</t>
  </si>
  <si>
    <t>安顺电信5</t>
  </si>
  <si>
    <t>安顺5电信</t>
  </si>
  <si>
    <t>CDNASCT</t>
  </si>
  <si>
    <t>2019/1/3
2022/4/30
2022/5/31</t>
  </si>
  <si>
    <t>160G-40G-100G</t>
  </si>
  <si>
    <t>（1）20220430退租40G,20220531退租100G，颗粒度100M，保底36G；（2）计费粒度为100M（不满100M 按照100M 计算） （3）双方确认流量出现偏差时，偏差值在1%之内，以甲方提供的流量值为准；偏差值在1%-3%之内，双方流量数据取中值；偏差值在3%之上的，双方协商解决。</t>
  </si>
  <si>
    <t>AS5CT</t>
  </si>
  <si>
    <t>四川</t>
  </si>
  <si>
    <t>中国电信股份有限公司四川分公司</t>
  </si>
  <si>
    <t>四川电信</t>
  </si>
  <si>
    <t>L20230223026</t>
  </si>
  <si>
    <t>成都1</t>
  </si>
  <si>
    <t>成都电信</t>
  </si>
  <si>
    <t>CDNCDCT</t>
  </si>
  <si>
    <t>2010/2/1
2019/11/30</t>
  </si>
  <si>
    <t>160G
-160G</t>
  </si>
  <si>
    <t>需要注意2019年11月30日退租，颗粒度100M，保底48G。</t>
  </si>
  <si>
    <t>成都2</t>
  </si>
  <si>
    <t>成都2电信</t>
  </si>
  <si>
    <t>CDNCDCT2</t>
  </si>
  <si>
    <t>2018/3/31
2019/11/30
2019/1/25
2021/4/2
2022/1/1
2022/4/1
2022/5/31
2022/7/31</t>
  </si>
  <si>
    <t>280G
-20G+
300G+100G+100G+100G-400G-260G</t>
  </si>
  <si>
    <t>20220731退租260G。20220401扩容100G开始计费，20220101扩容100G开始计费，20210402扩容100G开始计费，202009-202010带宽不计费，与系统部核实成都6电信与成都2电信合并计费，需要注意2019年11月30日成都2退租20G，20220601开始CD6CT&amp;CD2CT不合并计费。颗粒度100M，保底60G</t>
  </si>
  <si>
    <t>CD2CT</t>
  </si>
  <si>
    <t>成都6</t>
  </si>
  <si>
    <t>成都电信6</t>
  </si>
  <si>
    <t>2022/6/1
2022/7/31</t>
  </si>
  <si>
    <t>400G-200G</t>
  </si>
  <si>
    <t>20220731退租200G。202206从成都电信2拆分，颗粒度100M，保底60G</t>
  </si>
  <si>
    <t>CD6CT</t>
  </si>
  <si>
    <t>成都5</t>
  </si>
  <si>
    <t>成都5电信</t>
  </si>
  <si>
    <t>2019/1/25
2021/4/1
2022/7/31</t>
  </si>
  <si>
    <t>300G+100G-200G</t>
  </si>
  <si>
    <t>20220731退租200G。需要注意资源变动。需要注意单价打折后每月保底情况；20210401扩容100G开始计费，202009-202010带宽不计费，与系统部核实成都5电信单独计费，颗粒度100M，保底60G</t>
  </si>
  <si>
    <t>CD5CT</t>
  </si>
  <si>
    <t>云自采-资阳电信</t>
  </si>
  <si>
    <t>CBUCDNZYCT</t>
  </si>
  <si>
    <t>2017/10/26
2019/11/30</t>
  </si>
  <si>
    <t>120G
-120G</t>
  </si>
  <si>
    <t>需要注意2019年11月30日退租，颗粒度100M，保底36G</t>
  </si>
  <si>
    <t>云自采-泸州电信</t>
  </si>
  <si>
    <t>CBUCDNLUZCT</t>
  </si>
  <si>
    <t>40G
-40G</t>
  </si>
  <si>
    <t>需要注意2019年11月30日退租，颗粒度100M，保底12G</t>
  </si>
  <si>
    <t>德阳2电信</t>
  </si>
  <si>
    <t>CDNDYCT</t>
  </si>
  <si>
    <t>202009-202010带宽不计费，2019年9月27日起开始计费,颗粒度100M，保底120G。</t>
  </si>
  <si>
    <t>DY2CT</t>
  </si>
  <si>
    <t>成都</t>
  </si>
  <si>
    <t>成都8电信</t>
  </si>
  <si>
    <t>CDNCDCT3</t>
  </si>
  <si>
    <t>2022/12/25
2023/1/20</t>
  </si>
  <si>
    <t>10G+10G</t>
  </si>
  <si>
    <t>边缘计算。20221225开始计费10G+20230120开始计费10G。保底6G</t>
  </si>
  <si>
    <t>CD8CT</t>
  </si>
  <si>
    <t>L20230417001</t>
  </si>
  <si>
    <t>成都三级电信</t>
  </si>
  <si>
    <t>CDNCDIX</t>
  </si>
  <si>
    <t>160G</t>
  </si>
  <si>
    <t>20230406开始计费，颗粒度100M，保底48G</t>
  </si>
  <si>
    <t>CDIXCT</t>
  </si>
  <si>
    <t>中国电信股份有限公司重庆分公司</t>
  </si>
  <si>
    <t>重庆电信</t>
  </si>
  <si>
    <t>182215IDC00512</t>
  </si>
  <si>
    <t>重庆电信2+重庆3电信+重庆4电信</t>
  </si>
  <si>
    <t>2019/7/4
2018/11/1
2018/11/1
2019/6/27
2019/4/1
2019/12/31
2022/5/31
2022/7/31
2023/3/31</t>
  </si>
  <si>
    <t>80G+160G+80G+160G
-160-220G-80G-20G</t>
  </si>
  <si>
    <t xml:space="preserve">20230331退租转给重庆5电信。20220731退租80G。20220531退租200G。202009sys出数在重庆电信2上，因为合并问题数据应该是在重庆电信3上出（1）颗粒度100M，保底6G；（2）20200914重庆电信2下线合并至重庆电信3，CDN320+SSL10G；（3）重庆电信2存量80转移到重庆电信3，并扩容80G,2019年7月4日开始计费，2019年9月1日开始重庆节点合并计费；2019年12月31日重庆4电信退租160G
</t>
  </si>
  <si>
    <t>重庆电信SSL</t>
  </si>
  <si>
    <t>CDNCQCT</t>
  </si>
  <si>
    <t>历史开通</t>
  </si>
  <si>
    <t>颗粒度100M，保底3G</t>
  </si>
  <si>
    <t>CQSSLTELECOM</t>
  </si>
  <si>
    <t>L20230410001</t>
  </si>
  <si>
    <t>重庆5电信</t>
  </si>
  <si>
    <t>CDNCQCT5</t>
  </si>
  <si>
    <t>颗粒度100M，保底6G</t>
  </si>
  <si>
    <t>CQ5CT</t>
  </si>
  <si>
    <t>中国联合网络通信有限公司株洲市分公司</t>
  </si>
  <si>
    <t>株洲联通</t>
  </si>
  <si>
    <t>L20221025026</t>
  </si>
  <si>
    <t>株洲联通2</t>
  </si>
  <si>
    <t>CDNZHUZUN</t>
  </si>
  <si>
    <t>2016/7/1
2020/1/31
2022/7/31</t>
  </si>
  <si>
    <t>240G-80G-80G</t>
  </si>
  <si>
    <t>20220731退租80G。需要注意202107故障（1）需要注意周睿反馈20200131退租80G；（2）颗粒度100M，保底24G</t>
  </si>
  <si>
    <t>ZHUZUNCACHE</t>
  </si>
  <si>
    <t>中国联合网络通信有限公司成都市分公司</t>
  </si>
  <si>
    <t>成都联通</t>
  </si>
  <si>
    <t>182015IDC00170</t>
  </si>
  <si>
    <t>CDNCDUN</t>
  </si>
  <si>
    <t>2017/9/13
2020/3/31</t>
  </si>
  <si>
    <t>40G-30G</t>
  </si>
  <si>
    <t>202304按照均值计提（1）颗粒度100M，保底3G；（2）需要注意20200331退租30G；（3）依据合同差异在1%-3%取双方平均值；（4）181915IDC00338
此合同为备忘录需要注意后期新合同降价后金额抵扣</t>
  </si>
  <si>
    <t>CDUN</t>
  </si>
  <si>
    <t>L20230417002</t>
  </si>
  <si>
    <t>成都三级联通</t>
  </si>
  <si>
    <t>40G</t>
  </si>
  <si>
    <t>202304按照均值计提。20230406开始计费，颗粒度100M，保底12G</t>
  </si>
  <si>
    <t>CDIXUN</t>
  </si>
  <si>
    <t>中国联合网络通信有限公司重庆市分公司</t>
  </si>
  <si>
    <t>重庆联通</t>
  </si>
  <si>
    <t>L20221025027</t>
  </si>
  <si>
    <t>重庆4联通</t>
  </si>
  <si>
    <t>CDNCQUN</t>
  </si>
  <si>
    <t>2021/6/1
2022/7/31</t>
  </si>
  <si>
    <t>20220731退租40G。202108开始40G从原CDN重庆3联通拆分，重庆4联通新扩容的40G按照备忘录价格</t>
  </si>
  <si>
    <t>重庆联通
重庆联通2
重庆3联通</t>
  </si>
  <si>
    <t>重庆3联通</t>
  </si>
  <si>
    <t>2016/8/25
2017/10
2018/9/11
2019/9/30
2022/7/31</t>
  </si>
  <si>
    <t>10G+
30G+
60G
-40G-20G</t>
  </si>
  <si>
    <t>20220731退租20G（1）颗粒度100M，30%保底；（2）重庆3联通20181025开始计费；（3）20190930退租CQ2UN40G</t>
  </si>
  <si>
    <t>CQ3UN</t>
  </si>
  <si>
    <t>重庆水土</t>
  </si>
  <si>
    <t>重庆联通SSL</t>
  </si>
  <si>
    <t>SSLCQUN</t>
  </si>
  <si>
    <t>2019.8.1-2019.9.30租用110G独享带宽，单价10833；2019.10.1-2019．12.31租用70G独享带宽，单价10000</t>
  </si>
  <si>
    <t>CQSSLUNICOM</t>
  </si>
  <si>
    <t>联通（广东）产业互联网有限公司</t>
  </si>
  <si>
    <t>广州联通</t>
  </si>
  <si>
    <t>182115IDC00471</t>
  </si>
  <si>
    <t>M3A</t>
  </si>
  <si>
    <t>BGP广州联通</t>
  </si>
  <si>
    <t>202304按照保底计提。颗粒度100M，保底2G</t>
  </si>
  <si>
    <t>GZNSCNC_BGP</t>
  </si>
  <si>
    <t>182115IDC00140</t>
  </si>
  <si>
    <t>广州</t>
  </si>
  <si>
    <t>广州联通SSL</t>
  </si>
  <si>
    <t>CDNGZUN</t>
  </si>
  <si>
    <t>202304按照保底差额计提。需要注意2020年4月1日开始新合同颗粒度100M，保底3G</t>
  </si>
  <si>
    <t>GZSSLUNICOM</t>
  </si>
  <si>
    <t>广州联通产业互联网</t>
  </si>
  <si>
    <t>广州联通4</t>
  </si>
  <si>
    <t>广州3联通</t>
  </si>
  <si>
    <t>2019/1/27
2022/3/31</t>
  </si>
  <si>
    <t>160G-80G</t>
  </si>
  <si>
    <t>20220331退租80G。颗粒度100M，保底24G。与广州联通3合并，新增160G带宽，自2019年1月27日开始计费</t>
  </si>
  <si>
    <t>GZ3UN</t>
  </si>
  <si>
    <t>L20211208001</t>
  </si>
  <si>
    <t>化龙机房</t>
  </si>
  <si>
    <t>广州华龙联通</t>
  </si>
  <si>
    <t>GZHL</t>
  </si>
  <si>
    <t>需要注意20191001合并到广州南沙联通计费，颗粒度100M，保底6G，静态带宽，合并到广州南沙联通计费</t>
  </si>
  <si>
    <t>化龙机房（原南沙机房转）</t>
  </si>
  <si>
    <t>广州南沙联通</t>
  </si>
  <si>
    <t>120G+60G</t>
  </si>
  <si>
    <t>需要注意20191001合并广州华龙联通计费，颗粒度100M，合并后保底18G，静态带宽，2018.10月开始正常计费。</t>
  </si>
  <si>
    <t>GZNSUNICOM</t>
  </si>
  <si>
    <t>GZNJ-联通CDN</t>
  </si>
  <si>
    <t>GZNJ</t>
  </si>
  <si>
    <t>20211108开始计费，颗粒度100M，保底30G</t>
  </si>
  <si>
    <t>GZNJ-CU-ST-1</t>
  </si>
  <si>
    <t>182215IDC00478</t>
  </si>
  <si>
    <t>揭阳</t>
  </si>
  <si>
    <t>揭阳联通</t>
  </si>
  <si>
    <t>CDNJIEYUN</t>
  </si>
  <si>
    <t>2022/7/1
2022/9/30</t>
  </si>
  <si>
    <t>300G-300G</t>
  </si>
  <si>
    <t>20220930退租。20220701开始计费，颗粒度10M，保底90G</t>
  </si>
  <si>
    <t>潮州</t>
  </si>
  <si>
    <t>潮州联通</t>
  </si>
  <si>
    <t>CDNCHAOZUN</t>
  </si>
  <si>
    <t>2022/7/1
2022/9/3</t>
  </si>
  <si>
    <t>202304按照均值计提。20220701开始计费100G，20220903扩容100G开始计费。颗粒度10M，保底60G</t>
  </si>
  <si>
    <t>CHAOZUN</t>
  </si>
  <si>
    <t>L20230306003</t>
  </si>
  <si>
    <t>揭阳2联通</t>
  </si>
  <si>
    <t>CDNJIEYUN2</t>
  </si>
  <si>
    <t>202304按照均值计提。颗粒度100M，保底60G</t>
  </si>
  <si>
    <t>JIEY2UN</t>
  </si>
  <si>
    <t>补202303，已计提69.65，结算70.27，补1.02</t>
  </si>
  <si>
    <t>补202303，已计提39，结算39.2，补0.2</t>
  </si>
  <si>
    <t>补202303，已计提100.06，结算101.36，补1.3</t>
  </si>
  <si>
    <t>中国联合网络通信有限公司贵州省分公司</t>
  </si>
  <si>
    <t>贵州联通</t>
  </si>
  <si>
    <t>182215IDC00582</t>
  </si>
  <si>
    <t>贵阳</t>
  </si>
  <si>
    <t>贵阳联通</t>
  </si>
  <si>
    <t>CDNGYUN</t>
  </si>
  <si>
    <t>GYUN</t>
  </si>
  <si>
    <t>中国联合网络通信有限公司广安市分公司</t>
  </si>
  <si>
    <t>广安联通</t>
  </si>
  <si>
    <t>182015IDC00171</t>
  </si>
  <si>
    <t>广安</t>
  </si>
  <si>
    <t>广安2联通</t>
  </si>
  <si>
    <t>CBUCDNGAUN</t>
  </si>
  <si>
    <t>2020/4/2
2021/8/31</t>
  </si>
  <si>
    <t>2021年8月31日退租；20200402开始计费，颗粒度100M，保底12G</t>
  </si>
  <si>
    <t>中国联合网络通信有限公司长沙市分公司</t>
  </si>
  <si>
    <t>长沙联通</t>
  </si>
  <si>
    <t>L20220920003</t>
  </si>
  <si>
    <t>长沙三级联通</t>
  </si>
  <si>
    <t>20220906开始计费，颗粒度100M，保底54G</t>
  </si>
  <si>
    <t>CSIXUN</t>
  </si>
  <si>
    <t>中国移动通信集团广东有限公司广州分公司</t>
  </si>
  <si>
    <t>广州移动</t>
  </si>
  <si>
    <t>L20221025017</t>
  </si>
  <si>
    <t>广州5移动</t>
  </si>
  <si>
    <t>CDNGZCM3</t>
  </si>
  <si>
    <t>2019/6/1
2019/12/31
2022/5/31
2022/7/31</t>
  </si>
  <si>
    <t>400G-80G-200G-100G</t>
  </si>
  <si>
    <t>20220731退租100G。需要注意20191231退租80G，20220531退租200G，颗粒度10M，保底8G（181915IDC00129这份合同cdn有720G，ssl有30G）</t>
  </si>
  <si>
    <t>GZ5CM</t>
  </si>
  <si>
    <t>广州移动SSL</t>
  </si>
  <si>
    <t>CDNGZCM2</t>
  </si>
  <si>
    <t>2015/9/1
2021/5/31</t>
  </si>
  <si>
    <t>30G-20G</t>
  </si>
  <si>
    <t>20210531退租20G，颗粒度10M，带宽保底4G</t>
  </si>
  <si>
    <t>GZSSLMOBCOM</t>
  </si>
  <si>
    <t>181815IDC00115
182215IDC00268
182315IDC00162</t>
  </si>
  <si>
    <t>博浩</t>
  </si>
  <si>
    <t>广州博浩移动</t>
  </si>
  <si>
    <t>GZBH</t>
  </si>
  <si>
    <t>2018/3/31
历史开通</t>
  </si>
  <si>
    <t>420G</t>
  </si>
  <si>
    <t>181515IDC0038合同20210731到期；合并到GZHXY出流量，sys反馈gzhxy+gzbh=22+40=62个端口</t>
  </si>
  <si>
    <t>GZBH-MOBCOM</t>
  </si>
  <si>
    <t>GZHXY</t>
  </si>
  <si>
    <t>20200601开始保底80G。颗粒度1G。从1月起执行合并保底51G。每月带宽赠送4G</t>
  </si>
  <si>
    <t>合同约定80G保底</t>
  </si>
  <si>
    <t>L20221025022</t>
  </si>
  <si>
    <t>广州南沙</t>
  </si>
  <si>
    <t>BGP广州南沙移动</t>
  </si>
  <si>
    <t>2015/10/1
2020/4/1
2020/9/9
2020/11/3</t>
  </si>
  <si>
    <t>60G-10G-20G-10G</t>
  </si>
  <si>
    <t>需要注意20200909关闭20G+20201103关闭10G，20200401开始15W/G/月，20%保底，颗粒度10M，50G端口；BGP，优惠前价格24万，1、2019年8月1日起，按照补充协议执行。1.5G保底，0.5G颗粒度，不足6G时，每0.5G带宽赠送2万，6G或以上时，前3个G按10万元/0.5G执行，第4个G及以上带宽，每0.5G赠送3万元。
2、2019年8月1日前，0.5G保底，0.5G颗粒度，第1个G每0.5G带宽赠送2万，第2个G及以上每0.5G带宽赠送3万，</t>
  </si>
  <si>
    <t>GZNSCM_BGP</t>
  </si>
  <si>
    <t>L20230217001</t>
  </si>
  <si>
    <t>GZBH移动CDN</t>
  </si>
  <si>
    <t>20230202开始计费，保底40G</t>
  </si>
  <si>
    <t>GZBH-CM-ST-2</t>
  </si>
  <si>
    <t>181815IDC00115
182215IDC00268</t>
  </si>
  <si>
    <t>补202301，已计提113，先按照运营商115，补2</t>
  </si>
  <si>
    <t>补202303，已计提122，先按照运营商124，补2</t>
  </si>
  <si>
    <t>中国移动通信集团湖南有限公司长沙分公司</t>
  </si>
  <si>
    <t>长沙移动</t>
  </si>
  <si>
    <t>182315IDC00083</t>
  </si>
  <si>
    <t>长沙2</t>
  </si>
  <si>
    <t>长沙移动2</t>
  </si>
  <si>
    <t>CDNCSCM2</t>
  </si>
  <si>
    <t>2018/11/1
2020/12/31
2021/9/12
2021/11/1</t>
  </si>
  <si>
    <t>160G+160G+80G+80G</t>
  </si>
  <si>
    <t>（1）20201231扩容160G开始计费；202109012扩容80G（2）长沙移动2+长沙3移动2021年11月1日开始合并计费。颗粒度10M，保底192G；（3）存量已争取在2019年赠送2个月免费测试期，执行时间2019年7月25日-9月24日，该时间段免费，不用给运营商支付费用</t>
  </si>
  <si>
    <t>CS2CM</t>
  </si>
  <si>
    <t>长沙3</t>
  </si>
  <si>
    <t>长沙3移动</t>
  </si>
  <si>
    <t>2019/8/1
2019/11/30
2019/12/31
2020/3/31
2021/10/31</t>
  </si>
  <si>
    <t>240G
-160G
+160G
-160G-80G</t>
  </si>
  <si>
    <t>长沙移动2+长沙3移动2021年11月1日开始合并计费。需要注意sys反馈20191231上160G，20200331退160G。颗粒度10M，保底40%，2019年6月1日至2019年8月1日带宽赠送.2019年11月30日退租160G</t>
  </si>
  <si>
    <t>湘潭</t>
  </si>
  <si>
    <t>湘潭移动</t>
  </si>
  <si>
    <t>CDNXIANGTCM</t>
  </si>
  <si>
    <t>2019/3/1
2022/7/31</t>
  </si>
  <si>
    <t>320G-280G</t>
  </si>
  <si>
    <t>20220731退租280G。颗粒度10M，保底16G</t>
  </si>
  <si>
    <t>XIANGTCM</t>
  </si>
  <si>
    <t>岳阳移动</t>
  </si>
  <si>
    <t>CDNYYCM</t>
  </si>
  <si>
    <t>2019/8/1
2022/7/31</t>
  </si>
  <si>
    <t>320G-320G</t>
  </si>
  <si>
    <t>20220731退租320G（1）颗粒度10M，保底128G；（2）201908-201910免费，201911开始计费</t>
  </si>
  <si>
    <t>长沙三级移动</t>
  </si>
  <si>
    <t>160G+100G</t>
  </si>
  <si>
    <t>20220906开始计费160G，20221001开始计费100G，颗粒度10M，保底104G</t>
  </si>
  <si>
    <t>CSIXCM</t>
  </si>
  <si>
    <t>补202303，已计提211.11，先按照均值212.77，补1.66</t>
  </si>
  <si>
    <t>中国移动通信集团重庆有限公司</t>
  </si>
  <si>
    <t>重庆移动</t>
  </si>
  <si>
    <t>182315IDC00084</t>
  </si>
  <si>
    <t>重庆2移动+重庆移动+重庆移动二级+重庆4移动</t>
  </si>
  <si>
    <t>重庆2移动</t>
  </si>
  <si>
    <t>CDNCQCM2</t>
  </si>
  <si>
    <t>2015/11
2019/2/1
2019/2/1
2020/7/1
2020/11/20
2020/11/20
2022/7/31
2022/7/31
2022/12/31</t>
  </si>
  <si>
    <t>200G+
140G+
160G+200G+60G+20G-260G-40G-320G</t>
  </si>
  <si>
    <t>202301开始取消合并计费。20220731重庆4移动退租40G&amp;重庆移动退租260G(1)需要注意20201120重庆2移动扩容20G，重庆移动扩60G；（2）颗粒度10M，保底40%。20200801开始合并重庆4移动200G合并计费，重庆移动+重庆2移动+重庆移动二级+重庆4移动合并计费，颗粒度</t>
  </si>
  <si>
    <t>CQ2CM</t>
  </si>
  <si>
    <t>重庆移动二级</t>
  </si>
  <si>
    <t>CQCMCACHE</t>
  </si>
  <si>
    <t>重庆4移动</t>
  </si>
  <si>
    <t>2020/7/1
2020/8/1
2023/1/1</t>
  </si>
  <si>
    <t>200G-200G+160G</t>
  </si>
  <si>
    <t>20200801开始合并到重庆2移动计费，20200701开始计费，颗粒度10M，保底40%</t>
  </si>
  <si>
    <t>CQ4CM</t>
  </si>
  <si>
    <t>重庆移动SSL</t>
  </si>
  <si>
    <t>SSLCQCM</t>
  </si>
  <si>
    <t>20200801开始计费，颗粒度10M，保底40%</t>
  </si>
  <si>
    <t>中国移动通信集团四川有限公司</t>
  </si>
  <si>
    <t>成都移动</t>
  </si>
  <si>
    <t>182315IDC00128</t>
  </si>
  <si>
    <t>成都2+3+4+5</t>
  </si>
  <si>
    <t>成都移动3</t>
  </si>
  <si>
    <t>CDNCDCM3</t>
  </si>
  <si>
    <t>2019/2/1 2019/2/1 2019/2/1 2019/3/1
2020/7/1
2022/5/15
2022/5/31
2022/5/31
2022/8/31</t>
  </si>
  <si>
    <t>120G+120G+240G +200G+100G-100G-80G-20G-440G</t>
  </si>
  <si>
    <t xml:space="preserve">（1）需要注意成都3移动20200701扩容100G，20220515成都2移动退租100G，20220531成都3移动退租80G.颗粒度10M，20220531成都2移动退租20G.保底40%。（2）历史备注信息：1. 2019年1月3日扩容的CD2CM + CD3+ CD4CM总计160G，2019年2月1日开始计费，因存增量达到400G以上，故2月份账期存增量同步降价为6000元/G/月；
2. 2019年2月1日新建CD5CM节点200G，2019年3月1日开始计费，且提供为期5个月无保底优惠策略）
</t>
  </si>
  <si>
    <t>CD3CM</t>
  </si>
  <si>
    <t>成都4移动</t>
  </si>
  <si>
    <t>20220901开始拆分计费。颗粒度10M，保底96G</t>
  </si>
  <si>
    <t>CD4CM</t>
  </si>
  <si>
    <t>成都5移动</t>
  </si>
  <si>
    <t>CDNCDCM4</t>
  </si>
  <si>
    <t>20220901开始拆分计费。颗粒度10M，保底80G</t>
  </si>
  <si>
    <t>CD5CM</t>
  </si>
  <si>
    <t>成都11移动</t>
  </si>
  <si>
    <t>CDNCDCM5</t>
  </si>
  <si>
    <t>2022/12/22
2023/1/13</t>
  </si>
  <si>
    <t>20221222开始计费。20230113扩容10G开始机房。边缘计算，保底8G</t>
  </si>
  <si>
    <t>CD11CM</t>
  </si>
  <si>
    <t>L20230417003</t>
  </si>
  <si>
    <t>成都三级移动</t>
  </si>
  <si>
    <t>20230406开始计费，颗粒度10M，保底64G</t>
  </si>
  <si>
    <t>CDIXCM</t>
  </si>
  <si>
    <t>补202303，已计提62.64，结算62.95，补0.31</t>
  </si>
  <si>
    <t>补202303，已计提104.26，结算105.15，补0.89</t>
  </si>
  <si>
    <t>中国移动通信集团四川有限公司天府新区分公司</t>
  </si>
  <si>
    <t>L20221228004</t>
  </si>
  <si>
    <t>补202212，已计提7.58*10/31*6740，补差额</t>
  </si>
  <si>
    <t>中国移动通信集团贵州有限公司贵阳分公司</t>
  </si>
  <si>
    <t>贵阳移动</t>
  </si>
  <si>
    <t>182315IDC00082</t>
  </si>
  <si>
    <t>CDNGYCM</t>
  </si>
  <si>
    <t>2019/1/25
2020/7/1
2022/5/31</t>
  </si>
  <si>
    <t>240G+40G-180G</t>
  </si>
  <si>
    <t>202304均值计提，（1）需要注意20200701扩容40G；20220531退租180G.（2）颗粒度10M，保底40G</t>
  </si>
  <si>
    <t>GYCM</t>
  </si>
  <si>
    <t>补202303，已计提45.01，结算45.43，补0.42</t>
  </si>
  <si>
    <t>中国移动通信集团广东有限公司东莞分公司</t>
  </si>
  <si>
    <t>东莞移动</t>
  </si>
  <si>
    <t>182315IDC00081</t>
  </si>
  <si>
    <t>东莞</t>
  </si>
  <si>
    <t>东莞5移动</t>
  </si>
  <si>
    <t>CDNDGCM</t>
  </si>
  <si>
    <t>2019/6/1
2019/12/31
2020/7/1
2022/5/31
2022/7/31</t>
  </si>
  <si>
    <t>400G-60G+20G-260G-20G</t>
  </si>
  <si>
    <t>20220731退租20G（1）20220531退租260G，颗粒度10M，保底32G；（2）需要注意20200701扩容20G，需要注意20191231退租60G</t>
  </si>
  <si>
    <t>DG5CM</t>
  </si>
  <si>
    <t>中国移动通信集团广东有限公司深圳分公司</t>
  </si>
  <si>
    <t>深圳移动</t>
  </si>
  <si>
    <t>182115IDC00187</t>
  </si>
  <si>
    <t>深圳</t>
  </si>
  <si>
    <t>CDNSZCM</t>
  </si>
  <si>
    <t>2019/9/1
2019/12/31
2022/5/31</t>
  </si>
  <si>
    <t>400G-60G-240G</t>
  </si>
  <si>
    <t>（1）20200901开始计费，20220531退租。颗粒度10M，保底136G;（3）需要注意20191231退租60G；</t>
  </si>
  <si>
    <t>LJ</t>
  </si>
  <si>
    <t>深圳市前海新型互联网交换中心有限公司</t>
  </si>
  <si>
    <t>深圳前海</t>
  </si>
  <si>
    <t>182215IDC00152</t>
  </si>
  <si>
    <t>前海IXP</t>
  </si>
  <si>
    <t>SZM3B-前海IX_BGP</t>
  </si>
  <si>
    <t>实行免收端口费优惠政策，优惠期至2023年12月31日止</t>
  </si>
  <si>
    <t>鞍山灵动网络科技有限公司</t>
  </si>
  <si>
    <t>鞍山灵动</t>
  </si>
  <si>
    <t>182215IDC00363</t>
  </si>
  <si>
    <t>鞍山</t>
  </si>
  <si>
    <t>鞍山联通</t>
  </si>
  <si>
    <t>CACDNANSHANUN</t>
  </si>
  <si>
    <t>2018/7/1
2020/11/30
2023/2/28</t>
  </si>
  <si>
    <t>160G-60G-100G</t>
  </si>
  <si>
    <t>20230228退租。需要注意20220401开始价格变动。需要注意20210901价格变动，需要注意系统部发邮件20201130退租60G。且2020年12月1日开始价格变动（1）需要注意20200401开始价格变动；（2）颗粒度100M，保底40G；（3）甲乙双方实际流量以100M为结算单位，不足50M按照0M收取，大于等于50M按100M收取。</t>
  </si>
  <si>
    <t>薛子凌</t>
  </si>
  <si>
    <t>北京奥普奈特网络科技有限公司</t>
  </si>
  <si>
    <t>安徽奥普奈特</t>
  </si>
  <si>
    <t>182015IDC00269
182115IDC00103</t>
  </si>
  <si>
    <t>淮南移动
淮南2移动
淮南3移动</t>
  </si>
  <si>
    <t>淮南2移动</t>
  </si>
  <si>
    <t>CACDNHNCM</t>
  </si>
  <si>
    <t>2018/4/9 
2018/7/26 
2019/5/25
2020/3/1 
2020/3/1
2020/3/31
2020/3/31
2021/1/31
2021/2/28</t>
  </si>
  <si>
    <t>160G+
160G+
240G+
30G+
20G-30G-20G-560G</t>
  </si>
  <si>
    <t>20210301开始变更为上海翱骋信息（1）颗粒度100M，保底224G；淮南移动160+淮南2移动160+淮南3移动240=560（2）需要注意周睿发邮件20200331退租HNCM30G，HN2CM20G；（3）2020年3月1日HNCM扩容30G，HM2CM扩容20G。（4）甲乙双方实际流量以100M为结算单位，不足50M按0M收取，大于等于50M按100M收取。</t>
  </si>
  <si>
    <t>上海翱骋信息科技有限公司</t>
  </si>
  <si>
    <t>翱骋信息</t>
  </si>
  <si>
    <t>182115IDC00104</t>
  </si>
  <si>
    <t>2018/4/9 
2018/7/26 
2019/5/25
2020/3/1 
2020/3/1
2020/3/31
2020/3/31
2021/1/31
2022/2/28</t>
  </si>
  <si>
    <t xml:space="preserve">20220228退租。20210301开始奥普奈特转为上海翱骋信息，颗粒度100M，保底224G；甲乙双方实际流量以100M为结算单位，不足50M按照0M收取，大于等于50M按100M收取 </t>
  </si>
  <si>
    <t>北京承启通科技有限公司</t>
  </si>
  <si>
    <t>北京承启通</t>
  </si>
  <si>
    <t>182215IDC00304</t>
  </si>
  <si>
    <t>扬州电信</t>
  </si>
  <si>
    <t>CACDNYANGZCT</t>
  </si>
  <si>
    <t>2018/6/7
2022/9/30</t>
  </si>
  <si>
    <t>160G-160G</t>
  </si>
  <si>
    <t xml:space="preserve">20220930退租。需要注意202209无保底&amp;后期资源变动（1）颗粒度100M，保底48G ；（2） 甲乙双方实际流量以100M为结算单位，不足50M按照50M收取，大于等于50M按100M收取
</t>
  </si>
  <si>
    <t>北京互联港湾科技有限公司</t>
  </si>
  <si>
    <t>互联港湾</t>
  </si>
  <si>
    <t>182215IDC00094</t>
  </si>
  <si>
    <t>中山</t>
  </si>
  <si>
    <t>中山移动</t>
  </si>
  <si>
    <t>CACDNZSCM</t>
  </si>
  <si>
    <t>2021/3/1
2021/6/1
2022/2/28</t>
  </si>
  <si>
    <t>200G+100G-300G</t>
  </si>
  <si>
    <t>20220228退租，20220201价格为5200。202103需要注意对账时候故障扣减，3月17日14:50发生网络中断22:30恢复；202104需要注意对账时候故障扣减（1）20210301开始计费200G，20210601开始计费扩容100G，颗粒度100M，保底120G；（2）甲乙双方实际流量以100M为结算单位，不足50M按照0M收取，大于等于50M按100M收取</t>
  </si>
  <si>
    <t>佰云互联（北京）科技有限公司</t>
  </si>
  <si>
    <t>佰云互联</t>
  </si>
  <si>
    <t>182215IDC00604</t>
  </si>
  <si>
    <t>宜昌</t>
  </si>
  <si>
    <t>宜昌2联通</t>
  </si>
  <si>
    <t>CACDNYICUN</t>
  </si>
  <si>
    <t>202304按照均值计提。需要注意202207供应商变动（原龙云天下换佰云互联）。需要注意202205价格变动。需要注意20210801价格变动（1）20200101开始计费，颗粒度100M，保底12G；（2）甲乙双方实际流量以100M为结算单位，不足50M按0M收取；大于等于50M按100M收取</t>
  </si>
  <si>
    <t>YIC2UN</t>
  </si>
  <si>
    <t>青海</t>
  </si>
  <si>
    <t>王超越</t>
  </si>
  <si>
    <t>182215IDC00618</t>
  </si>
  <si>
    <t>西宁</t>
  </si>
  <si>
    <t>西宁2联通</t>
  </si>
  <si>
    <t>CACDNXNUN</t>
  </si>
  <si>
    <t>2020/7/1
2022/10/1</t>
  </si>
  <si>
    <t>80G+40G</t>
  </si>
  <si>
    <t>202304按照均值计提。（1）20200701开始计费80G,20221001开始计费扩容40G，颗粒度100M，保底36G；（2）甲乙双方实际流量以100M为结算单位，不足50M按照0M收取，大于等于50M按100M收取。</t>
  </si>
  <si>
    <t>XN2UN</t>
  </si>
  <si>
    <t>182215IDC00532</t>
  </si>
  <si>
    <t>枣庄</t>
  </si>
  <si>
    <t>枣庄联通</t>
  </si>
  <si>
    <t xml:space="preserve">CACDNZAOZUN </t>
  </si>
  <si>
    <t>2022/5/1
2022/7/31
2022/8/1</t>
  </si>
  <si>
    <t>200G-100G+100G</t>
  </si>
  <si>
    <t>202304按照均值计提。20220731BEC退租100G。20220801CDN新增100G；20220501开始计费，颗粒度100M，保底60G</t>
  </si>
  <si>
    <t>ZAOZUN</t>
  </si>
  <si>
    <t>补202303，已计提82，结算83.2，补1.2</t>
  </si>
  <si>
    <t>北京数据互通科技有限公司</t>
  </si>
  <si>
    <t>数据互通</t>
  </si>
  <si>
    <t>182115IDC00445</t>
  </si>
  <si>
    <t>广州3移动</t>
  </si>
  <si>
    <t>CACDNGZCM2</t>
  </si>
  <si>
    <t>2019/1/25
2020/3/1
2021/10/31</t>
  </si>
  <si>
    <t>200G
+20G-220G</t>
  </si>
  <si>
    <t>20211031退租。202107价格为5000（1）颗粒度100M，保底66G；（2）20200301扩容20G开始计费；（3）2019年11月1日调整价格为5500元；（4）甲乙双方实际流量以100M为结算单位，不足50M按照0M收取，大于等于50M按100M收取</t>
  </si>
  <si>
    <t>182215IDC00648</t>
  </si>
  <si>
    <t>中山3移动</t>
  </si>
  <si>
    <t>CACDNZSCM3</t>
  </si>
  <si>
    <t>2021/11/1
2022/8/31
2023/2/28</t>
  </si>
  <si>
    <t>220G-60G-160G</t>
  </si>
  <si>
    <t>20230228退租。20220831退租60G（1）20211101开始计费，颗粒度100M，保底88G；（2）甲乙双方实际流量以100M为结算单位，不足50M按照0M收取，大于等于50M按100M收取</t>
  </si>
  <si>
    <t>L20230324003</t>
  </si>
  <si>
    <t>广州8移动</t>
  </si>
  <si>
    <t>CACDNGZCM5</t>
  </si>
  <si>
    <t>20230301开始计费。颗粒度100M，保底64G</t>
  </si>
  <si>
    <t>GZ8CM</t>
  </si>
  <si>
    <t>北京中瑞云祥信息科技发展有限公司</t>
  </si>
  <si>
    <t>中瑞云祥</t>
  </si>
  <si>
    <t>182315IDC00101</t>
  </si>
  <si>
    <t>廊坊</t>
  </si>
  <si>
    <t>廊坊6电信</t>
  </si>
  <si>
    <t>CACDNLFCT</t>
  </si>
  <si>
    <t>2021/2/7
2021/3/1
2021/4/1
2021/6/1
2021/10/1
2022/4/30
2022/9/30</t>
  </si>
  <si>
    <t>100G+40G+160G+140G+200G-100G-60G</t>
  </si>
  <si>
    <t>需要注意20230301价格变动。20220201变动.（1）20210207开始计费100G，20210301开始计费40G，20210401开始计费160G，20210601开始计费140G，20211001开始计费200G，20220430退租100G.。20220930退租60G.颗粒度100M，保底256G；（2）20210401开始廊坊6电信&amp;廊坊7电信合并计费（2）甲乙双方实际流量以100M为结算单位，不足50M按照0M收取，大于等于50M按100M收取</t>
  </si>
  <si>
    <t>LF6CT</t>
  </si>
  <si>
    <t>廊坊7电信</t>
  </si>
  <si>
    <t>2021/4/1
2021/10/1
2022/9/30</t>
  </si>
  <si>
    <t>160G-160G+200G-200G-40G</t>
  </si>
  <si>
    <t>需要注意20230301价格变动。20220201价格变动。20210401开始计费160G，20211001扩容200G开始计费，20220930退租40G.颗粒度100M，保底108G；20210401合并至廊坊7电信</t>
  </si>
  <si>
    <t>LF7CT</t>
  </si>
  <si>
    <t>182215IDC00416</t>
  </si>
  <si>
    <t>淄博联通</t>
  </si>
  <si>
    <t>CACDNZBUN</t>
  </si>
  <si>
    <t>2022/2/1
2022/8/31
2022/11/30</t>
  </si>
  <si>
    <t>400G-200G-200G</t>
  </si>
  <si>
    <t>20220825挪给ZB2UN200G。需要注意20220401价格变动（1）20220201开始计费，颗粒度100M，保底80G；（2）甲乙双方实际流量以100M为结算单位，不足50M按照0M收取，大于等于50M按100M收取</t>
  </si>
  <si>
    <t>淄博2联通</t>
  </si>
  <si>
    <t>2022/9/1
2022/10/31</t>
  </si>
  <si>
    <t>20221031退租。颗粒度100M，保底80G</t>
  </si>
  <si>
    <t>182315IDC00016</t>
  </si>
  <si>
    <t>泰安联通</t>
  </si>
  <si>
    <t>CACDNTAUN</t>
  </si>
  <si>
    <t>2022/11/1
2022/12/31</t>
  </si>
  <si>
    <t>20230101从CDN转给BEC。20221101开始计费，颗粒度100M，保底80G</t>
  </si>
  <si>
    <t>泰安2联通</t>
  </si>
  <si>
    <t>2022/12/1
2023/1/1</t>
  </si>
  <si>
    <t>200G+200G</t>
  </si>
  <si>
    <t>20230101从CDN转给BEC。20221201开始计费。颗粒度100M，保底80G</t>
  </si>
  <si>
    <t>TA2UN</t>
  </si>
  <si>
    <t>广东力通网络科技有限公司</t>
  </si>
  <si>
    <t>广东力通</t>
  </si>
  <si>
    <t>182115IDC00428</t>
  </si>
  <si>
    <t>岳阳联通</t>
  </si>
  <si>
    <t>CACDNYYUN</t>
  </si>
  <si>
    <t>2020/7/1
2021/12/31</t>
  </si>
  <si>
    <t>20211231退租，20210701开始价格为5667，需要注意202107故障扣减（1）20200701开始计费，颗粒度100M，保底30G；
（2）甲乙双方实际流量以100M为结算单位，不足50M按照0M收取，大于等于50M按100M收取。</t>
  </si>
  <si>
    <t>182115IDC00076</t>
  </si>
  <si>
    <t>佳木斯</t>
  </si>
  <si>
    <t>佳木斯2联通</t>
  </si>
  <si>
    <t>CACDNJMSUN</t>
  </si>
  <si>
    <t>2021/2/15
2021/12/31</t>
  </si>
  <si>
    <t>20211231退租（1）20210215开始计费，颗粒度100M，保底60G；（2）甲乙双方实际流量以100M为结算单位，不足50M按照0M收取，大于等于50M按100M收取</t>
  </si>
  <si>
    <t>广东图纪网络科技有限公司</t>
  </si>
  <si>
    <t>广东图纪</t>
  </si>
  <si>
    <t>182215IDC00014</t>
  </si>
  <si>
    <t>郴州</t>
  </si>
  <si>
    <t>郴州联通二级</t>
  </si>
  <si>
    <t>CACDNCHENZUN</t>
  </si>
  <si>
    <t>2020/1/22
2022/1/31</t>
  </si>
  <si>
    <t>240G-240G</t>
  </si>
  <si>
    <t>20220131退租。20211001价格为5666.67。需要注意202104-202105故障扣减，20210301价格为5833.33（1）20200122开始计费，颗粒度100M，保底72G；（2）甲乙双方实际流量以100M为结算单位，不足50M按0M收取；大于等于50M按100M收取</t>
  </si>
  <si>
    <t>长沙3联通</t>
  </si>
  <si>
    <t>CACDNCSUN</t>
  </si>
  <si>
    <t>2020/3/11
2022/7/31</t>
  </si>
  <si>
    <t>20220731退租。20211001价格为5666.67。20210301价格为5833.33（1）需要202008暂停不计费；（2）20200311开始计费，颗粒度100M，保底60G；（3）甲乙双方实际流量以100M为结算单位，不足50M按0M收取；大于等于50M按100M收取</t>
  </si>
  <si>
    <t>182215IDC00365</t>
  </si>
  <si>
    <t>洛阳</t>
  </si>
  <si>
    <t>洛阳4电信</t>
  </si>
  <si>
    <t>CACDNLYCT</t>
  </si>
  <si>
    <t>2020/11/1
2021/2/1
2021/9/1
2022/1/31</t>
  </si>
  <si>
    <t>100G+200G+100G-100G</t>
  </si>
  <si>
    <t>需要注意202206价格变化。需要注意202202开始价格变动。20210901扩容后降价（1）20201101存量100G开始计费，20210201扩容200G开始计费，20210901扩容100G开始计费，20220131缩容100G，颗粒度100M，保底120G；（2）甲乙双方实际流量以100M为结算单位，不足50M按0M收取，大于等于50M按100M收取</t>
  </si>
  <si>
    <t>LY4CT</t>
  </si>
  <si>
    <t>洛阳5电信</t>
  </si>
  <si>
    <t>2021/10/1
2022/2/1</t>
  </si>
  <si>
    <t>需要注意202206价格变化。需要注意202202开始价格变动。（1）20211001开始计费100G，20220201扩容100G开始计费，颗粒度100M，保底80G</t>
  </si>
  <si>
    <t>LY5CT</t>
  </si>
  <si>
    <t>182215IDC00575</t>
  </si>
  <si>
    <t>郴州电信</t>
  </si>
  <si>
    <t>CACDNCHENZCT</t>
  </si>
  <si>
    <t>300G+100G</t>
  </si>
  <si>
    <t>需要注意202207价格变动（1）20211001开始计费300G，20220201开始计费100G，颗粒度100M，保底120G；（2）甲乙双方实际流量以100M为结算单位，不足50M按照0M收取，大于等于50M按100M收取</t>
  </si>
  <si>
    <t>CHENZCT</t>
  </si>
  <si>
    <t>L20221025042</t>
  </si>
  <si>
    <t>株洲2联通</t>
  </si>
  <si>
    <t>CACDNZHUZUN</t>
  </si>
  <si>
    <t>440G</t>
  </si>
  <si>
    <t>20220201开始计费，颗粒度100M，保底132G</t>
  </si>
  <si>
    <t>ZHUZ2UN</t>
  </si>
  <si>
    <t>182215IDC00403</t>
  </si>
  <si>
    <t>洛阳2联通</t>
  </si>
  <si>
    <t>CACDNLYUN</t>
  </si>
  <si>
    <t>20220601开始计费，颗粒度100M，保底90G</t>
  </si>
  <si>
    <t>LY2UN</t>
  </si>
  <si>
    <t>182215IDC00572</t>
  </si>
  <si>
    <t>株洲3联通</t>
  </si>
  <si>
    <t>20220802开始计费，颗粒度100M，保底60G</t>
  </si>
  <si>
    <t>ZHUZ3UN</t>
  </si>
  <si>
    <t>L20230305001</t>
  </si>
  <si>
    <t>重庆5移动</t>
  </si>
  <si>
    <t>CACDNCQCM5</t>
  </si>
  <si>
    <t>80G</t>
  </si>
  <si>
    <t>202304暂停计费。20230302开始计费。颗粒度100M，包端口，保底80G</t>
  </si>
  <si>
    <t>CQ5CM</t>
  </si>
  <si>
    <t>厦门市唯云网络科技有限公司</t>
  </si>
  <si>
    <t>厦门唯云</t>
  </si>
  <si>
    <t>182215IDC00643</t>
  </si>
  <si>
    <t>东莞4移动</t>
  </si>
  <si>
    <t>CACDNDGCM2</t>
  </si>
  <si>
    <t>2019/1/28 
2020/3/1</t>
  </si>
  <si>
    <t>200G
+20G</t>
  </si>
  <si>
    <t>20220101价格为5000（1）颗粒度100M，保底88G；（2）20200301扩容20G开始计费；（3）甲乙双方实际流量以100M为结算单位，不足50M按0M收取，大于等于50M按100M收取；（4）2019年11月1日起调整为：5500元/G/月；</t>
  </si>
  <si>
    <t>DG4CM</t>
  </si>
  <si>
    <t>L20230223024</t>
  </si>
  <si>
    <t>无锡联通</t>
  </si>
  <si>
    <t>CACDNWXUN</t>
  </si>
  <si>
    <t>2019/10/1
2020/11/1
2022/6/30</t>
  </si>
  <si>
    <t>160G+40G-100G</t>
  </si>
  <si>
    <t>需要注意202207价格变动。20220630退租100G。20201001价格为7000（1）存量160G20191001开始计费，扩容40G20201101开始计费，颗粒度100M，保底60G；（2）甲乙双方实际流量以100M为结算单位，不足50M按0M收取，大于等于50M按100M收取。</t>
  </si>
  <si>
    <t>WXUN</t>
  </si>
  <si>
    <t>182215IDC00649</t>
  </si>
  <si>
    <t>贵阳电信</t>
  </si>
  <si>
    <t>CACDNGYCT</t>
  </si>
  <si>
    <t>2019/10/1
2021/4/1</t>
  </si>
  <si>
    <t>200G+60G</t>
  </si>
  <si>
    <t>202304按照保底计提（1）20191001开始计费200G，20210401扩容60G开始计费，颗粒度100M，保底52G（平均流量计费）；（2）甲乙双方实际流量以100M为结算单位，不足50M按0M收取，大于等于50M按100M收取。</t>
  </si>
  <si>
    <t>GYCT</t>
  </si>
  <si>
    <t>贵阳2电信</t>
  </si>
  <si>
    <t xml:space="preserve">CACDNGYCT </t>
  </si>
  <si>
    <t>2020/1/17
2021/4/1</t>
  </si>
  <si>
    <t>202304按照保底计提（1）20200117开始计费200G，20210401扩容60G开始计费，颗粒度100M，保底52G（平均流量计费）；（2）甲乙双方实际流量以100M为结算单位，不足50M按0M收取，大于等于50M按100M收取。</t>
  </si>
  <si>
    <t>GY2CT</t>
  </si>
  <si>
    <t>江西</t>
  </si>
  <si>
    <t>L20230223022</t>
  </si>
  <si>
    <t>吉安</t>
  </si>
  <si>
    <t>吉安电信</t>
  </si>
  <si>
    <t>CACDNJACT</t>
  </si>
  <si>
    <t>2020/6/1
2020/12/1</t>
  </si>
  <si>
    <t>需要注意202206价格变动（1）20200601存量80G开始计费，20201201扩容40G开始计费，颗粒度100M，保底36G；（2）甲乙双方实际流量以100M为结算单位，不足50M按0M收取，大于等于50M按100M收取。</t>
  </si>
  <si>
    <t>JACT</t>
  </si>
  <si>
    <t>182215IDC00289</t>
  </si>
  <si>
    <t>大连</t>
  </si>
  <si>
    <t>大连3电信</t>
  </si>
  <si>
    <t>CACDNDLCT</t>
  </si>
  <si>
    <t>2021/4/2
2022/4/30</t>
  </si>
  <si>
    <t>20220430退租。202111对账需要注意故障是否扣减（1）20210402开始计费，颗粒度100M，保底30G；（2）甲乙双方实际流量以100M为结算单位，不足50M按照0M收取，大于等于50M按100M收取</t>
  </si>
  <si>
    <t>182115IDC00610</t>
  </si>
  <si>
    <t>贵阳3电信</t>
  </si>
  <si>
    <t>CACDNGYCT2</t>
  </si>
  <si>
    <t>2021/8/2
2021/10/1
2022/9/30</t>
  </si>
  <si>
    <t>100G+200G-300G</t>
  </si>
  <si>
    <t>20220930退租。20210802开始计费100G，20211001开始计费扩容200G，颗粒度100M，保底90G</t>
  </si>
  <si>
    <t>182215IDC00642</t>
  </si>
  <si>
    <t>绍兴</t>
  </si>
  <si>
    <t>绍兴电信</t>
  </si>
  <si>
    <t>CACDNSHAOXCT</t>
  </si>
  <si>
    <t>202304按照保底计提。注意资源变动。（1）20211001开始计费，颗粒度100M，保底200G。包端口；（2）甲乙双方实际流量以100M为结算单位，不足50M按照0M收取，大于等于50M按100M收取</t>
  </si>
  <si>
    <t>SHAOXCT</t>
  </si>
  <si>
    <t>福建</t>
  </si>
  <si>
    <t>182315IDC00008</t>
  </si>
  <si>
    <t>泉州</t>
  </si>
  <si>
    <t>泉州2联通</t>
  </si>
  <si>
    <t>CACDNQZUN2</t>
  </si>
  <si>
    <t>2021/12/2
2022/1/1
2022/2/1</t>
  </si>
  <si>
    <t>60G+40G+40G</t>
  </si>
  <si>
    <t>（1）20211202开始计费60G，20220101扩容40G开始计费；20220201扩容40G开始计费，颗粒度100M，保底42G（2）甲乙双方实际流量以100M为结算单位，不足50M按照0M收取，大于等于50M按100M收取</t>
  </si>
  <si>
    <t>QZ2UN</t>
  </si>
  <si>
    <t>182215IDC00082</t>
  </si>
  <si>
    <t>沧州</t>
  </si>
  <si>
    <t>沧州电信</t>
  </si>
  <si>
    <t>CACDNCANGZCT</t>
  </si>
  <si>
    <t>2022/2/1
2022/6/30</t>
  </si>
  <si>
    <t>20220630退租。（1）20220201开始计费，颗粒度100M，保底60G；（2）甲乙双方实际流量以100M为结算单位，不足50M按照0M收取，大于等于50M按100M收取</t>
  </si>
  <si>
    <t>L20230223014</t>
  </si>
  <si>
    <t>常州</t>
  </si>
  <si>
    <t>常州3电信</t>
  </si>
  <si>
    <t>CACDNCZCT</t>
  </si>
  <si>
    <t>20220901开始计费，颗粒度100M，保底30G</t>
  </si>
  <si>
    <t>CZ3CT</t>
  </si>
  <si>
    <t>182315IDC00007</t>
  </si>
  <si>
    <t>昆明7电信</t>
  </si>
  <si>
    <t>CACDNKMCT</t>
  </si>
  <si>
    <t>20221101开始计费，颗粒度100M，保底60G</t>
  </si>
  <si>
    <t>KM7CT</t>
  </si>
  <si>
    <t>广州大一互联网络科技有限公司</t>
  </si>
  <si>
    <t>广州大一</t>
  </si>
  <si>
    <t>182115IDC00064</t>
  </si>
  <si>
    <t>中山电信</t>
  </si>
  <si>
    <t xml:space="preserve">CACDNZSCT </t>
  </si>
  <si>
    <t>2019/9/1
2019/12/1
2021/2/1</t>
  </si>
  <si>
    <t>200G
+100G-300G</t>
  </si>
  <si>
    <t>202110转为广州贝云供应商，需要注意202102价格变化且202102开始合并至中山2电信（1）20200801开始价格为12000；（2）20200901开始计费，颗粒度100M，保底90G；（3）20191201扩容100G开始计费，扩容的100G正式合同181915IDC00343不包含；（4）乙双方实际流量以100M为结算单位，不足50M按0M收取，大于等于50M按100M收取。</t>
  </si>
  <si>
    <t>中山2电信</t>
  </si>
  <si>
    <t>CACDNZSCT</t>
  </si>
  <si>
    <t>2019/9/1
2019/12/1
2021/2/1
2021/9/30</t>
  </si>
  <si>
    <t>200G+200G+100G-500G</t>
  </si>
  <si>
    <t>202110转为广州贝云供应商（1）2021年2月开始中山电信&amp;中山2电信500G合并计费；（2）20210201开始计费，颗粒度100M，保底150G</t>
  </si>
  <si>
    <t>182115IDC00070</t>
  </si>
  <si>
    <t>佛山联通</t>
  </si>
  <si>
    <t>CACDNFSUN</t>
  </si>
  <si>
    <t>2019/9/25
2021/2/28</t>
  </si>
  <si>
    <t>20210228退租160G（1）需要注意2020年4月1日开始降价为10000；（2）20190925开始计费，颗粒度100M，保底48G；（3）甲乙双方实际流量以100M为结算单位，不足50M按0M收取，大于等于50M按100M收取。</t>
  </si>
  <si>
    <t>梅州</t>
  </si>
  <si>
    <t>梅州联通</t>
  </si>
  <si>
    <t>CACDNMZUN</t>
  </si>
  <si>
    <t>2020/5/1
2021/1/31</t>
  </si>
  <si>
    <t>需要注意20210201开始换为广州宏云供应商（1）20200501开始计费，颗粒度100M，保底80G；（2）甲乙双方实际流量以100M为结算单位，不足50M按0M收取，大于等于50M按100M收取。</t>
  </si>
  <si>
    <t>182315IDC00059</t>
  </si>
  <si>
    <t>东莞6移动</t>
  </si>
  <si>
    <t>CACDNDGCM3</t>
  </si>
  <si>
    <t>需要注意202205价格变动（1）20200101开始计费，颗粒度100M，保底80G；（2）甲乙双方实际流量以100M为结算单位，不足50M按0M收取，大于等于50M按100M收取。</t>
  </si>
  <si>
    <t>DG6CM</t>
  </si>
  <si>
    <t>广州宏云互联网络科技有限公司</t>
  </si>
  <si>
    <t>广州宏云</t>
  </si>
  <si>
    <t>182015IDC00327</t>
  </si>
  <si>
    <t>揭阳移动</t>
  </si>
  <si>
    <t>CACDNJIEYCM</t>
  </si>
  <si>
    <t>2020/5/5
2020/10/1
2021/6/30</t>
  </si>
  <si>
    <t>80G+120G-200G</t>
  </si>
  <si>
    <t>20210630退租（1）扩容120G20201001开始计费，存量80G20200505开始计费，包端口，颗粒度100M，保底200G；（2）甲乙双方实际流量以100M为结算单位，不足50M按0M收取，大于等于50M按100M收取</t>
  </si>
  <si>
    <t>182115IDC00102</t>
  </si>
  <si>
    <t>合肥</t>
  </si>
  <si>
    <t>合肥3移动</t>
  </si>
  <si>
    <t>CACDNHFCM</t>
  </si>
  <si>
    <t>2020/5/1
2021/5/31</t>
  </si>
  <si>
    <t>20210531退租，需要注意202102价格变化为4300（1）20200501开始计费，颗粒度100M，保底30G；（2）甲乙双方实际流量以100M为结算单位，不足50M按照0M收取，大于等于50M按100M收取。</t>
  </si>
  <si>
    <t>182115IDC00107</t>
  </si>
  <si>
    <t>佛山2电信</t>
  </si>
  <si>
    <t>CACDNFSCT</t>
  </si>
  <si>
    <t>2020/10/1
2021/9/30</t>
  </si>
  <si>
    <t>202110转为广州贝云供应商.需要注意202103价格变化为11250（1）20201001开始计费，颗粒度100M，保底30G；（2）甲乙双方实际流量以100M为结算单位，不足50M按0M收取，大于等于50M按100M收取。</t>
  </si>
  <si>
    <t>182115IDC00492</t>
  </si>
  <si>
    <t>许昌</t>
  </si>
  <si>
    <t>许昌联通</t>
  </si>
  <si>
    <t>CACDNXUCUN</t>
  </si>
  <si>
    <t>2020/9/2
2022/5/31</t>
  </si>
  <si>
    <t>（1）20200902开始计费，20220531退租，颗粒度100M，保底60G；（2）甲乙双方实际流量以100M为结算单位，不足50M按0M收取，大于等于50M按100M收取</t>
  </si>
  <si>
    <t>182215IDC00105</t>
  </si>
  <si>
    <t>2021/2/1
2022/4/30</t>
  </si>
  <si>
    <t>20220430退租，自20210201开始从原广州大一转移到广州宏云；（1）颗粒度100M，保底80G；（2）甲乙双方实际流量以100M为结算单位，不足50M按照0M收取，大于等于50M按100M收取</t>
  </si>
  <si>
    <t>182215IDC00103</t>
  </si>
  <si>
    <t>惠州</t>
  </si>
  <si>
    <t>惠州联通</t>
  </si>
  <si>
    <t>CACDNHUIZUN</t>
  </si>
  <si>
    <t>2021/3/2
2022/6/30</t>
  </si>
  <si>
    <t>120G-120G</t>
  </si>
  <si>
    <t>20220630退租（1）20210302开始计费，颗粒度100M，保底48G；（2）甲乙双方实际流量以100M为结算单位，不足50M按照0M收取，大于等于50M按100M收取</t>
  </si>
  <si>
    <t>182215IDC00024</t>
  </si>
  <si>
    <t>潮州2电信</t>
  </si>
  <si>
    <t>CACDNCHAOZCT</t>
  </si>
  <si>
    <t>2021/4/2
2021/12/31</t>
  </si>
  <si>
    <t>20211231退租，20211101开始价格为10417（1）20210402开始计费，颗粒度100M，保底60G；（2）甲乙双方实际流量以100M为结算单位，不足50M按照0M收取，大于等于50M按100M收取</t>
  </si>
  <si>
    <t>182215IDC00699</t>
  </si>
  <si>
    <t>九江</t>
  </si>
  <si>
    <t>九江电信</t>
  </si>
  <si>
    <t>CACDNJJCT</t>
  </si>
  <si>
    <t>2021/4/1
2023/1/31</t>
  </si>
  <si>
    <t>20230201开始转给广州贝云。需要注意202210价格变动（1）20210401开始计费，颗粒度100M，保底30G；（2）甲乙双方实际流量以100M为结算单位，不足50M按照0M收取，大于等于50M按100M收取。</t>
  </si>
  <si>
    <t>182215IDC00698</t>
  </si>
  <si>
    <t>金华2电信</t>
  </si>
  <si>
    <t>CACDNJHCT2</t>
  </si>
  <si>
    <t>20230201开始转给广州贝云。需要注意202210价格变动（1）20210401开始计费，颗粒度100M，保底60G；（2）甲乙双方实际流量以100M为结算单位，不足50M按照0M收取，大于等于50M按100M收取</t>
  </si>
  <si>
    <t>182115IDC00638</t>
  </si>
  <si>
    <t>周口</t>
  </si>
  <si>
    <t>周口2联通</t>
  </si>
  <si>
    <t>CACDNZKUN</t>
  </si>
  <si>
    <t>2021/10/1
2022/5/31</t>
  </si>
  <si>
    <t>（1）20211001开始计费，20220531退租，颗粒度100M，保底30G；（2）甲乙双方实际流量以100M为结算单位，不足50M按照0M收取，大于等于50M按100M收取</t>
  </si>
  <si>
    <t>佛山3电信</t>
  </si>
  <si>
    <t>CACDNFSCT2</t>
  </si>
  <si>
    <t>2022/1/1
2022/8/31
2023/1/31</t>
  </si>
  <si>
    <t>20230201开始转给广州贝云。需要注意后期资源变动。20220831退租100G（1）20220101开始计费，颗粒度100M，保底60G；（2）甲乙双方实际流量以100M为结算单位，不足50M按照0M收取，大于等于50M按100M收取</t>
  </si>
  <si>
    <t>国网信息通信产业集团有限公司北京分公司</t>
  </si>
  <si>
    <t>国网信息</t>
  </si>
  <si>
    <t>182115IDC00470</t>
  </si>
  <si>
    <t>大连移动</t>
  </si>
  <si>
    <t>CACDNDLCM</t>
  </si>
  <si>
    <t>2021/2/9
2021/12/31</t>
  </si>
  <si>
    <t>20211231退租，需要注意20210802-0804费用是否免除，月付。需要注意20210901价格变动保底5400元，超保底5050，需要注意20210401开始保底4200；(1)20210209开始计费，颗粒度100M，保底80G;(2)甲乙双方实际流量以100M为结算单位，不足50M按照0M收取，大于等于50M按100M收取。</t>
  </si>
  <si>
    <t>大连移动超保底</t>
  </si>
  <si>
    <t>20211231退租，需要注意20210401开始保底4200，需要注意20210901超保底5050</t>
  </si>
  <si>
    <t>哈尔滨臻云科技有限公司</t>
  </si>
  <si>
    <t>臻云科技</t>
  </si>
  <si>
    <t>182315IDC00160</t>
  </si>
  <si>
    <t>哈尔滨</t>
  </si>
  <si>
    <t>哈尔滨4电信</t>
  </si>
  <si>
    <t>CACDNHEBCT</t>
  </si>
  <si>
    <t>2019/11/5
2020/11/1</t>
  </si>
  <si>
    <t>200G+40G</t>
  </si>
  <si>
    <t>202303开始价格变动。202103价格变动（1）20191105存量200G开始计费，2020年11月1日扩容40G开始计费，颗粒度100M，保底72G；（2）甲乙双方实际流量以100M为结算单位，不足100M按100M收取。</t>
  </si>
  <si>
    <t>HRB4CT</t>
  </si>
  <si>
    <t>杭州天舰信息技术股份有限公司</t>
  </si>
  <si>
    <t>杭州天舰</t>
  </si>
  <si>
    <t>L20230223017</t>
  </si>
  <si>
    <t>丽水</t>
  </si>
  <si>
    <t>丽水电信</t>
  </si>
  <si>
    <t>CACDNLSCT</t>
  </si>
  <si>
    <t>202304开始价格变动。202209价格变动（1）颗粒度100M，保底32G；20230501开始保底36G （2）甲乙双方实际流量以100M为结算单位，不足50M按照0M收取，大于等于50M按100M收取。</t>
  </si>
  <si>
    <t>LSCT</t>
  </si>
  <si>
    <t>L20230223018</t>
  </si>
  <si>
    <t>台州电信</t>
  </si>
  <si>
    <t>CACDNTZCT</t>
  </si>
  <si>
    <t>202304开始价格变动。202209价格变动（1）颗粒度100M，保底32G；20230501开始保底36G （2）甲乙双方实际流量以100M为结算单位，不足50M按照0M收取，大于等于50M按100M收取</t>
  </si>
  <si>
    <t>TZCT</t>
  </si>
  <si>
    <t>L20230223032</t>
  </si>
  <si>
    <t>丽水3移动</t>
  </si>
  <si>
    <t>CACDNLSCM2</t>
  </si>
  <si>
    <t>2021/4/1
2021/5/1</t>
  </si>
  <si>
    <t>202304开始价格变动。需要注意2022年3-4月故障扣减（1）20210401开始计费100G，20210501新增100G开始计费，颗粒度100M，保底100G；（2）甲乙双方实际流量以100M为结算单位，不足50M按照0M收取，大于等于50M按100M收取</t>
  </si>
  <si>
    <t>LS3CM</t>
  </si>
  <si>
    <t>182215IDC00556</t>
  </si>
  <si>
    <t>补202303，已计提32.5，结算32.9，补0.4</t>
  </si>
  <si>
    <t>杭州优云科技有限公司</t>
  </si>
  <si>
    <t>杭州优云</t>
  </si>
  <si>
    <t>182215IDC00406</t>
  </si>
  <si>
    <t>湖州</t>
  </si>
  <si>
    <t>湖州电信</t>
  </si>
  <si>
    <t>CACDNHUZCT</t>
  </si>
  <si>
    <t>需要注意202206价格变动（1）20200401开始计费，颗粒度100M，保底30G；（2）甲乙双方实际流量以100M为结算单位，不足50M按照0M收取，大于等于50M按100M收取。</t>
  </si>
  <si>
    <t>HUZCT</t>
  </si>
  <si>
    <t>182315IDC00049</t>
  </si>
  <si>
    <t>台州移动</t>
  </si>
  <si>
    <t>CACDNTZCM</t>
  </si>
  <si>
    <t>需要注意202102价格为5500（1）20200401开始计费，颗粒度100M，保底60G；（2）甲乙双方实际流量以100M为结算单位，不足50M按照0M收取，大于等于50M按100M收取。</t>
  </si>
  <si>
    <t>TZCM</t>
  </si>
  <si>
    <t>杭州云之盟科技有限公司</t>
  </si>
  <si>
    <t>云之盟</t>
  </si>
  <si>
    <t>182215IDC00301</t>
  </si>
  <si>
    <t>绍兴2移动</t>
  </si>
  <si>
    <t>CACDNSHAOXCM2</t>
  </si>
  <si>
    <t>2020/4/15
2022/12/31</t>
  </si>
  <si>
    <t>20221231退租。。需要注意202105价格5000和保底50%变动情况（1）20200415开始计费，颗粒度100M，保底50G；（2）甲乙双方实际流量以100M为结算单位，不足50M按照0M收取，大于等于50M按100M收取。</t>
  </si>
  <si>
    <t>天津</t>
  </si>
  <si>
    <t>182315IDC00052</t>
  </si>
  <si>
    <t>天津4联通</t>
  </si>
  <si>
    <t>CACDNTJUN</t>
  </si>
  <si>
    <t>2020/11/3
2021/1/1</t>
  </si>
  <si>
    <t>（1）存量100G20201103开始计费，扩容100G2021010开始计费，颗粒度100M，保底80G；（2）甲乙双方实际流量以100M为结算单位，不足50M按照0M收取，大于等于50M按100M收取。</t>
  </si>
  <si>
    <t>TJ4UN</t>
  </si>
  <si>
    <t>182215IDC00418</t>
  </si>
  <si>
    <t>宁波4移动</t>
  </si>
  <si>
    <t>CACDNNBCM2</t>
  </si>
  <si>
    <t>202111对账需要注意故障是否扣减；（1）20210601开始计费，颗粒度100M，保底100G；（2）甲乙双方实际流量以100M为结算单位，不足50M按照0M收取，大于等于50M按100M收取</t>
  </si>
  <si>
    <t>NB4CM</t>
  </si>
  <si>
    <t>182215IDC00652</t>
  </si>
  <si>
    <t>金华3电信</t>
  </si>
  <si>
    <t>CACDNJHCT3</t>
  </si>
  <si>
    <t>20221001开始计费。颗粒度100M，保底90G</t>
  </si>
  <si>
    <t>JH3CT</t>
  </si>
  <si>
    <t>182315IDC00046</t>
  </si>
  <si>
    <t>舟山</t>
  </si>
  <si>
    <t>舟山2移动</t>
  </si>
  <si>
    <t>CACDNZHOUSCM</t>
  </si>
  <si>
    <t>20230101开始计费。颗粒度100M，保底80G</t>
  </si>
  <si>
    <t>ZHOUS2CM</t>
  </si>
  <si>
    <t>湖南风云通达信息科技有限公司</t>
  </si>
  <si>
    <t>风云通达</t>
  </si>
  <si>
    <t>182215IDC00407</t>
  </si>
  <si>
    <t>长沙3电信</t>
  </si>
  <si>
    <t>CACDNCSCT2</t>
  </si>
  <si>
    <t>需要注意202305-202306保底率。需要注意202206价格变化（1）20200201开始计费，颗粒度100M，保底30G；（2）甲乙双方实际流量以100M为结算单位，不足50M按照0M收取，大于等于50M按100M收取。</t>
  </si>
  <si>
    <t>CS3CT</t>
  </si>
  <si>
    <t>182215IDC00552</t>
  </si>
  <si>
    <t>包头电信</t>
  </si>
  <si>
    <t>CACDNBAOTCT</t>
  </si>
  <si>
    <t>60G</t>
  </si>
  <si>
    <t>（1）202010不计费，需要注意202011对账扣减20200928-20200930故障费用。BD反馈202007扣减2天费用；（2）20200702开始计费，包端口，60G保底；（3）甲乙双方实际流量以100M为结算单位，不足50M按照0M收取，大于等于50M按100M收取。</t>
  </si>
  <si>
    <t>BAOTCT</t>
  </si>
  <si>
    <t>182115IDC00051</t>
  </si>
  <si>
    <t>吉首</t>
  </si>
  <si>
    <t>吉首移动</t>
  </si>
  <si>
    <t>CACDNJSCM</t>
  </si>
  <si>
    <t>2020/12/3
2021/8/31</t>
  </si>
  <si>
    <t>20210831退租，202107需要注意故障扣减（1）20201203开始计费，颗粒度100M，保底40G；（2）甲乙双方实际流量以100M为结算单位，不足50M按照0M收取，大于等于50M按100M收取</t>
  </si>
  <si>
    <t>L20221025040</t>
  </si>
  <si>
    <t>长沙4移动</t>
  </si>
  <si>
    <t>CACDNCSCM</t>
  </si>
  <si>
    <t>2021/2/7
2021/10/1
2021/10/1
2021/12/1
2022/2/1
2022/2/1
2023/2/28</t>
  </si>
  <si>
    <t>200G+160G+200G+200G+120G+200G-200G</t>
  </si>
  <si>
    <t>20230228退租长沙7移动200G.20211001开始价格变动，需要注意202108故障是否扣减（1）20210207的200G开始计费，20211001扩容100G开始计费，20211001长沙5移动200G开始计费并合并到长沙4移动，20211201长沙6移动合并到长沙4移动,20220201扩容120G，20220201开始长沙7移动200G合并至此计费。颗粒度100M，保底432G；（2）甲乙双方实际流量以100M为结算单位，不足50M按照0M收取，大于等于50M按100M收取。</t>
  </si>
  <si>
    <t>CS4CM</t>
  </si>
  <si>
    <t>长沙5移动</t>
  </si>
  <si>
    <t>2021/10/1
2021/10/1</t>
  </si>
  <si>
    <t>边缘计算，20211001开始计费，颗粒度100M，保底80G，合并到长沙4移动计费</t>
  </si>
  <si>
    <t>长沙6移动</t>
  </si>
  <si>
    <t>2021/12/1
2022/2/1</t>
  </si>
  <si>
    <t>200G-200G+120G-120G</t>
  </si>
  <si>
    <t>202112对账需要注意故障是否需要扣减。20211201开始计费200G，20220201扩容120G开始计费，合并到长沙4移动计费，颗粒度100M，保底128G</t>
  </si>
  <si>
    <t>长沙7移动</t>
  </si>
  <si>
    <t>2022/2/1
2022/2/1</t>
  </si>
  <si>
    <t>20220201开始计费，颗粒度100M，保底80G。202202开始合并至长沙4移动计费</t>
  </si>
  <si>
    <t>湖南省泛泰巨网信息技术有限公司</t>
  </si>
  <si>
    <t>泛泰巨网</t>
  </si>
  <si>
    <t>182215IDC00377</t>
  </si>
  <si>
    <t>衡阳电信</t>
  </si>
  <si>
    <t>CACDNHENGYCT</t>
  </si>
  <si>
    <t>2018/7/18
2019/9/1
2020/4/30</t>
  </si>
  <si>
    <t>80G+
180G-60G</t>
  </si>
  <si>
    <t>注意202305-202306保底率。2个月一付。需要注意202206价格变动。202111对账需要注意故障是否扣减（1）20200501开始价格为7083.33；（2）颗粒度100M，保底60G；（3）需要注意20200430退60G；（4）.扩容180G新合同 181915IDC00229， 2018年7月18日至2019年7月24日，资源与价格均不作变更； 2019年7月25日至2019年8月31日，带宽价格更新为：7500元/月/G， 2019年9月1日开始带宽7500元；（5）甲乙双方实际流量以100M为结算单位，不足50M按照0M收取，大于等于50M按100M收取。</t>
  </si>
  <si>
    <t>HENGYCT</t>
  </si>
  <si>
    <t>衡阳2电信</t>
  </si>
  <si>
    <t>需要注意202206价格变动。（1）20200601开始计费，颗粒度100M，保底18G，（2）甲乙双方实际流量以100M为结算单位，不足50M按照0M收取，大于等于50M按100M收取。</t>
  </si>
  <si>
    <t>HENGY2CT</t>
  </si>
  <si>
    <t>吉林省高升科技有限公司</t>
  </si>
  <si>
    <t>高升科技</t>
  </si>
  <si>
    <t>182215IDC00545</t>
  </si>
  <si>
    <t>长春</t>
  </si>
  <si>
    <t>长春3联通</t>
  </si>
  <si>
    <t>CACDNCCUN</t>
  </si>
  <si>
    <t>注意202108价格变化5000。20210101开始价格为5833（1）20200122开始计费，颗粒度100M，保底40G；（2）甲乙双方实际流量以100M为结算单位，不足50M按照0M收取，大于等于50M按100M收取</t>
  </si>
  <si>
    <t>CC3UN</t>
  </si>
  <si>
    <t>吉林省优果网络传媒有限公司</t>
  </si>
  <si>
    <t>吉林优果</t>
  </si>
  <si>
    <t>182215IDC00546</t>
  </si>
  <si>
    <t>哈尔滨4移动</t>
  </si>
  <si>
    <t>CACDNHEBCM3</t>
  </si>
  <si>
    <t>需要注意后期资源变动（1）20200801开始计费，颗粒度100M，保底50G；（2）甲乙双方实际流量以100M为结算单位，不足50M按照0M收取，大于等于50M按100M收取</t>
  </si>
  <si>
    <t>HRB4CM</t>
  </si>
  <si>
    <t>182015IDC00326</t>
  </si>
  <si>
    <t>鞍山电信</t>
  </si>
  <si>
    <t>CACDNANSHANCT</t>
  </si>
  <si>
    <t>2020/10/1
2021/6/30</t>
  </si>
  <si>
    <t>（1）20201001开始计费，颗粒度100M，保底12G；（2）甲乙双方实际流量以100M为结算单位，不足50M按照0M收取，大于等于50M按100M收取。</t>
  </si>
  <si>
    <t>182215IDC00370</t>
  </si>
  <si>
    <t>沈阳</t>
  </si>
  <si>
    <t>沈阳3电信</t>
  </si>
  <si>
    <t>CACDNSYCT</t>
  </si>
  <si>
    <t>202111对账需要注意故障是否扣减；20210601开始计费，颗粒度100M，保底18G</t>
  </si>
  <si>
    <t>SY3CT</t>
  </si>
  <si>
    <t>182215IDC00554</t>
  </si>
  <si>
    <t>天津4移动</t>
  </si>
  <si>
    <t>CACDNTJCM2</t>
  </si>
  <si>
    <t>2021/6/10
2022/7/31</t>
  </si>
  <si>
    <t>200G-160G</t>
  </si>
  <si>
    <t>20220731退租160G。需要注意202208价格变动（1）20210610开始计费，颗粒度100M，保底100G；20220801开始为包端口（2）甲乙双方实际流量以100M为结算单位，不足50M按照0M收取，大于等于50M按100M收取</t>
  </si>
  <si>
    <t>TJ4CM</t>
  </si>
  <si>
    <t>江苏恒杰网络科技有限公司</t>
  </si>
  <si>
    <t>江苏恒杰</t>
  </si>
  <si>
    <t>182315IDC00006</t>
  </si>
  <si>
    <t>厦门</t>
  </si>
  <si>
    <t>厦门3电信</t>
  </si>
  <si>
    <t>CACDNXMCT2</t>
  </si>
  <si>
    <t>2021/2/1
2021/5/1
2021/12/1
2022/6/30</t>
  </si>
  <si>
    <t>200G+120G+60G-100G</t>
  </si>
  <si>
    <t>需要注意资源变动。20220630退租100G。202112对账需要注意故障是否需要扣减（1）20210201开始计费200G，20210501新增120G开始计费，20211201新增60G，颗粒度100M，保底114G；（2）甲乙双方实际流量以100M为结算单位，不足50M按照0M收取，大于等于50M按100M收取</t>
  </si>
  <si>
    <t>XM3CT</t>
  </si>
  <si>
    <t>182315IDC00096</t>
  </si>
  <si>
    <t>郑州</t>
  </si>
  <si>
    <t>郑州6电信</t>
  </si>
  <si>
    <t>CACDNZZCT</t>
  </si>
  <si>
    <t>2021/11/1
2023/1/1</t>
  </si>
  <si>
    <t>100G+160G</t>
  </si>
  <si>
    <t>需注意注意202206价格变化。20211101开始计费100G，20230101开始计费160G.颗粒度100M，保底60G</t>
  </si>
  <si>
    <t>ZZ6CT</t>
  </si>
  <si>
    <t>182215IDC00300</t>
  </si>
  <si>
    <t>芜湖</t>
  </si>
  <si>
    <t>芜湖联通</t>
  </si>
  <si>
    <t>CACDNWUHUN</t>
  </si>
  <si>
    <t>100G+60G</t>
  </si>
  <si>
    <t>需要注意202206价格变化（1）20211001开始计费100G，20220201开始计费60G，颗粒度100M，保底48G；（2）甲乙双方实际流量以100M为结算单位，不足50M按照0M收取，大于等于50M按100M收取</t>
  </si>
  <si>
    <t>WUHUN</t>
  </si>
  <si>
    <t>L20230331005</t>
  </si>
  <si>
    <t>郑州5联通</t>
  </si>
  <si>
    <t>CACDNZZUN</t>
  </si>
  <si>
    <t>颗粒度100M，保底12G</t>
  </si>
  <si>
    <t>ZZ5UN</t>
  </si>
  <si>
    <t>江苏云工场信息技术有限公司</t>
  </si>
  <si>
    <t>江苏云工场</t>
  </si>
  <si>
    <t>L20230223015</t>
  </si>
  <si>
    <t>青岛</t>
  </si>
  <si>
    <t>青岛移动2</t>
  </si>
  <si>
    <t>CACDNQDCM</t>
  </si>
  <si>
    <t>2018/8/6
2019/10/1
2021/2/1</t>
  </si>
  <si>
    <t>160G
+200G+70G</t>
  </si>
  <si>
    <t>需要注意202109价格变动5500（1）需要注意2020年5月1日开始价格为5000，2020年1月1日开始单价为4500；（2）颗粒度100M，保底129G；（3）扩容200G20191001开始计费；扩容70G20210201开始计费，（4）甲乙双方实际流量以100M为结算单位，不足50M按照0M收取，大于等于50M按100M收取。</t>
  </si>
  <si>
    <t>QDCM</t>
  </si>
  <si>
    <t>L20230223011</t>
  </si>
  <si>
    <t>济南2移动二级</t>
  </si>
  <si>
    <t>CACDNJNCM</t>
  </si>
  <si>
    <t>202304按照均值计提。需要注意202109价格变动5500（1）需要注意2020年5月1日开始价格为5000，2020年1月1日开始单价为4500；（2）颗粒度100M，保底90G；（3）甲乙双方实际流量以100M为结算单位，不足50M按照0M收取，大于等于50M按100M收取。</t>
  </si>
  <si>
    <t>JN2CMCACHE</t>
  </si>
  <si>
    <t>182015IDC00367</t>
  </si>
  <si>
    <t>济南6移动</t>
  </si>
  <si>
    <t>2019/1/26
2020/10/31</t>
  </si>
  <si>
    <t>202009不计费，（1）需要注意BD反馈2020年8月暂停不计费；（2）需要注意2020年5月1日开始价格为5000；（3）颗粒度100M，202001前无保底。2020年1月1日开始单价为4500，保底60G；（4）201908与济南5拆开计费；（5）甲乙双方实际流量以100M为结算单位，不足50M按照0M收取，大于等于50M按100M收取。</t>
  </si>
  <si>
    <t>青岛三线</t>
  </si>
  <si>
    <t>青岛三级移动</t>
  </si>
  <si>
    <t>CDNQDCT</t>
  </si>
  <si>
    <t>2018/9/25 
2019/7/25 
2020/1/1
2021/6/1</t>
  </si>
  <si>
    <t>80G
+80G
+40G+60G</t>
  </si>
  <si>
    <t>202304按照均值计提。需要注意202109价格变动5500（1）需要注意2020年5月1日开始价格为5000；（2）颗粒度100M，保底78G；（3）20190725扩容80G开始计费，202001扩容40G开始计费；20210601扩容60G开始计费；4）2020年1月1日开始单价4500；（5）甲乙双方实际流量以100M为结算单位，不足50M按照0M收取，大于等于50M按100M收取。</t>
  </si>
  <si>
    <t>QDIXCM</t>
  </si>
  <si>
    <t>原青岛高防转为青岛CDN使用</t>
  </si>
  <si>
    <t>QDWNQ</t>
  </si>
  <si>
    <t>202304按照均值计提。需要注意202109价格变动5500（1）20200901开始200G CDN出口；（2）需要注意2020年5月1日开始价格为5000；（3）颗粒度100M，保底60G；（4）2020年1月1日开始单价为4500；（5）甲乙双方实际流量以100M为结算单位，不足50M按照0M收取，大于等于50M按100M收取。</t>
  </si>
  <si>
    <t>QDCMCACHE</t>
  </si>
  <si>
    <t>青岛高防</t>
  </si>
  <si>
    <t>青岛高防（青岛万年泉移动）</t>
  </si>
  <si>
    <t>高防复用CDN60G</t>
  </si>
  <si>
    <t>（1）20210101开始无此费用；（2）复用CDN的60G，保底18G，固定费用，按照5500*18</t>
  </si>
  <si>
    <t>L20230223012</t>
  </si>
  <si>
    <t>青岛滨海</t>
  </si>
  <si>
    <t>QDBH-移动</t>
  </si>
  <si>
    <t>202304按照均值计提。需要注意202109价格变动5500（1）需要注意2020年5月1日开始价格为5000；（2）20191104开始计费，颗粒度100M，保底30G，甲乙双方实际流量以100M为结算单位，不足50M按照0M收取，大于等于50M按100M收取。</t>
  </si>
  <si>
    <t>QDBH-MOBCOM</t>
  </si>
  <si>
    <t>青岛3移动</t>
  </si>
  <si>
    <t>2020/1/22
2020/3/1
2021/2/1
2021/9/30
2021/10/1
2022/12/31</t>
  </si>
  <si>
    <t>260G
+10G-70G-100G+100G-100G</t>
  </si>
  <si>
    <t>20221231挪200G给青岛6移动。需要注意202109价格变动5500，（1）颗粒度100M，保底30G；（2）需要注意2020年5月1日开始价格为5000；（3）20200122存量260G开始计费，20200301扩容10G开始计费，20210201有70G迁移到青岛移动2；20211001开始有100G迁移到青岛6移动。青岛3移动100G合并青岛6移动计费（4）甲乙双方实际流量以100M为结算单位，不足50M按照0M收取，大于等于50M按100M收取。</t>
  </si>
  <si>
    <t>青岛6移动</t>
  </si>
  <si>
    <t>CACDNQDCM2</t>
  </si>
  <si>
    <t>2021/10/1
2021/10/1
2023/1/1</t>
  </si>
  <si>
    <t>100G-100G+200G</t>
  </si>
  <si>
    <t>20230101开始200G全在青岛6移动。20211001开始计费，颗粒度100M，保底60G；此节点为青岛3移动拆除的100G。且青岛6移动剩余100G合并到青岛3移动节点合并计费</t>
  </si>
  <si>
    <t>QD6CM</t>
  </si>
  <si>
    <t>L20230223016</t>
  </si>
  <si>
    <t>呼和浩特5移动</t>
  </si>
  <si>
    <t>CACDNHHHTCM</t>
  </si>
  <si>
    <t>2020/1/1
2020/5/1</t>
  </si>
  <si>
    <t>160G+60G</t>
  </si>
  <si>
    <t>202304按照均值计提。（1）颗粒度100M，保底66G；（2）20200101存量160G开始计费，20200501扩容60G开始计费；（3）甲乙双方实际流量以100M为结算单位，不足50M按照0M收取，大于等于50M按100M收取。</t>
  </si>
  <si>
    <t>HHHT5CM</t>
  </si>
  <si>
    <t>山西</t>
  </si>
  <si>
    <t>182115IDC00062</t>
  </si>
  <si>
    <t>太原</t>
  </si>
  <si>
    <t>太原6移动</t>
  </si>
  <si>
    <t>CACDNTYCM</t>
  </si>
  <si>
    <t>2020/1/22
2021/1/1
2021/3/31</t>
  </si>
  <si>
    <t>160G+100G-260G</t>
  </si>
  <si>
    <t>20210331退租，需要注意202012临时关停60G，202101恢复160G；202101扩容100G开始计费，（1）存量160G20200122开始计费，扩容100G20210101开始计费，颗粒度100M，保底78G；（2）甲乙双方实际流量以100M为结算单位，不足50M按照0M收取，大于等于50M按100M收取。</t>
  </si>
  <si>
    <t>182115IDC00233</t>
  </si>
  <si>
    <t>南宁4移动+南宁5移动</t>
  </si>
  <si>
    <t>CACDNNNCM</t>
  </si>
  <si>
    <t>2020/5/1
2021/1/1
2021/4/1
2021/9/30</t>
  </si>
  <si>
    <t>150G+50G+160G-360G</t>
  </si>
  <si>
    <t>20210930退租，20210101价格为5500（1）存量150G20200501开始计费，扩容20210101开始计费，颗粒度100M，保底60G；（2）20210401开始南宁5移动合并至南宁4移动（3）甲乙双方实际流量以100M为结算单位，不足50M按照0M收取，大于等于50M按100M收取。</t>
  </si>
  <si>
    <t>南宁5移动</t>
  </si>
  <si>
    <t>（1）20210401开始计费，颗粒度100M，保底48G；20210401合并至南宁4移动；（2）甲乙双方实际流量以100M为结算单位，不足50M按照0M收取，大于等于50M按100M收取</t>
  </si>
  <si>
    <t>182215IDC00646</t>
  </si>
  <si>
    <t>青岛5移动</t>
  </si>
  <si>
    <t>2021/2/1
2021/10/1
2022/9/30</t>
  </si>
  <si>
    <t>100G+200G-100G</t>
  </si>
  <si>
    <t>需要注意202109价格变动（1）20210201开始计费100G，20211001开始计费扩容200G颗粒度100M，20220930退租100G.包端口，保底300G；（2）甲乙双方实际流量以100M为结算单位，不足50M按照0M收取，大于等于50M按100M收取</t>
  </si>
  <si>
    <t>QD5CM</t>
  </si>
  <si>
    <t>182315IDC00062</t>
  </si>
  <si>
    <t>济南7移动</t>
  </si>
  <si>
    <t>CACDNJNCM2</t>
  </si>
  <si>
    <t>2021/1/5
2021/4/1</t>
  </si>
  <si>
    <t>需要注意20210701开始济南7移动&amp;济南8移动合并到济南7移动计费；需要注意202104故障是否需要扣减（1）20210105开始计费，颗粒度100M，保底120G；（2）甲乙双方实际流量以100M为结算单位，不足50M按照0M收取，大于等于50M按100M收取。</t>
  </si>
  <si>
    <t>JN7CM</t>
  </si>
  <si>
    <t>济南8移动</t>
  </si>
  <si>
    <t>需要注意20210701开始济南7移动&amp;济南8移动合并到济南7移动计费（1）需要注意202104故障是否需要扣减，20210401开始计费，颗粒度100M，保底60G；（2）甲乙双方实际流量以100M为结算单位，不足50M按照0M收取，大于等于50M按100M收取。</t>
  </si>
  <si>
    <t>L20230223020</t>
  </si>
  <si>
    <t>徐州</t>
  </si>
  <si>
    <t>徐州移动</t>
  </si>
  <si>
    <t>CACDNXZCM</t>
  </si>
  <si>
    <t>（1）20210601开始计费，颗粒度100M，包端口，保底160G；（2）甲乙双方实际流量以100M为结算单位，不足50M按照0M收取，大于等于50M按100M收取</t>
  </si>
  <si>
    <t>XZCM</t>
  </si>
  <si>
    <t>182315IDC00047</t>
  </si>
  <si>
    <t>潍坊2移动</t>
  </si>
  <si>
    <t>CACDNWFCM2</t>
  </si>
  <si>
    <t>202304按照均值计提。（1）20220130开始计费，颗粒度100M，保底60G；（2）甲乙双方实际流量以100M为结算单位，不足50M按照0M收取，大于等于50M按100M收取</t>
  </si>
  <si>
    <t>WF2CM</t>
  </si>
  <si>
    <t>182315IDC00056</t>
  </si>
  <si>
    <t>济南9移动</t>
  </si>
  <si>
    <t>CACDNJNCM3</t>
  </si>
  <si>
    <t>202304按照均值计提。（1）20220130开始计费，颗粒度100M，保底60G；（2）甲乙双方实际流量以100M为结算单位，不足50M按照0M收取，大于等于50M按100M收取。</t>
  </si>
  <si>
    <t>JN9CM</t>
  </si>
  <si>
    <t>L20230223034</t>
  </si>
  <si>
    <t>潍坊联通</t>
  </si>
  <si>
    <t>CACDNWFUN</t>
  </si>
  <si>
    <t>2022/2/1
2022/3/31
2022/8/31</t>
  </si>
  <si>
    <t>400G-100G-150G</t>
  </si>
  <si>
    <t>202304按照均值计提。202304开始价格变动。20220829记录挪150G给WF2UN。需要注意20220401价格变动。（1）20220201开始计费400G，20220331退租100G，颗粒度100M，保底90G；（2）甲乙双方实际流量以100M为结算单位，不足50M按照0M收取，大于等于50M按100M收取</t>
  </si>
  <si>
    <t>WFUN</t>
  </si>
  <si>
    <t>潍坊2联通</t>
  </si>
  <si>
    <t>150G</t>
  </si>
  <si>
    <t>202304开始价格变动。WFUN拆出150G给WF2UN。颗粒度100M，保底45G</t>
  </si>
  <si>
    <t>WF2UN</t>
  </si>
  <si>
    <t>182215IDC00651</t>
  </si>
  <si>
    <t>威海</t>
  </si>
  <si>
    <t>威海移动</t>
  </si>
  <si>
    <t>CACDNWEIHCM</t>
  </si>
  <si>
    <t>20221001开始计费。颗粒度100M，包端口，保底100G</t>
  </si>
  <si>
    <t>WEIHCM</t>
  </si>
  <si>
    <t>182215IDC00541</t>
  </si>
  <si>
    <t>补202303，已计提105，结算106.9，补1.9</t>
  </si>
  <si>
    <t>182215IDC00576</t>
  </si>
  <si>
    <t>补202303，已计提113.8，结算115.7，补1.9</t>
  </si>
  <si>
    <t>补202303，已计提66，结算67.2，补1.2</t>
  </si>
  <si>
    <t>182215IDC00564</t>
  </si>
  <si>
    <t>补202303，已计提64.5，结算65.7，补1.2</t>
  </si>
  <si>
    <t>182215IDC00542</t>
  </si>
  <si>
    <t>补202303，已计提82，结算83.3，补1.3</t>
  </si>
  <si>
    <t>补202303，已计提127.9，结算129.8，补1.9</t>
  </si>
  <si>
    <t>补202303，已计提60.9，结算61.8，补0.9</t>
  </si>
  <si>
    <t>补202303，已计提63.9，结算65，补1.1</t>
  </si>
  <si>
    <t>182215IDC00419</t>
  </si>
  <si>
    <t>补202303，已计提65.7，结算66.9,补1.2</t>
  </si>
  <si>
    <t>南通云数网络科技有限公司</t>
  </si>
  <si>
    <t>南通云数</t>
  </si>
  <si>
    <t>182315IDC00054</t>
  </si>
  <si>
    <t>常州移动2</t>
  </si>
  <si>
    <t>CACDNCZCM</t>
  </si>
  <si>
    <t>需要注意20220101开始由江阴普尔变更为南通云数，需要注意20210801价格为4800（1）20200801开始价格为4400，颗粒度100M，保底24G；（2）甲乙双方实际流量以100M为结算单位，不足50M按照0M收取，大于等于50M按100M收取。</t>
  </si>
  <si>
    <t>CZCM</t>
  </si>
  <si>
    <t>182215IDC00163</t>
  </si>
  <si>
    <t>扬州2电信</t>
  </si>
  <si>
    <t>CACDNYANGZCT2</t>
  </si>
  <si>
    <t>2021/5/1
2022/6/30</t>
  </si>
  <si>
    <t>20220630退租。需要注意20220101开始由江阴普尔变更为南通云数，20220120转为边缘计算（1）20210501开始计费，颗粒度100M，保底40G；（2）甲乙双方实际流量以100M为结算单位，不足50M按照0M收取，大于等于50M按100M收取</t>
  </si>
  <si>
    <t>182315IDC00051</t>
  </si>
  <si>
    <t>无锡4移动</t>
  </si>
  <si>
    <t>CACDNWXCM</t>
  </si>
  <si>
    <t>2020/7/6
2021/1/1</t>
  </si>
  <si>
    <t>80G+80G</t>
  </si>
  <si>
    <t>需要注意20220101开始由江阴普尔变更为南通云数，20210101价格为4800（1）20200706存量80G开始计费，20210101扩容80G开始计费，颗粒度100M，保底64G；（2）甲乙双方实际流量以100M为结算单位，不足50M按照0M收取，大于等于50M按100M收取。</t>
  </si>
  <si>
    <t>WX4CM</t>
  </si>
  <si>
    <t>182215IDC00548</t>
  </si>
  <si>
    <t>中山4移动</t>
  </si>
  <si>
    <t>CACDNZSCM4</t>
  </si>
  <si>
    <t>2022/1/1
2022/10/31</t>
  </si>
  <si>
    <t>需要注意202207价格变动（1）20220101开始计费，颗粒度100M，保底80G；（2）	
甲乙双方实际流量以100M为结算单位，不足50M按照0M收取，大于等于50M按100M收取</t>
  </si>
  <si>
    <t>青岛燚汇信达通讯科技有限公司</t>
  </si>
  <si>
    <t>燚汇信达</t>
  </si>
  <si>
    <t>182215IDC00420</t>
  </si>
  <si>
    <t>青岛5电信</t>
  </si>
  <si>
    <t>CACDNQDCT</t>
  </si>
  <si>
    <t>2020/9/8
2021/8/2
2022/5/30</t>
  </si>
  <si>
    <t>160G+200G-200G</t>
  </si>
  <si>
    <t>需要注意202305价格变动。需要注意202205价格变动。（1）青岛5电信20200908开始计费，青岛6电信20210802开始计费，颗粒度100M，保底108G；02108开始青岛5电信与青岛6电信合并计费。202206开始青岛5电信&amp;青岛6电信不合并计费（2）甲乙双方实际流量以100M为结算单位，不足50M按照0M收取，大于等于50M按100M收取</t>
  </si>
  <si>
    <t>QD5CT</t>
  </si>
  <si>
    <t>青岛6电信</t>
  </si>
  <si>
    <t>2021/8/2
2022/6/1</t>
  </si>
  <si>
    <t>200G-200G+200G</t>
  </si>
  <si>
    <t>需要注意202305价格变动。需要注意202205价格变动。（1）20210802开始计费，颗粒度100M，保底60G，青岛6电信与青岛5电信合并计费；202206开始青岛5电信&amp;青岛6电信不合并计费（2）甲乙双方实际流量以100M为结算单位，不足50M按照0M收取，大于等于50M按100M收取</t>
  </si>
  <si>
    <t>QD6CT</t>
  </si>
  <si>
    <t>182215IDC00553</t>
  </si>
  <si>
    <t>烟台</t>
  </si>
  <si>
    <t>烟台电信</t>
  </si>
  <si>
    <t>CACDNYTCT</t>
  </si>
  <si>
    <t>需要注意202207价格变动（1）20211001开始计费，颗粒度100M，保底30G；（2）甲乙双方实际流量以100M为结算单位，不足50M按照0M收取，大于等于50M按100M收取</t>
  </si>
  <si>
    <t>YTCT</t>
  </si>
  <si>
    <t>182315IDC00058</t>
  </si>
  <si>
    <t>青岛8联通</t>
  </si>
  <si>
    <t>CACDNQDUN</t>
  </si>
  <si>
    <t>20230101开始计费。颗粒度100M，保底45G</t>
  </si>
  <si>
    <t>QD8UN</t>
  </si>
  <si>
    <t>青岛9联通</t>
  </si>
  <si>
    <t>QD9UN</t>
  </si>
  <si>
    <t>山西卡伏科技有限公司</t>
  </si>
  <si>
    <t>山西卡伏</t>
  </si>
  <si>
    <t>182315IDC00055</t>
  </si>
  <si>
    <t>太原8移动</t>
  </si>
  <si>
    <t>CACDNTYCM3</t>
  </si>
  <si>
    <t>2021/1/1
2021/4/1</t>
  </si>
  <si>
    <t>100G+200G</t>
  </si>
  <si>
    <t>20220301开始价格为5400。20210401价格5200元/G/月。（1）20210101开始计费100G，20210401开始计费扩容200G，颗粒度100M，保底120G；（2）甲乙双方实际流量以100M为结算单位，不足50M按照0M收取，大于等于50M按100M收取</t>
  </si>
  <si>
    <t>TY8CM</t>
  </si>
  <si>
    <t>182315IDC00150</t>
  </si>
  <si>
    <t>太原9移动</t>
  </si>
  <si>
    <t>20220305开始计费，颗粒度100M，保底100G，包端口</t>
  </si>
  <si>
    <t>TY9CM</t>
  </si>
  <si>
    <t>上海云瑞智通实业有限公司</t>
  </si>
  <si>
    <t>云瑞智通</t>
  </si>
  <si>
    <t>182215IDC00016</t>
  </si>
  <si>
    <t>沈阳4移动</t>
  </si>
  <si>
    <t>CACDNSYCM</t>
  </si>
  <si>
    <t>2020/12/4
2021/10/1
2021/12/31</t>
  </si>
  <si>
    <t>200G+200G-200G-200G</t>
  </si>
  <si>
    <t>20220101开始沈阳4移动节点退租（1）20201204开始计费200G，20211001开始计费200G，沈阳4移动&amp;沈阳5移动合并计费，颗粒度100M，保底160G；（2）甲乙双方实际流量以100M为结算单位，不足50M按照0M收取，大于等于50M按100M收取。</t>
  </si>
  <si>
    <t>沈阳5移动</t>
  </si>
  <si>
    <t>2021/10/1
2022/1/1
2022/1/31</t>
  </si>
  <si>
    <t>200G+200G-400G</t>
  </si>
  <si>
    <t>20220131退租（1）20211001开始计费200G，20220101扩容200G开始计费，颗粒度100，保底160G；（2）甲乙双方实际流量以100M为结算单位，不足50M按照0M收取，大于等于50M按100M收取</t>
  </si>
  <si>
    <t>182315IDC00138</t>
  </si>
  <si>
    <t>南通</t>
  </si>
  <si>
    <t>南通电信</t>
  </si>
  <si>
    <t>CACDNNTCT</t>
  </si>
  <si>
    <t>202304按照均值计提。注意资源变动。（1）20210201开始计费，颗粒度100M，保底30G；（2）甲乙双方实际流量以100M为结算单位，不足50M按照0M收取，大于等于50M按100M收取</t>
  </si>
  <si>
    <t>NTCT</t>
  </si>
  <si>
    <t>182315IDC00048</t>
  </si>
  <si>
    <t>南通2电信</t>
  </si>
  <si>
    <t>CACDNNTCT2</t>
  </si>
  <si>
    <t>202304按照保底计提。（1）20210201开始计费，颗粒度100M，保底50G，平均流量;（2）甲乙双方实际流量以100M为结算单位，不足50M按照0M收取，大于等于50M按100M收取</t>
  </si>
  <si>
    <t>NT2CT</t>
  </si>
  <si>
    <t>L20230223013</t>
  </si>
  <si>
    <t>兰州6电信</t>
  </si>
  <si>
    <t>CACDNLZCT</t>
  </si>
  <si>
    <t>202304按照均值计提。（1）20210902开始计费，颗粒度100M，保底30G</t>
  </si>
  <si>
    <t>LZ6CT</t>
  </si>
  <si>
    <t>182315IDC00137</t>
  </si>
  <si>
    <t>黄石</t>
  </si>
  <si>
    <t>黄石6电信</t>
  </si>
  <si>
    <t>CACDNHSCT</t>
  </si>
  <si>
    <t>202304按照均值计提。（1）2022年4月1日起为平均流量计费，保底40G（2）20211001开始计费，95计费，颗粒度100，保底60G；（3）甲乙双方实际流量以100M为结算单位，不足50M按照0M收取，大于等于50M按100M收取</t>
  </si>
  <si>
    <t>HS6CT</t>
  </si>
  <si>
    <t>四川奔云行科技有限公司</t>
  </si>
  <si>
    <t>奔云行</t>
  </si>
  <si>
    <t>182115IDC00106</t>
  </si>
  <si>
    <t>成都7移动</t>
  </si>
  <si>
    <t>CACDNCDCM2</t>
  </si>
  <si>
    <t>2021/2/7
2021/9/30</t>
  </si>
  <si>
    <t>2021年9月30日退租（1）20210207开始计费，颗粒度100M，包端口，保底200G；（2）甲乙双方实际流量以100M为结算单位，不足50M按照0M收取，大于等于50M按100M收取。</t>
  </si>
  <si>
    <t>武汉鸿扬通信技术有限公司</t>
  </si>
  <si>
    <t>武汉鸿扬</t>
  </si>
  <si>
    <t>182015IDC00348</t>
  </si>
  <si>
    <t>宜昌电信</t>
  </si>
  <si>
    <t>CACDNYICCT</t>
  </si>
  <si>
    <t>2018/8/13
2021/8/31</t>
  </si>
  <si>
    <t>20210831退租（1）颗粒度100M，保底40G；（2）2018年8月13日至2019年7月24日执行原合同价格8333元/G/月；2019年7月25日至2020年8月31日执行新价格，即6667元/G/月；（3）甲乙双方实际流量以100M为结算单位，不足50M按照0M收取，大于等于50M按100M收取。</t>
  </si>
  <si>
    <t>新疆</t>
  </si>
  <si>
    <t>新疆众合云尚网络股份有限公司</t>
  </si>
  <si>
    <t>众合云尚</t>
  </si>
  <si>
    <t>182215IDC00540</t>
  </si>
  <si>
    <t>阿克苏</t>
  </si>
  <si>
    <t>阿克苏2移动（原名克拉玛依5移动）</t>
  </si>
  <si>
    <t>CACDNKLMYCM2</t>
  </si>
  <si>
    <t>需要注意202207价格变动。需要注意20210701价格变动5500；需要注意202102无保底；需要注意202104故障是否需要扣减（1）20210101开始计费100G，20210401扩容100G开始计费，颗粒度100M，保底80G；（2）甲乙双方实际流量以100M为结算单位，不足50M按照0M收取，大于等于50M按100M收取</t>
  </si>
  <si>
    <t>AKS2CM</t>
  </si>
  <si>
    <t>182215IDC00549</t>
  </si>
  <si>
    <t>阿克苏移动</t>
  </si>
  <si>
    <t>CACDNAKSCM</t>
  </si>
  <si>
    <t>2021/9/1
2022/11/30
2023/4/30</t>
  </si>
  <si>
    <t>200G-100G</t>
  </si>
  <si>
    <t>（1）边缘计算,20210901开始计费200G，20221130退租100G.颗粒度100M，保底80G；（2）甲乙双方实际流量以100M为结算单位，不足50M按照0M收取，大于等于50M按100M收取</t>
  </si>
  <si>
    <t>AKSCM</t>
  </si>
  <si>
    <t>182215IDC00186</t>
  </si>
  <si>
    <t>乌鲁木齐</t>
  </si>
  <si>
    <t>乌鲁木齐移动</t>
  </si>
  <si>
    <t>CACDNWLMQCM</t>
  </si>
  <si>
    <t>2022/1/1
2022/1/31
2022/4/30
2022/6/30
2023/2/28</t>
  </si>
  <si>
    <t>100G-40G-20G-30G-10G</t>
  </si>
  <si>
    <t>20230228退租。20220701开始无保底。20220101开始计费，20220131退租40G，20220430退租20G，20220630退租30G，颗粒度100M，保底24G</t>
  </si>
  <si>
    <t>云端互联（西安）计算机技术有限公司</t>
  </si>
  <si>
    <t>云端互联</t>
  </si>
  <si>
    <t>L20230223027</t>
  </si>
  <si>
    <t>昆明2联通</t>
  </si>
  <si>
    <t>CACDNKMUN</t>
  </si>
  <si>
    <t>（1）需要注意20200401开始价格为5416.67；（2）颗粒度100M，保底16G；（3） 甲乙双方实际流量以100M为结算单位，不足50M按照0M收取，大于等于50M按100M收取</t>
  </si>
  <si>
    <t>KM2UN</t>
  </si>
  <si>
    <t>浙江山迅网络科技有限公司</t>
  </si>
  <si>
    <t>浙江山迅</t>
  </si>
  <si>
    <t>182115IDC00274</t>
  </si>
  <si>
    <t>泉州联通</t>
  </si>
  <si>
    <t>CACDNQZUN</t>
  </si>
  <si>
    <t>2018/6/11
2021/12/31</t>
  </si>
  <si>
    <t>80G-80G</t>
  </si>
  <si>
    <t>20211231退租（1）需要注意海口2020年4月30日退租原带宽优惠20200501-20200524在泉州上抵扣；（2）颗粒度100M，保底32G ；（3）甲乙双方实际流量以100M为结算单位，不足50M按照0M收取，大于等于50M按100M收取。</t>
  </si>
  <si>
    <t>浙江挚云信息科技有限公司</t>
  </si>
  <si>
    <t>浙江挚云</t>
  </si>
  <si>
    <t>182115IDC00098</t>
  </si>
  <si>
    <t>杭州</t>
  </si>
  <si>
    <t>杭州3移动</t>
  </si>
  <si>
    <t>CACDNHZCM2</t>
  </si>
  <si>
    <t>2018/10/1
2020/4/30
2021/10/31</t>
  </si>
  <si>
    <t>120G-20G-100G</t>
  </si>
  <si>
    <t>20211031退租，需要注意202107故障扣减；需要注意202102价格变化为5500及保底30%变为40%（1）需要注意2020年5月1日开始价格为4800；（2）需要注意20200430退租20G；（3）颗粒度100M，保底40G ；（4）甲乙双方实际流量以100M为结算单位，不足50M按照0M收取，大于等于50M按100M收取。</t>
  </si>
  <si>
    <t>L20221025039</t>
  </si>
  <si>
    <t>温州</t>
  </si>
  <si>
    <t>温州移动</t>
  </si>
  <si>
    <t>XACDNWZCM</t>
  </si>
  <si>
    <t>2018-10-1
2020/4/30</t>
  </si>
  <si>
    <t>需要注意20230301开始价格变动。20220101开始价格为5400.需要注意202102价格变化为5500及保底30%变为40%（1）需要注意2020年5月1日开始价格为4800；（2）需要注意20200430退租40G；（3）颗粒度100M，保底80G；（4）甲乙双方实际流量以100M为结算单位，不足50M按照0M收取，大于等于50M按100M收取。</t>
  </si>
  <si>
    <t>WZCM</t>
  </si>
  <si>
    <t>L20230223002</t>
  </si>
  <si>
    <t>温州电信二级</t>
  </si>
  <si>
    <t>CACDNWZCT</t>
  </si>
  <si>
    <t>2019/7/23
2020/12/1
2022/7/1</t>
  </si>
  <si>
    <t>80G+40G+200G</t>
  </si>
  <si>
    <t>注意202305-202306保底率。20230201开始价格变动（1）20201201扩容40G开始计费；20220701扩容200G且从温州6电信变更为温州电信二级（2）需要注意20200801开始价格为7000；（3）颗粒度100M，保底36G；（4）1907新增资源（4）甲乙双方实际流量以100M为结算单位，不足50M按照0M收取，大于等于50M按100M收取。</t>
  </si>
  <si>
    <t>WZCTCACHE</t>
  </si>
  <si>
    <t>L20221025038</t>
  </si>
  <si>
    <t>温州3移动</t>
  </si>
  <si>
    <t>CACDNWZCM</t>
  </si>
  <si>
    <t>需要注意202112是否扣减搬迁费用。需要注意202104故障是否需要扣减（1）20200601开始计费，包端口，颗粒度100M，保底100G；（2）甲乙双方实际流量以100M为结算单位，不足50M按照0M收取，大于等于50M按100M收取。</t>
  </si>
  <si>
    <t>WZ3CM</t>
  </si>
  <si>
    <t>182115IDC00432</t>
  </si>
  <si>
    <t>天津3移动</t>
  </si>
  <si>
    <t>CACDNTJCM</t>
  </si>
  <si>
    <t>2020/9/1
2021/12/31</t>
  </si>
  <si>
    <t>20211231退租，需要注意20210901价格变动5500（1）20200901开始计费，颗粒度100M，保底80G；（2）甲乙双方实际流量以100M为结算单位，不足50M按照0M收取，大于等于50M按100M收取。</t>
  </si>
  <si>
    <t>182115IDC00431</t>
  </si>
  <si>
    <t>温州7电信</t>
  </si>
  <si>
    <t>CACDNWZCT2</t>
  </si>
  <si>
    <t>2020/10/1
2022/6/30</t>
  </si>
  <si>
    <t>20220630退租，20220120转为边缘计算。（1）20201001开始计费，颗粒度100M，保底60G；（2）甲乙双方实际流量以100M为结算单位，不足50M按照0M收取，大于等于50M按100M收取。（3）2020年7月6日，且2020年7月6日-2020年8月31日为100G资源，2020年9月1日-2020年9月30日暂停使用，2020年10月1日起节点资源恢复使用并扩容为200G；（3）20201128-20201202不计费</t>
  </si>
  <si>
    <t>182115IDC00250</t>
  </si>
  <si>
    <t>苏州移动</t>
  </si>
  <si>
    <t>CACDNSUZCM</t>
  </si>
  <si>
    <t>2021/5/1
2021/10/31</t>
  </si>
  <si>
    <t>（1）20211031退租，20210501开始计费，颗粒度100M，保底80G；（2）甲乙双方实际流量以100M为结算单位，不足50M按照0M收取，大于等于50M按100M收取</t>
  </si>
  <si>
    <t>182115IDC00441</t>
  </si>
  <si>
    <t>淮南7移动</t>
  </si>
  <si>
    <t>CACDNHNCM2</t>
  </si>
  <si>
    <t>2021/8/2
2022/4/30</t>
  </si>
  <si>
    <t>（1）20210802开始计费，20220501开始合并到淮南5移动。20220630退租。颗粒度100M，保底40G；（2）甲乙双方实际流量以100M为结算单位，不足50M按照0M收取，大于等于50M按100M收取</t>
  </si>
  <si>
    <t>淮南5移动</t>
  </si>
  <si>
    <t>2020/4/1
2021/2/1
2022/3/31
2022/5/1
2022/6/30</t>
  </si>
  <si>
    <t>100G+200G-200G+100G-100G-100G</t>
  </si>
  <si>
    <t>20220630退租HN7CM100G。HN5CM100G20210901价格为4300（1）20210101价格为4000且保底30%变为40%（2）20200401开始计费100G，20210201扩容200G开始计费，20220331退租200G，20220501开始淮南5移动&amp;淮南7移动合并计费。颗粒度100M，保底80G；（3）甲乙双方实际流量以100M为结算单位，不足50M按照0M收取，大于等于50M按100M收取</t>
  </si>
  <si>
    <t>182315IDC00005</t>
  </si>
  <si>
    <t>苏州3移动</t>
  </si>
  <si>
    <t>CACDNSUZCM3</t>
  </si>
  <si>
    <t>需要注意资源变动.20220120转为边缘计算。20220701转回CDN（1）20211102开始计费，颗粒度100M，保底80G；（2）甲乙双方实际流量以100M为结算单位，不足50M按照0M收取，大于等于50M按100M收取</t>
  </si>
  <si>
    <t>SUZ3CM</t>
  </si>
  <si>
    <t>182215IDC00207</t>
  </si>
  <si>
    <t>广州7移动</t>
  </si>
  <si>
    <t>CACDNGZCM4</t>
  </si>
  <si>
    <t>2022/3/1
2023/3/31</t>
  </si>
  <si>
    <t>20230331退租。20220301开始计费，颗粒度100M，保底80G</t>
  </si>
  <si>
    <t>广东华云世纪科技有限公司</t>
  </si>
  <si>
    <t>华云世纪</t>
  </si>
  <si>
    <t>182215IDC00631</t>
  </si>
  <si>
    <t>福州</t>
  </si>
  <si>
    <t>福州5移动</t>
  </si>
  <si>
    <t>CACDNFZCM2</t>
  </si>
  <si>
    <t>2021/5/1
2022/1/30
2022/9/1</t>
  </si>
  <si>
    <t>200G+100G+100G</t>
  </si>
  <si>
    <t>需要注意20210901价格变化（1）20210501开始计费200G，20220130扩容100G开始计费，20220901扩容100G开始计费。颗粒度100M，保底120G；（2）甲乙双方实际流量以100M为结算单位，不足50M按照0M收取，大于等于50M按100M收取</t>
  </si>
  <si>
    <t>FZ5CM</t>
  </si>
  <si>
    <t>182215IDC00647</t>
  </si>
  <si>
    <t>南昌</t>
  </si>
  <si>
    <t>南昌6移动</t>
  </si>
  <si>
    <t>CACDNNCCM</t>
  </si>
  <si>
    <t>2021/11/1
2021/12/1</t>
  </si>
  <si>
    <t>需要注意资源变动&amp;保底（1）20211101开始计费100G，20211201开始计费100G，颗粒度100M，保底80G；（2）甲乙双方实际流量以100M为结算单位，不足50M按照0M收取，大于等于50M按100M收取</t>
  </si>
  <si>
    <t>NC6CM</t>
  </si>
  <si>
    <t>182215IDC00632</t>
  </si>
  <si>
    <t>中山5移动</t>
  </si>
  <si>
    <t>CACDNZSCM5</t>
  </si>
  <si>
    <t>2022/1/30
2022/9/1</t>
  </si>
  <si>
    <t>400G+100GG</t>
  </si>
  <si>
    <t>20220130开始计费，20220901开始计费扩容100G颗粒度100M，保底200G</t>
  </si>
  <si>
    <t>ZS5CM</t>
  </si>
  <si>
    <t>182315IDC00066</t>
  </si>
  <si>
    <t>天津5移动</t>
  </si>
  <si>
    <t>CACDNTJCM4</t>
  </si>
  <si>
    <t>TJ5CM</t>
  </si>
  <si>
    <t>182315IDC00050</t>
  </si>
  <si>
    <t>北海</t>
  </si>
  <si>
    <t>北海移动</t>
  </si>
  <si>
    <t>CACDNBHCM</t>
  </si>
  <si>
    <t>20230101开始计费。颗粒度100M，保底40G</t>
  </si>
  <si>
    <t>BHCM</t>
  </si>
  <si>
    <t>补202303，已计提226.5，结算229.9，补3.4</t>
  </si>
  <si>
    <t>南昌首页科技股份有限公司</t>
  </si>
  <si>
    <t>南昌首页</t>
  </si>
  <si>
    <t>182215IDC00650</t>
  </si>
  <si>
    <t>襄樊</t>
  </si>
  <si>
    <t>襄樊电信</t>
  </si>
  <si>
    <t>CACDNXIANGFCT</t>
  </si>
  <si>
    <t>2021/5/1
2021/9/1
2021/11/1</t>
  </si>
  <si>
    <t>160G+100G+100G</t>
  </si>
  <si>
    <t>（1）20210501开始计费160G，20210901开始计费100G，20211101开始计费100G，颗粒度100M，保底108G；（2）甲乙双方实际流量以100M为结算单位，不足50M按照0M收取，大于等于50M按100M收取</t>
  </si>
  <si>
    <t>XIANGFCT</t>
  </si>
  <si>
    <t>L20230223028</t>
  </si>
  <si>
    <t>上饶</t>
  </si>
  <si>
    <t>上饶电信</t>
  </si>
  <si>
    <t>CACDNSRCT</t>
  </si>
  <si>
    <t>202304按照保底计提。20220401开始计费，颗粒度100M，保底25G，平均流量</t>
  </si>
  <si>
    <t>SRCT</t>
  </si>
  <si>
    <t>深圳市新国都万联科技通信有限公司</t>
  </si>
  <si>
    <t>新国都</t>
  </si>
  <si>
    <t>182315IDC00123</t>
  </si>
  <si>
    <t>乌鲁木齐3电信</t>
  </si>
  <si>
    <t>CACDNWLMQCT</t>
  </si>
  <si>
    <t>2021/6/1
2022/2/1
2022/6/30</t>
  </si>
  <si>
    <t>100G+60G-40G</t>
  </si>
  <si>
    <t>202301开始价格变动。20230701价格变动。20220630退租40G（1）20210601开始计费100G，20220201扩容60G开始计费，颗粒度100M，保底64G；（2）甲乙双方实际流量以100M为结算单位，不足50M按照0M收取，大于等于50M按100M收取；（覆盖其他省业务不得超过开通带宽的5%，超出部分带宽按照11000元/月/G结算）覆盖其他省业务不得超过开通带宽的5%，超出部分带宽按照11000元/月/G结算</t>
  </si>
  <si>
    <t>WLMQ3CT</t>
  </si>
  <si>
    <t>182115IDC00444</t>
  </si>
  <si>
    <t>温州9电信</t>
  </si>
  <si>
    <t>CACDNWZCT3</t>
  </si>
  <si>
    <t>2021/7/1
2021/12/31</t>
  </si>
  <si>
    <t>20211231退租（1）20210701开始计费，颗粒度100M，保底40G；（2）甲乙双方实际流量以100M为结算单位，不足50M按照0M收取，大于等于50M按100M收取</t>
  </si>
  <si>
    <t>南昌市恒州科技有限公司</t>
  </si>
  <si>
    <t>南昌恒州</t>
  </si>
  <si>
    <t>182215IDC00550</t>
  </si>
  <si>
    <t>萍乡</t>
  </si>
  <si>
    <t>萍乡电信</t>
  </si>
  <si>
    <t>CACDNPXCT</t>
  </si>
  <si>
    <t>2021/8/3
2022/9/30</t>
  </si>
  <si>
    <t>（1）20210803开始计费，颗粒度100M，保底30G；（2）甲乙双方实际流量以100M为结算单位，不足50M按照0M收取，大于等于50M按100M收取</t>
  </si>
  <si>
    <t>182115IDC00587</t>
  </si>
  <si>
    <t>九江2电信</t>
  </si>
  <si>
    <t>CACDNJJCT2</t>
  </si>
  <si>
    <t>2021/10/1
2022/9/30</t>
  </si>
  <si>
    <t>（1）20211001开始计费，颗粒度100M，保底60G；（2）甲乙双方实际流量以100M为结算单位，不足50M按照0M收取，大于等于50M按100M收取</t>
  </si>
  <si>
    <t>广东玖云网络科技有限公司</t>
  </si>
  <si>
    <t>广东玖云</t>
  </si>
  <si>
    <t>182115IDC00399</t>
  </si>
  <si>
    <t>中山2移动</t>
  </si>
  <si>
    <t>CACDNZSCM2</t>
  </si>
  <si>
    <t>2021/8/1
2021/12/31</t>
  </si>
  <si>
    <t>20211231退租（1）20210801开始计费，颗粒度100M，保底80G；（2）甲乙双方实际流量以100M为结算单位，不足50M按照0M收取，大于等于50M按100M收取</t>
  </si>
  <si>
    <t>深圳网腾云计算科技有限公司</t>
  </si>
  <si>
    <t>深圳网腾</t>
  </si>
  <si>
    <t>182115IDC00497</t>
  </si>
  <si>
    <t>成都8移动</t>
  </si>
  <si>
    <t>2021/8/1
2022/5/31</t>
  </si>
  <si>
    <t>月付。（1）20210801开始计费，20220531退租，颗粒度100M，保底80G；（2）甲乙双方实际流量以100M为结算单位，不足50M按照0M收取，大于等于50M按100M收取</t>
  </si>
  <si>
    <t>成都9移动</t>
  </si>
  <si>
    <t>CACDNCDCM3</t>
  </si>
  <si>
    <t>2021/9/1
2022/5/31</t>
  </si>
  <si>
    <t>（1）20210901开始计费，20220531退租，颗粒度100M，保底80G；（2）甲乙双方实际流量以100M为结算单位，不足50M按照0M收取，大于等于50M按100M收取</t>
  </si>
  <si>
    <t>四川云互未来科技有限公司</t>
  </si>
  <si>
    <t>云互未来</t>
  </si>
  <si>
    <t>182115IDC00494</t>
  </si>
  <si>
    <t>眉山</t>
  </si>
  <si>
    <t>眉山联通</t>
  </si>
  <si>
    <t>CACDNMSUN</t>
  </si>
  <si>
    <t>2021/9/1
2022/3/31</t>
  </si>
  <si>
    <t>20220331退租（1）20210901开始计费，颗粒度100M，保底12G；（2）甲乙双方实际流量以100M为结算单位，不足50M按照0M收取，大于等于50M按100M收取。</t>
  </si>
  <si>
    <t>北京天云联动科技有限公司</t>
  </si>
  <si>
    <t>天云联动</t>
  </si>
  <si>
    <t>182215IDC00200</t>
  </si>
  <si>
    <t>西安</t>
  </si>
  <si>
    <t>西安3联通</t>
  </si>
  <si>
    <t>CACDNXAUN</t>
  </si>
  <si>
    <t>2021/10/1
2022/2/1
2022/5/31</t>
  </si>
  <si>
    <t>100G+40G-140G</t>
  </si>
  <si>
    <t>（1）20211001开始计费，20220201扩容40G开始计费，20220531退租。颗粒度100M，保底70G；（2）（2）甲乙双方实际流量以100M为结算单位，不足50M按照0M收取，大于等于50M按100M收取</t>
  </si>
  <si>
    <t>庭宇科技</t>
  </si>
  <si>
    <t>182315IDC00009</t>
  </si>
  <si>
    <t>CACDNSQCM</t>
  </si>
  <si>
    <t>2021/10/1
2021/11/1
2022/8/31</t>
  </si>
  <si>
    <t>200G+100G-150G</t>
  </si>
  <si>
    <t>先按照20220826记录挪给SQ4CM150G（1）20211001开始计费200G，20211101开始计费新增100G，颗粒度100M，保底120G；（2）甲乙双方实际流量以100M为结算单位，不足50M按照0M收取，大于等于50M按100M收取</t>
  </si>
  <si>
    <t>SQCM</t>
  </si>
  <si>
    <t>宿迁4移动</t>
  </si>
  <si>
    <t>SQCM拆出150G给SQ4CM。颗粒度100M，保底60G</t>
  </si>
  <si>
    <t>SQ4CM</t>
  </si>
  <si>
    <t>182215IDC00366</t>
  </si>
  <si>
    <t>宿迁2移动</t>
  </si>
  <si>
    <t>20220501开始计费，颗粒度100M，保底80G</t>
  </si>
  <si>
    <t>SQ2CM</t>
  </si>
  <si>
    <t>霍尔果斯云网联商科技有限公司</t>
  </si>
  <si>
    <t>云网联商</t>
  </si>
  <si>
    <t>182115IDC00652</t>
  </si>
  <si>
    <t>通化</t>
  </si>
  <si>
    <t>通化联通</t>
  </si>
  <si>
    <t>CACDNTHUN</t>
  </si>
  <si>
    <t>（1）20211001开始计费，颗粒度100M，保底30G；（2）甲乙双方实际流量以100M为结算单位，不足50M按照0M收取，大于等于50M按100M收取</t>
  </si>
  <si>
    <t>THUN</t>
  </si>
  <si>
    <t>182215IDC00019</t>
  </si>
  <si>
    <t>保定</t>
  </si>
  <si>
    <t>保定3移动</t>
  </si>
  <si>
    <t>CACDNBDCM</t>
  </si>
  <si>
    <t>2021/10/1
2021/11/26</t>
  </si>
  <si>
    <t>60G-60G</t>
  </si>
  <si>
    <t>月付。（1）20211126退租，20211001开始计费实际交付60G，20211020业务切走，颗粒度100M，保底24G；（2）甲乙双方实际流量以100M为结算单位，不足50M按照0M收取，大于等于50M按100M收取</t>
  </si>
  <si>
    <t>182215IDC00411</t>
  </si>
  <si>
    <t>保定4移动</t>
  </si>
  <si>
    <t>2022/6/1
2022/8/1</t>
  </si>
  <si>
    <t>20220601开始计费100G，20220801扩容100G，颗粒度100，保底40G</t>
  </si>
  <si>
    <t>BD4CM</t>
  </si>
  <si>
    <t>L20230223021</t>
  </si>
  <si>
    <t>大连2联通</t>
  </si>
  <si>
    <t>CACDNDLUN</t>
  </si>
  <si>
    <t>需要注意202206价格变动（1）20211101开始计费，颗粒度100M，保底60G；（2）甲乙双方实际流量以100M为结算单位，不足50M按照0M收取，大于等于50M按100M收取</t>
  </si>
  <si>
    <t>DL2UN</t>
  </si>
  <si>
    <t>大连3联通</t>
  </si>
  <si>
    <t>需要注意202206价格变动（1）20220201开始计费，颗粒度100M，保底60G</t>
  </si>
  <si>
    <t>DL3UN</t>
  </si>
  <si>
    <t>182215IDC00367</t>
  </si>
  <si>
    <t>鞍山2联通</t>
  </si>
  <si>
    <t>2022/4/3
2022/7/15</t>
  </si>
  <si>
    <t>20220715退租。20220403开始计费，颗粒度100M，保底30G</t>
  </si>
  <si>
    <t>182215IDC00559</t>
  </si>
  <si>
    <t>锦州</t>
  </si>
  <si>
    <t>锦州3电信</t>
  </si>
  <si>
    <t>CACDNJZCT</t>
  </si>
  <si>
    <t>2022/7/2
2023/2/28</t>
  </si>
  <si>
    <t>20230228退租。20220702开始计费，颗粒度100M，保底80G</t>
  </si>
  <si>
    <t>L20230223010</t>
  </si>
  <si>
    <t>辽阳</t>
  </si>
  <si>
    <t>辽阳联通</t>
  </si>
  <si>
    <t>CACDNLIAOYUN</t>
  </si>
  <si>
    <t>20220902开始计费，颗粒度100M，保底30G</t>
  </si>
  <si>
    <t>LIAOYUN</t>
  </si>
  <si>
    <t>182215IDC00561</t>
  </si>
  <si>
    <t>辽阳2电信</t>
  </si>
  <si>
    <t>CACDNLIAOYCT</t>
  </si>
  <si>
    <t>2022/9/1
2023/3/31</t>
  </si>
  <si>
    <t>20230331退租。20220901开始计费，颗粒度100M，保底40G</t>
  </si>
  <si>
    <t>广州贝云信息科技有限公司</t>
  </si>
  <si>
    <t>广州贝云</t>
  </si>
  <si>
    <t>182115IDC00650</t>
  </si>
  <si>
    <t xml:space="preserve">2021/10/1
</t>
  </si>
  <si>
    <t>（1）20211001开始从广州大一转到广州贝云，20220331中山电信退租100G，20220531中山电信退200G&amp;中山2电信退租200G.颗粒度100M，保底80G。与中山2电信合并计费；（2）甲乙双方实际流量以100M为结算单位，不足50M按照0M收取，大于等于50M按100M收取</t>
  </si>
  <si>
    <t>2021/10/1
2022/3/31
2022/5/31</t>
  </si>
  <si>
    <t>200G+200G+100G-100G-200G-200G</t>
  </si>
  <si>
    <t>（1）20211001开始从广州大一转到广州贝云，20220331中山电信退租100G，20220531中山电信退200G&amp;中山2电信退200G.颗粒度100M，保底120G。与中山电信合并计费；（2）甲乙双方实际流量以100M为结算单位，不足50M按照0M收取，大于等于50M按100M收取</t>
  </si>
  <si>
    <t>182215IDC00153</t>
  </si>
  <si>
    <t>2021/10/1
2022/2/1
2022/5/31
2022/6/30</t>
  </si>
  <si>
    <t>100G+100G-100G-100G</t>
  </si>
  <si>
    <t>20220630退租100G。202110开始从广州宏云转到广州贝云，(1)20211001开始计费100G，20220201开始计费100G，20220531退100G.颗粒度100M，保底60G</t>
  </si>
  <si>
    <t>182315IDC00125</t>
  </si>
  <si>
    <t>20230201从宏云转贝云。需要注意202210价格变动（1）20210401开始计费，颗粒度100M，保底30G；（2）甲乙双方实际流量以100M为结算单位，不足50M按照0M收取，大于等于50M按100M收取。</t>
  </si>
  <si>
    <t>JJCT</t>
  </si>
  <si>
    <t>182315IDC00108</t>
  </si>
  <si>
    <t>20230201从宏云转贝云。需要注意202210价格变动（1）20210401开始计费，颗粒度100M，保底60G；（2）甲乙双方实际流量以100M为结算单位，不足50M按照0M收取，大于等于50M按100M收取</t>
  </si>
  <si>
    <t>JH2CT</t>
  </si>
  <si>
    <t>182315IDC00127</t>
  </si>
  <si>
    <t>20230201从宏云转贝云。需要注意后期资源变动。20220831退租100G（1）20220101开始计费，颗粒度100M，保底60G；（2）甲乙双方实际流量以100M为结算单位，不足50M按照0M收取，大于等于50M按100M收取</t>
  </si>
  <si>
    <t>FS3CT</t>
  </si>
  <si>
    <t>河北燕云数据有限公司</t>
  </si>
  <si>
    <t>河北燕云</t>
  </si>
  <si>
    <t>182215IDC00002</t>
  </si>
  <si>
    <t>秦皇岛</t>
  </si>
  <si>
    <t>秦皇岛电信</t>
  </si>
  <si>
    <t>CACDNQHDCT</t>
  </si>
  <si>
    <t>注意20230401开始价格变动。20220120转为边缘计算。20220701转回CDN（1）20211201开始计费，颗粒度100M，保底30G；（2）甲乙双方实际流量以100M为结算单位，不足50M按照0M收取，大于等于50M按100M收取</t>
  </si>
  <si>
    <t>QHDCT</t>
  </si>
  <si>
    <t>补202303，已计提31.1，结算31.89，补0.79</t>
  </si>
  <si>
    <t>银联商务股份有限公司湖北分公司</t>
  </si>
  <si>
    <t>银联商务</t>
  </si>
  <si>
    <t>L20220924003</t>
  </si>
  <si>
    <t>WHGG-电信</t>
  </si>
  <si>
    <t>WHGG</t>
  </si>
  <si>
    <t>202304按照保底计提。（1）20211215开始计费，颗粒度100M，保底12G，首月无保底；（2）甲乙双方实际流量以100M为结算单位，不足50M按照0M收取，大于等于50M按100M收取</t>
  </si>
  <si>
    <t>WHGG-CT-ST-1</t>
  </si>
  <si>
    <t>WHGG-联通</t>
  </si>
  <si>
    <t>202304按照保底计提。（1）20211215开始计费，颗粒度100M，保底12G，首月无保底；20230101开始保底调整为16G（2）甲乙双方实际流量以100M为结算单位，不足50M按照0M收取，大于等于50M按100M收取</t>
  </si>
  <si>
    <t>WHGG-CU-ST-1</t>
  </si>
  <si>
    <t>WHGG-移动</t>
  </si>
  <si>
    <t>202304按照保底计提。（1）20211215开始计费，颗粒度100M，保底16G，首月有保底；（2）甲乙双方实际流量以100M为结算单位，不足50M按照0M收取，大于等于50M按100M收取</t>
  </si>
  <si>
    <t>WHGG-CM-ST-1</t>
  </si>
  <si>
    <t>广东奥飞数据科技股份有限公司</t>
  </si>
  <si>
    <t>广东奥飞</t>
  </si>
  <si>
    <t>182215IDC00364</t>
  </si>
  <si>
    <t>济南7联通</t>
  </si>
  <si>
    <t>CACDNJNUN</t>
  </si>
  <si>
    <t>2022/1/1
2022/4/18</t>
  </si>
  <si>
    <t>需要注意20220401开始价格变动（1）20220101开始计费100G，20220418退租，颗粒度100M，保底30G；（2）甲乙双方实际流量以100M为结算单位，不足50M按照0M收取，大于等于50M按100M收取</t>
  </si>
  <si>
    <t>甘肃柏隆电子商务科技有限责任公司</t>
  </si>
  <si>
    <t>甘肃柏隆</t>
  </si>
  <si>
    <t>182215IDC00062</t>
  </si>
  <si>
    <t>兰州4移动</t>
  </si>
  <si>
    <t>CACDNLZCM</t>
  </si>
  <si>
    <t>2022/1/1
2022/1/31</t>
  </si>
  <si>
    <t>20220131退租。月付（1）20220101开始计费，颗粒度100M，保底100G；（2）甲乙双方实际流量以100M为结算单位，不足50M按照0M收取，大于等于50M按100M收取</t>
  </si>
  <si>
    <t>深圳腾华数据中心科技有限公司</t>
  </si>
  <si>
    <t>深圳腾华</t>
  </si>
  <si>
    <t>182215IDC00176</t>
  </si>
  <si>
    <t>广州4电信</t>
  </si>
  <si>
    <t>CACDNGZCT</t>
  </si>
  <si>
    <t>2022/2/1
2022/7/31</t>
  </si>
  <si>
    <t>20220731退租。20220201开始计费，颗粒度100M，保底60G</t>
  </si>
  <si>
    <t>广西阳晨伟业科技有限公司</t>
  </si>
  <si>
    <t>广西阳晨</t>
  </si>
  <si>
    <t>182315IDC00060</t>
  </si>
  <si>
    <t>南宁6移动</t>
  </si>
  <si>
    <t>CACDNNNCM2</t>
  </si>
  <si>
    <t>202304按照保底计提。（1）20220201开始计费，颗粒度100M，保底100G，包端口；（2）甲乙双方实际流量以100M为结算单位，不足50M按照0M收取，大于等于50M按100M收取</t>
  </si>
  <si>
    <t>NN6CM</t>
  </si>
  <si>
    <t>上海恩晴信息技术有限公司</t>
  </si>
  <si>
    <t>上海恩晴</t>
  </si>
  <si>
    <t>182315IDC00095</t>
  </si>
  <si>
    <t>上海2联通</t>
  </si>
  <si>
    <t>CACDNSHUN</t>
  </si>
  <si>
    <t>20220201开始计费，颗粒度100M，保底24G</t>
  </si>
  <si>
    <t>SH2UN</t>
  </si>
  <si>
    <t>北京和顺泰科技有限公司</t>
  </si>
  <si>
    <t>和顺泰</t>
  </si>
  <si>
    <t>182315IDC00136</t>
  </si>
  <si>
    <t>武汉4电信</t>
  </si>
  <si>
    <t>CACDNWHCT3</t>
  </si>
  <si>
    <t>需要注意202304开始价格变动。20220401开始计费，颗粒度100M，保底60G</t>
  </si>
  <si>
    <t>WH4CT</t>
  </si>
  <si>
    <t>182315IDC00015</t>
  </si>
  <si>
    <t>天津5电信</t>
  </si>
  <si>
    <t>CACDNTJCT</t>
  </si>
  <si>
    <t>20221001开始计费。颗粒度100M，保底30G</t>
  </si>
  <si>
    <t>TJ5CT</t>
  </si>
  <si>
    <t>182215IDC00415</t>
  </si>
  <si>
    <t>补202303，已计提63.7，结算64.66，补0.96</t>
  </si>
  <si>
    <t>杭州盈为网络科技有限公司</t>
  </si>
  <si>
    <t>杭州盈为</t>
  </si>
  <si>
    <t>182215IDC00405</t>
  </si>
  <si>
    <t>榆林</t>
  </si>
  <si>
    <t>榆林联通</t>
  </si>
  <si>
    <t>CACDNYLUN</t>
  </si>
  <si>
    <t>20220602开始计费，颗粒度100M，保底30G</t>
  </si>
  <si>
    <t>YLUN</t>
  </si>
  <si>
    <t>成都震汉科技有限公司</t>
  </si>
  <si>
    <t>成都震汉</t>
  </si>
  <si>
    <t>182215IDC00413</t>
  </si>
  <si>
    <t>成都10移动</t>
  </si>
  <si>
    <t>CACDNCDCM4</t>
  </si>
  <si>
    <t>202304按照保底计提。20220601开始计费，颗粒度100M，包端口，保底100G</t>
  </si>
  <si>
    <t>CD10CM</t>
  </si>
  <si>
    <t>泰州云下科技有限公司</t>
  </si>
  <si>
    <t>云下科技</t>
  </si>
  <si>
    <t>182215IDC00547</t>
  </si>
  <si>
    <t>泰州3电信</t>
  </si>
  <si>
    <t>CACDNTAIZCT</t>
  </si>
  <si>
    <t>20220801开始计费，颗粒度100M，保底84G。月付</t>
  </si>
  <si>
    <t>TAIZ3CT</t>
  </si>
  <si>
    <t>江苏网擎信息技术有限公司</t>
  </si>
  <si>
    <t>江苏网擎</t>
  </si>
  <si>
    <t>182315IDC00011</t>
  </si>
  <si>
    <t>常州4电信</t>
  </si>
  <si>
    <t>CACDNCZCT2</t>
  </si>
  <si>
    <t>20221001开始计费，颗粒度100M，保底30G</t>
  </si>
  <si>
    <t>CZ4CT</t>
  </si>
  <si>
    <t>182315IDC00013</t>
  </si>
  <si>
    <t>常州2移动</t>
  </si>
  <si>
    <t>CACDNCZCM2</t>
  </si>
  <si>
    <t>CZ2CM</t>
  </si>
  <si>
    <t>182315IDC00012</t>
  </si>
  <si>
    <t>常州联通</t>
  </si>
  <si>
    <t xml:space="preserve">   CACDNCZUN</t>
  </si>
  <si>
    <t>20221001开始计费。颗粒度100M，保底12G</t>
  </si>
  <si>
    <t>CZUN</t>
  </si>
  <si>
    <t>深圳万象天地科技有限公司</t>
  </si>
  <si>
    <t>深圳万象天地</t>
  </si>
  <si>
    <t>L20230321001</t>
  </si>
  <si>
    <t>盐城2移动</t>
  </si>
  <si>
    <t>CACDNYANCCM</t>
  </si>
  <si>
    <t>20221001开始计费。颗粒度10M，保底40G</t>
  </si>
  <si>
    <t>YANC2CM</t>
  </si>
  <si>
    <t>山东蓝海领航大数据发展有限公司</t>
  </si>
  <si>
    <t>蓝海领航</t>
  </si>
  <si>
    <t>L20230119004</t>
  </si>
  <si>
    <t>济南11移动</t>
  </si>
  <si>
    <t>CDNJNIX</t>
  </si>
  <si>
    <t>0.3G</t>
  </si>
  <si>
    <t>颗粒度100M，保底0.03G</t>
  </si>
  <si>
    <t>JN11CM</t>
  </si>
  <si>
    <t>L20230204008</t>
  </si>
  <si>
    <t>宁波8电信</t>
  </si>
  <si>
    <t>CACDNNBCT2</t>
  </si>
  <si>
    <t>202304按照保底计提。20220901价格变动（1）月付。20210909开始计费，颗粒度100M，保底80G，包端口；（2）甲乙双方实际流量以100M为结算单位，不足50M按（1）月付。20220303开始计费，颗粒度100M，保底140G，包端口</t>
  </si>
  <si>
    <t>NB8CT</t>
  </si>
  <si>
    <t>182215IDC00563</t>
  </si>
  <si>
    <t>宁波7电信</t>
  </si>
  <si>
    <t>CACDNNBCT</t>
  </si>
  <si>
    <t>202304按照保底计提。20220901价格变动（1）月付。20210909开始计费，颗粒度100M，保底80G，包端口；（2）甲乙双方实际流量以100M为结算单位，不足50M按照0M收取，大于等于50M按100M收取。</t>
  </si>
  <si>
    <t>NB7CT</t>
  </si>
  <si>
    <t>北京亿芃科技有限公司</t>
  </si>
  <si>
    <t>北京亿芃</t>
  </si>
  <si>
    <t>L20230405001</t>
  </si>
  <si>
    <t>朝阳</t>
  </si>
  <si>
    <t>朝阳电信</t>
  </si>
  <si>
    <t>CACDNCYCT</t>
  </si>
  <si>
    <t>20230401开始计费，颗粒度100M，保底60G</t>
  </si>
  <si>
    <t>CYCT</t>
  </si>
  <si>
    <t>朝阳2电信</t>
  </si>
  <si>
    <t>CY2CT</t>
  </si>
  <si>
    <t>山东爱特云翔信息技术有限公司</t>
  </si>
  <si>
    <t>爱特云翔</t>
  </si>
  <si>
    <t>L20230420001</t>
  </si>
  <si>
    <t>淄博三级电信</t>
  </si>
  <si>
    <t>20230406开始计费，保底折天计提。颗粒度100M，保底80G</t>
  </si>
  <si>
    <t>ZBIXCT</t>
  </si>
  <si>
    <t>淄博三线联通</t>
  </si>
  <si>
    <t>20230406开始计费。颗粒度100M，保底48G</t>
  </si>
  <si>
    <t>ZBIXUN</t>
  </si>
  <si>
    <t>上海迅悟网络科技有限公司</t>
  </si>
  <si>
    <t>上海迅悟</t>
  </si>
  <si>
    <t>L20230306002</t>
  </si>
  <si>
    <t>济南10联通</t>
  </si>
  <si>
    <t>CACDNJNUN2</t>
  </si>
  <si>
    <t>颗粒度100M，保底30G</t>
  </si>
  <si>
    <t>JN10UN</t>
  </si>
  <si>
    <t>济南12移动</t>
  </si>
  <si>
    <t>CACDNJNCM4</t>
  </si>
  <si>
    <t>JN12CM</t>
  </si>
  <si>
    <t>北京共晟科技有限公司</t>
  </si>
  <si>
    <t>共晟科技</t>
  </si>
  <si>
    <t>L20230424003</t>
  </si>
  <si>
    <t>WHGG移动2</t>
  </si>
  <si>
    <t>WHJRG</t>
  </si>
  <si>
    <t>202304按照保底折天计提。20230422开始计费，颗粒度100M。保底16G</t>
  </si>
  <si>
    <t>WHGG-CM-ST-2</t>
  </si>
  <si>
    <t>浙江途说科技发展有限公司</t>
  </si>
  <si>
    <t>浙江途说</t>
  </si>
  <si>
    <t>L20230406001</t>
  </si>
  <si>
    <t>深圳2移动</t>
  </si>
  <si>
    <t>CACDNSZCM</t>
  </si>
  <si>
    <t>颗粒度100M，保底80G</t>
  </si>
  <si>
    <t>SZ2CM</t>
  </si>
  <si>
    <t>华北-林加</t>
  </si>
  <si>
    <t>北京华盛云融科技有限公司</t>
  </si>
  <si>
    <t>华盛云融（鹏博士CDN）</t>
  </si>
  <si>
    <t>L20221110007</t>
  </si>
  <si>
    <t>北京鹏博士2</t>
  </si>
  <si>
    <t>CDNBJPBS</t>
  </si>
  <si>
    <t>2021/1/1
2021/3/31</t>
  </si>
  <si>
    <t>320G
-180G</t>
  </si>
  <si>
    <t>202304按照保底计提。包端口。20210101开始计费；
20210331退租180G，退租后140G</t>
  </si>
  <si>
    <t>BJ2PBS</t>
  </si>
  <si>
    <t>深圳鹏博士</t>
  </si>
  <si>
    <t>CDNSZPBS</t>
  </si>
  <si>
    <t>包端口。深圳鹏博士160G于20210331退租；
20210101开始计费</t>
  </si>
  <si>
    <t>上海鹏博士</t>
  </si>
  <si>
    <t>CDNSHPBS</t>
  </si>
  <si>
    <t>202304按照保底计提。包端口。20210101开始计费；</t>
  </si>
  <si>
    <t>SHPBS</t>
  </si>
  <si>
    <t>武汉鹏博士</t>
  </si>
  <si>
    <t>CDNWHPBS</t>
  </si>
  <si>
    <t>WHPBS</t>
  </si>
  <si>
    <t>沈阳鹏博士</t>
  </si>
  <si>
    <t>CDNSYPBS</t>
  </si>
  <si>
    <t>100G
-20G</t>
  </si>
  <si>
    <t>202304按照保底计提。包端口。20210101开始计费。；
沈阳鹏博士20210331退租20G，退租后80G</t>
  </si>
  <si>
    <t>SYPBS</t>
  </si>
  <si>
    <t>佛山鹏博士</t>
  </si>
  <si>
    <t>CDNFSPBS</t>
  </si>
  <si>
    <t>200G
-60G</t>
  </si>
  <si>
    <t>202304按照保底计提。包端口。20210101开始计费；
佛山鹏博士20210331退租60G，退租后140G</t>
  </si>
  <si>
    <t>FSPBS</t>
  </si>
  <si>
    <t>成都鹏博士</t>
  </si>
  <si>
    <t>CDNCDPBS</t>
  </si>
  <si>
    <t>200G
-160G</t>
  </si>
  <si>
    <t>202304按照保底计提。包端口。20210101开始计费；
成都鹏博士20210331退租160G，退租后40G</t>
  </si>
  <si>
    <t>CDPBS</t>
  </si>
  <si>
    <t>重庆鹏博士</t>
  </si>
  <si>
    <t>CDNCQPBS</t>
  </si>
  <si>
    <t>202304按照保底计提。包端口。20210101开始计费；
重庆鹏博士20210331退租20G，退租后20G</t>
  </si>
  <si>
    <t>CQPBS</t>
  </si>
  <si>
    <t>北京企通达科技有限公司</t>
  </si>
  <si>
    <t>企通达（鹏博士BGP）</t>
  </si>
  <si>
    <t>L20221110003</t>
  </si>
  <si>
    <t>北京鹏博士BGP</t>
  </si>
  <si>
    <t>BGP电信通</t>
  </si>
  <si>
    <t>BB</t>
  </si>
  <si>
    <t>2021/1/1
2022/4/12</t>
  </si>
  <si>
    <t>120G
80G</t>
  </si>
  <si>
    <t>20220412扩容80G。无保底，100M颗粒度</t>
  </si>
  <si>
    <t>DianXinTong_BGP</t>
  </si>
  <si>
    <t>深圳鹏博士BGP</t>
  </si>
  <si>
    <t>BGP电信通2</t>
  </si>
  <si>
    <t>SZM3B</t>
  </si>
  <si>
    <t>2021/1/1
2021/11/19</t>
  </si>
  <si>
    <t>20G+60G</t>
  </si>
  <si>
    <t>SZM3B机房至电信通运营商出口扩容60G，开始计费时间为11月19日，无保底，100M颗粒度</t>
  </si>
  <si>
    <t>SZM3B-DIANXINTONG</t>
  </si>
  <si>
    <t>华南-林加</t>
  </si>
  <si>
    <t>成都旭荣云科技有限公司</t>
  </si>
  <si>
    <t>成都旭荣</t>
  </si>
  <si>
    <t>L20230223039</t>
  </si>
  <si>
    <t>成都2联通</t>
  </si>
  <si>
    <t>CACDNCDUN</t>
  </si>
  <si>
    <t>边缘计算：20220401开始计费，保底30%，18G，1M颗粒度计提
后续待CDN上量后关注交付邮件，应该扩容了40G给CDN使用</t>
  </si>
  <si>
    <t>CD2UN</t>
  </si>
  <si>
    <t>赛尔新技术（北京）有限公司</t>
  </si>
  <si>
    <t>赛尔</t>
  </si>
  <si>
    <t>182115IDC00598</t>
  </si>
  <si>
    <t>北京20G，广州20G</t>
  </si>
  <si>
    <t>BGP教育网</t>
  </si>
  <si>
    <t>CDNBJCE</t>
  </si>
  <si>
    <t>保底8.5G，超过8.5G不收费。100M。北京20G，广州20G，共40G合并计费</t>
  </si>
  <si>
    <t>Cernet</t>
  </si>
  <si>
    <t>L20210407003</t>
  </si>
  <si>
    <t>华南理工-M2A</t>
  </si>
  <si>
    <t>BGP广州教育网</t>
  </si>
  <si>
    <t>调整单价，不影响计提结算。BGP广州教育网与BGP教育网合并计费</t>
  </si>
  <si>
    <t>GZNSCernet_BGP</t>
  </si>
  <si>
    <t>CDN教育网北京60G、武汉20G、上海20G</t>
  </si>
  <si>
    <t>北京教育网</t>
  </si>
  <si>
    <t>CDNBJCE2</t>
  </si>
  <si>
    <t>2014/1/1，2021/12/01</t>
  </si>
  <si>
    <t>保底24G，100M.超过保底按实际流量计费。CDN教育网北京60G、武汉20G、上海20G。</t>
  </si>
  <si>
    <t>BJCE</t>
  </si>
  <si>
    <t>L20220419001</t>
  </si>
  <si>
    <t>广州教育网</t>
  </si>
  <si>
    <t>CDNGZCE</t>
  </si>
  <si>
    <t>2022/4/1
2022/4/30</t>
  </si>
  <si>
    <t>免费节点，预计使用1个月：广州教育节点</t>
  </si>
  <si>
    <t>GZCE</t>
  </si>
  <si>
    <t>华东-林加</t>
  </si>
  <si>
    <t>温州三线-电信</t>
  </si>
  <si>
    <t>182215IDC00473</t>
  </si>
  <si>
    <t>温州三线</t>
  </si>
  <si>
    <t>温州三级电信</t>
  </si>
  <si>
    <t>CDNWZIX</t>
  </si>
  <si>
    <t>160G
120G</t>
  </si>
  <si>
    <t>202304按照均值计提。20220801扩容120G，扩容后带宽280G，保底30%，84G，100M。不达保底可按实际流量计提</t>
  </si>
  <si>
    <t>WZIXCT</t>
  </si>
  <si>
    <t>温州三线-联通</t>
  </si>
  <si>
    <t>182215IDC00471</t>
  </si>
  <si>
    <t>温州三级联通</t>
  </si>
  <si>
    <t>160G
20G</t>
  </si>
  <si>
    <t>202304按照均值计提。20220801扩容20G，扩容后带宽180G，保底30%，54G，100M。不达保底按保底计提。</t>
  </si>
  <si>
    <t>WZIXUN</t>
  </si>
  <si>
    <t>温州三线-移动</t>
  </si>
  <si>
    <t>182215IDC00472</t>
  </si>
  <si>
    <t>温州三级移动</t>
  </si>
  <si>
    <t>160G
100G</t>
  </si>
  <si>
    <t>202304按照均值计提。按实际流量计提。20220801扩容100G，扩容后带宽260G，保底40%，104G，100M。不达保底可按实际流量计提</t>
  </si>
  <si>
    <t>WZIXCM</t>
  </si>
  <si>
    <t>补202303，已计提113.8，结算114.48，补0.68</t>
  </si>
  <si>
    <t>补202303，已计提78.2，结算79，补0.8</t>
  </si>
  <si>
    <t>补202303，已计提131.1，结算132.06，补0.96</t>
  </si>
  <si>
    <t>中广宽带网络有限公司</t>
  </si>
  <si>
    <t>中广宽带</t>
  </si>
  <si>
    <t>182215IDC00557</t>
  </si>
  <si>
    <t>湖北武汉</t>
  </si>
  <si>
    <t>武汉2广电</t>
  </si>
  <si>
    <t>CDNWHOC2</t>
  </si>
  <si>
    <t>【CDN新建】湖北武汉广电新建20G免费节点</t>
  </si>
  <si>
    <t>WH2OC</t>
  </si>
  <si>
    <t>中国电信股份有限公司杭州分公司</t>
  </si>
  <si>
    <t>杭州电信</t>
  </si>
  <si>
    <t>181915IDC00039</t>
  </si>
  <si>
    <t>杭州
HZ01</t>
  </si>
  <si>
    <t>2012/10/16
2019/8/16</t>
  </si>
  <si>
    <t>分段计价</t>
  </si>
  <si>
    <t>该端口于19.8.16关闭</t>
  </si>
  <si>
    <t>中国电信股份有限公司湖州分公司</t>
  </si>
  <si>
    <t>182315IDC00041</t>
  </si>
  <si>
    <t>湖州2电信</t>
  </si>
  <si>
    <t>CDNHUZCT</t>
  </si>
  <si>
    <t>20230108开始计费。颗粒度1M，保底90G</t>
  </si>
  <si>
    <t>HUZ2CT</t>
  </si>
  <si>
    <t>中国电信股份有限公司江西分公司</t>
  </si>
  <si>
    <t>江西电信</t>
  </si>
  <si>
    <t>L20230223037</t>
  </si>
  <si>
    <t>南昌电信2</t>
  </si>
  <si>
    <t>CDNNCCT2</t>
  </si>
  <si>
    <t>2013/7/16
2019/7/25
2020/06/30</t>
  </si>
  <si>
    <t>80G
40G
-120G</t>
  </si>
  <si>
    <t>南昌电信2和南昌电信3合并计费，南昌2节点退租。19.7.25扩容40G.。计费颗粒度100M。从19.11.1开始保底降为30%，即36G</t>
  </si>
  <si>
    <t>江西南昌3</t>
  </si>
  <si>
    <t>南昌3电信</t>
  </si>
  <si>
    <t>2019/1/6 2020/06/30
2021/10/31
2021/12/4</t>
  </si>
  <si>
    <t>100G
120G
-210G
+210G</t>
  </si>
  <si>
    <t>202304按照均值计提。2021.11从NC3CT拆出210G，11月免费。保留的10G边缘正常计费（2021.12恢复）
南京电信2和南昌电信3合并计费，合并保底66G，30%。南昌2退租后并入南昌3，计费颗粒度100M</t>
  </si>
  <si>
    <t>NC3CT</t>
  </si>
  <si>
    <t>江西南昌4</t>
  </si>
  <si>
    <t>南昌4电信</t>
  </si>
  <si>
    <t>2021/11/1
2021/12/3</t>
  </si>
  <si>
    <t>210G
-210G</t>
  </si>
  <si>
    <t>2021.11从NC3CT拆出210G，11月免费。保留的10G边缘正常计费。因不涉及计费，2021.12还原</t>
  </si>
  <si>
    <t>L20221129001</t>
  </si>
  <si>
    <t>南昌5电信</t>
  </si>
  <si>
    <t>CDNNCCT4</t>
  </si>
  <si>
    <t>220G-220G</t>
  </si>
  <si>
    <t>20221231退租。20221101开始计费，保底66G</t>
  </si>
  <si>
    <t>182215IDC00531</t>
  </si>
  <si>
    <t>补202303，已计提69.2，结算69.72，补0.5</t>
  </si>
  <si>
    <t>中国电信股份有限公司宁波分公司</t>
  </si>
  <si>
    <t>宁波电信</t>
  </si>
  <si>
    <t>L20230223030</t>
  </si>
  <si>
    <t>宁波电信
NB2CTCACHE 340G
NB4CT 80G
NB5CT 20G</t>
  </si>
  <si>
    <t>宁波电信CACHE2</t>
  </si>
  <si>
    <t>2014/3/20
2018/6/1
2020/6/30
2020/6/30
2020/9/16
2020/9/16
2022/8/1</t>
  </si>
  <si>
    <t>160G
80G
-160G
-80G
160G
80G
180G</t>
  </si>
  <si>
    <t xml:space="preserve">2022/8/1从 NB5CT 迁移180G至NB2CTCACHE。20220701NB4CT迁移80G至宁波电信二级。 NB2CTCACHE NB4CT NB5CT合并计费，共440G，30%，保底132G。100M颗粒度。
2021.1 NB2CTCACHE NB4CT NB5CT合并计费，共440G
2020.6.30NB4CT 80G NB2CTCACHE 160G退租；2020.9.16NB4CT 80G NB2CTCACHE 160G重新上线开始计费
NB2CTCACHE 160G与NB4CT 80G合并计费
</t>
  </si>
  <si>
    <t>NB2CTCACHE</t>
  </si>
  <si>
    <t>宁波
NB5CT
与NB2CTCACHE 160G
NB4CT 80G合并计费</t>
  </si>
  <si>
    <t>宁波5电信</t>
  </si>
  <si>
    <t>2018/10/2
2022/7/31
2022/7/31</t>
  </si>
  <si>
    <t>200G
-180G
-20G与NB2CTCACHE合并计费</t>
  </si>
  <si>
    <t>2022/7/31 退租180G迁移至NB2CTCACHE 。剩余20G与NB2CTCACHE 
NB4CT合并计费，100M颗粒度。
2021.1 NB2CTCACHE NB4CT NB5CT合并计费</t>
  </si>
  <si>
    <t>宁波电信SSL</t>
  </si>
  <si>
    <t>CDNNBCT2</t>
  </si>
  <si>
    <t>202304按照保底计提。100M颗粒度，从19.4.1开始保底降为3G</t>
  </si>
  <si>
    <t>NBSSLTELECOM</t>
  </si>
  <si>
    <t>中国电信股份有限公司温州分公司</t>
  </si>
  <si>
    <t>温州电信</t>
  </si>
  <si>
    <t>L20221110002</t>
  </si>
  <si>
    <t>温州电信2</t>
  </si>
  <si>
    <t>CDNWZCT</t>
  </si>
  <si>
    <t>2010/8/1
2019/12/31
2020/6/1
2020/7/7
2022/4/30</t>
  </si>
  <si>
    <t>320G
-80G
80G
-80G
-220G</t>
  </si>
  <si>
    <t>20220430退租 220G，退租后保底为6G,100M。每万兆赠送32个IP</t>
  </si>
  <si>
    <t>WZ2CT</t>
  </si>
  <si>
    <t>L20211203012</t>
  </si>
  <si>
    <t>温州8电信</t>
  </si>
  <si>
    <t>2020/7/7
2020/8/31</t>
  </si>
  <si>
    <t>20200831节点下线
从WZ2CT节点拆出来80G免费带宽，使用存量机柜以及IP，已于20200707开始正式切流量上线</t>
  </si>
  <si>
    <t>温州5电信</t>
  </si>
  <si>
    <t>2018/8/10
2019/12/31</t>
  </si>
  <si>
    <t>20191231退租。与温州电信2合并计费</t>
  </si>
  <si>
    <t>L20220220001</t>
  </si>
  <si>
    <t>温州10电信</t>
  </si>
  <si>
    <t>CDNWZCT2</t>
  </si>
  <si>
    <t>2022/2/1
2022/3/31</t>
  </si>
  <si>
    <t>免费节点退租：20220201新建WZ10CT，该节点为免费节点</t>
  </si>
  <si>
    <t>中国联合网络通信有限公司杭州市分公司</t>
  </si>
  <si>
    <t>杭州联通</t>
  </si>
  <si>
    <t>L20230223031</t>
  </si>
  <si>
    <t>杭州2联通</t>
  </si>
  <si>
    <t>CDNHZUN3</t>
  </si>
  <si>
    <t>2022/5/15
2023/3/31</t>
  </si>
  <si>
    <t>120G-40G</t>
  </si>
  <si>
    <t>202304按照均值计提。需要注意202304资源变动。边缘计算。20230331退租40G。20220515开始计费。保底20%，24G，从2022.9开始执行10M颗粒度</t>
  </si>
  <si>
    <t>HZ2UN</t>
  </si>
  <si>
    <t>中国联合网络通信有限公司湖州市分公司</t>
  </si>
  <si>
    <t>湖州联通</t>
  </si>
  <si>
    <t>182115IDC00406</t>
  </si>
  <si>
    <t>湖州联通SSL</t>
  </si>
  <si>
    <t>SSLHUZHOUUN</t>
  </si>
  <si>
    <t>2020/5/22
2023/3/31</t>
  </si>
  <si>
    <t>20230331退租。湖州联通SSL保底2.8G,100M</t>
  </si>
  <si>
    <t>湖州联通 HUZUN
湖州2联通</t>
  </si>
  <si>
    <t>湖州2联通</t>
  </si>
  <si>
    <t>CDNHUZUN</t>
  </si>
  <si>
    <t xml:space="preserve">2018/6/20
2019/1/20
2020/4/30
2022/5/31
</t>
  </si>
  <si>
    <t>40G
40G
-40G
-40G</t>
  </si>
  <si>
    <t>20220531退租40G，截止2022.5节点已全部退租。湖州2联通和湖州联通SSL合并保底14G,100M
2020.4.30湖州联通40G退租，退租后只剩湖州2联通40G</t>
  </si>
  <si>
    <t>中国联合网络通信有限公司嘉兴市分公司</t>
  </si>
  <si>
    <t>嘉兴联通</t>
  </si>
  <si>
    <t>182215IDC00426</t>
  </si>
  <si>
    <t>CDNJIAXUN</t>
  </si>
  <si>
    <t>2022/10/1
2022/11/1</t>
  </si>
  <si>
    <t xml:space="preserve"> 【BEC新建】嘉兴联通边缘计算节点新建100G正式交付  (JIAXUN)，20221101扩容100G，保底40G，100M</t>
  </si>
  <si>
    <t>JIAXUN</t>
  </si>
  <si>
    <t>中国联合网络通信有限公司金华市分公司</t>
  </si>
  <si>
    <t>金华联通</t>
  </si>
  <si>
    <t>L20230224002</t>
  </si>
  <si>
    <t>CDNJHUN</t>
  </si>
  <si>
    <t>2022/10/16
2023/2/16</t>
  </si>
  <si>
    <t>200G+100G</t>
  </si>
  <si>
    <t>20230216扩容100G（30%保底）。【BEC新建】新建200G，保底60G，10M</t>
  </si>
  <si>
    <t>JHUN</t>
  </si>
  <si>
    <t>中国联合网络通信有限公司南昌市分公司</t>
  </si>
  <si>
    <t>江西联通</t>
  </si>
  <si>
    <t>182215IDC00444</t>
  </si>
  <si>
    <t>南昌：南昌联通+南昌2联通</t>
  </si>
  <si>
    <t>南昌2联通</t>
  </si>
  <si>
    <t>CDNNCUN</t>
  </si>
  <si>
    <t>2017/7/1
2019/1/25
2022/7/31
2022/8/31</t>
  </si>
  <si>
    <t>40G
60G
-40G
-40G</t>
  </si>
  <si>
    <t>202304按照均值计提。20220831退租40G，剩余带宽20G，5G保底，颗粒100M。20220731退租40G，剩余带宽60G。
TCO机房：南昌联通+南昌2联通合并计费</t>
  </si>
  <si>
    <t>NC2UN</t>
  </si>
  <si>
    <t>中国联合网络通信有限公司绍兴市分公司</t>
  </si>
  <si>
    <t>绍兴联通</t>
  </si>
  <si>
    <t>182115IDC00405</t>
  </si>
  <si>
    <t>绍兴2联通</t>
  </si>
  <si>
    <t>CDNSHAOXUN</t>
  </si>
  <si>
    <t>2018/6/20
2019/1/20
2020/4/30</t>
  </si>
  <si>
    <t>40G
40G
-40G</t>
  </si>
  <si>
    <t>202304按照均值计提。颗粒度100M,保底12G
2020.4.30绍兴联通40G退租，退租后只剩绍兴2联通40G</t>
  </si>
  <si>
    <t>SHAOX2UN</t>
  </si>
  <si>
    <t>L20230306001</t>
  </si>
  <si>
    <t>绍兴3联通</t>
  </si>
  <si>
    <t>202304按照均值计提。20230316开始计费。边缘计算，保底30G</t>
  </si>
  <si>
    <t>SHAOX3UN</t>
  </si>
  <si>
    <t>中国联合网络通信有限公司台州市分公司</t>
  </si>
  <si>
    <t>台州联通</t>
  </si>
  <si>
    <t>182215IDC00615</t>
  </si>
  <si>
    <t>CDNTZUN</t>
  </si>
  <si>
    <t>2022/8/1
2022/10/1</t>
  </si>
  <si>
    <t>100G+
100G</t>
  </si>
  <si>
    <t>【BEC扩容】台州联通扩容100G 节点正式上线。保底20%即40G，10M
【BEC新建】台州联通新增100G 节点正式上线</t>
  </si>
  <si>
    <t>TZUN</t>
  </si>
  <si>
    <t>中国联合网络通信有限公司温州市分公司</t>
  </si>
  <si>
    <t>温州联通</t>
  </si>
  <si>
    <t>L20230223029</t>
  </si>
  <si>
    <t>CDNWZUN</t>
  </si>
  <si>
    <t>2022/4/15
2022/6/15
2022/10/15</t>
  </si>
  <si>
    <t>300G
100G
100G</t>
  </si>
  <si>
    <t>20221015扩容100G，扩容后保底100G，100M。
边缘计算20220615扩容100G，累计带宽400G，保底20%，80G，100M</t>
  </si>
  <si>
    <t>WZUN</t>
  </si>
  <si>
    <t>中国联合网络通信有限公司舟山市分公司</t>
  </si>
  <si>
    <t>舟山联通</t>
  </si>
  <si>
    <t>182215IDC00614</t>
  </si>
  <si>
    <t>CDNZHOUSUN</t>
  </si>
  <si>
    <t>202304按照保底计提。【BEC新建】舟山联通新增100G ，20%保底即20G，10M</t>
  </si>
  <si>
    <t>ZHOUSHUN</t>
  </si>
  <si>
    <t>中国移动通信集团江西有限公司南昌分公司</t>
  </si>
  <si>
    <t>南昌移动</t>
  </si>
  <si>
    <t>182315IDC00070</t>
  </si>
  <si>
    <t>南昌2
NC2CM 0G
NC5CM  200G</t>
  </si>
  <si>
    <t>南昌5移动</t>
  </si>
  <si>
    <t>CDNNCCM2</t>
  </si>
  <si>
    <t>2017/5/12
2022/3/31
2022/5/31
2022/7/31</t>
  </si>
  <si>
    <t>40G+200G
-40G-60G
-80
-40G</t>
  </si>
  <si>
    <t>20220731退租40G，剩余带宽20G，10M,40%保底，8G。从20220501开始带宽总量为60G，
南昌5移动200G于2022.3.31退租60G， 南昌2移动 40G全部退租。
南昌5移动2022.5.31退租80G。</t>
  </si>
  <si>
    <t>NC5CM</t>
  </si>
  <si>
    <t>中国移动通信集团江西有限公司上饶分公司</t>
  </si>
  <si>
    <t>上饶移动</t>
  </si>
  <si>
    <t>182115IDC00149</t>
  </si>
  <si>
    <t>南昌移动3</t>
  </si>
  <si>
    <t>CDNNCCM</t>
  </si>
  <si>
    <t>2018/4/28
2020/5/15
2022/5/31
2022/7/31</t>
  </si>
  <si>
    <t>80G
100G
-100G
-80G</t>
  </si>
  <si>
    <t>20220731节点退租。20220531退租100G，从2022.5带宽量为80G。保底40%，即32G，10M</t>
  </si>
  <si>
    <t>中国移动通信集团浙江有限公司杭州分公司</t>
  </si>
  <si>
    <t>杭州移动</t>
  </si>
  <si>
    <t>182315IDC00117</t>
  </si>
  <si>
    <t>CDNHZCM</t>
  </si>
  <si>
    <t>2017/1/1
2019/12/10
2020/9/1</t>
  </si>
  <si>
    <t>80G
20G
10G</t>
  </si>
  <si>
    <t>保底44G，10M。
117.148.160.128/25；117.148.161.0/24</t>
  </si>
  <si>
    <t>HZCM</t>
  </si>
  <si>
    <t>杭州4移动</t>
  </si>
  <si>
    <t>CDNHZCM2</t>
  </si>
  <si>
    <t>边缘计算，20221103开始计费。颗粒度10M，保底80G</t>
  </si>
  <si>
    <t>HZ4CM</t>
  </si>
  <si>
    <t>补202303，已计提82.61，先按照均值83.4，补0.79</t>
  </si>
  <si>
    <t>补202302，已计提83.86，结算84.67，补0.81</t>
  </si>
  <si>
    <t>中国移动通信集团浙江有限公司嘉兴分公司</t>
  </si>
  <si>
    <t>嘉兴移动</t>
  </si>
  <si>
    <t>182115IDC00160</t>
  </si>
  <si>
    <t xml:space="preserve">嘉兴 </t>
  </si>
  <si>
    <t>CDNJIAXCM</t>
  </si>
  <si>
    <t>2020/1/1
2022/4/30
2022/5/31</t>
  </si>
  <si>
    <t>120G
-40G
-80G</t>
  </si>
  <si>
    <t>20220430退租40G，20220531退租80G。截止2022.5已全部退租</t>
  </si>
  <si>
    <t>中国移动通信集团浙江有限公司金华分公司</t>
  </si>
  <si>
    <t>金华移动</t>
  </si>
  <si>
    <t>182315IDC00087</t>
  </si>
  <si>
    <t>CDNJHCM</t>
  </si>
  <si>
    <t>2017/8/31
2020/5/15
2022/4/30
2022/5/31</t>
  </si>
  <si>
    <t>100G
90G
-50
-140G</t>
  </si>
  <si>
    <t>20220430退租50G，20220531退租140G，截止2022.5已全部退租。10M颗粒度</t>
  </si>
  <si>
    <t>金华2移动</t>
  </si>
  <si>
    <t>CDNJHCM2</t>
  </si>
  <si>
    <t>2020/5/19
2020/7/20
2022/4/30
2022/5/31
2022/7/31</t>
  </si>
  <si>
    <t>190G
-10G
-50G
-30G
-20G</t>
  </si>
  <si>
    <t>20220731退租20G，剩余80G，保底32G，10M。20220430退租50G，20220531退租30G，2022.5退租后带宽量100G；20200720切给SSL10G，金华2移动及金华移动SSL合并计费</t>
  </si>
  <si>
    <t>JH2CM</t>
  </si>
  <si>
    <t>金华移动SSL</t>
  </si>
  <si>
    <t>SSLJHCM</t>
  </si>
  <si>
    <t>2020/7/20
2022/11/30</t>
  </si>
  <si>
    <t>2020/7/20切给SSL10G，金华2移动及金华移动SSL合并计费</t>
  </si>
  <si>
    <t>中国移动通信集团浙江有限公司丽水分公司</t>
  </si>
  <si>
    <t>丽水移动</t>
  </si>
  <si>
    <t>182115IDC00161</t>
  </si>
  <si>
    <t>丽水2移动</t>
  </si>
  <si>
    <t>CDNLSCM</t>
  </si>
  <si>
    <t>2019/11/6
2020/1/1
2020/5/15
2022/4/30
2022/5/31
2022/7/31</t>
  </si>
  <si>
    <t>80G
40G
80G
-80G
-60G
-60G</t>
  </si>
  <si>
    <t>20220731退租60G，节点下线。2022/4/30退租80G，20220531退租60G，从2022.5开始带宽量60G，保底24G，10M</t>
  </si>
  <si>
    <t>中国移动通信集团浙江有限公司宁波分公司</t>
  </si>
  <si>
    <t>宁波移动</t>
  </si>
  <si>
    <t>182115IDC00162</t>
  </si>
  <si>
    <t>鄞州机房</t>
  </si>
  <si>
    <t>CDNNBCM</t>
  </si>
  <si>
    <t>2017/3/29
2022/5/31
2022/7/31</t>
  </si>
  <si>
    <t>160G
-80G
-80G</t>
  </si>
  <si>
    <t>20220731退租80G，节点下线。20220531退租80G，从2022.5开始带宽量为80G，保底32G，10M</t>
  </si>
  <si>
    <t>宁波杭州湾</t>
  </si>
  <si>
    <t>宁波2移动</t>
  </si>
  <si>
    <t>XACDNNBCM</t>
  </si>
  <si>
    <t>2018/8/17
2022/4/30</t>
  </si>
  <si>
    <t>20220430宁波2移动全部退租。保底32G，10M</t>
  </si>
  <si>
    <t>中国移动通信集团浙江有限公司衢州分公司</t>
  </si>
  <si>
    <t>衢州移动</t>
  </si>
  <si>
    <t>L20230418001</t>
  </si>
  <si>
    <t>衢州</t>
  </si>
  <si>
    <t>CDNQUZHOUCM</t>
  </si>
  <si>
    <t>20230401开始计费，保底80G</t>
  </si>
  <si>
    <t>QUZCM</t>
  </si>
  <si>
    <t>中国移动通信集团浙江有限公司绍兴分公司</t>
  </si>
  <si>
    <t>绍兴移动</t>
  </si>
  <si>
    <t>182215IDC00611</t>
  </si>
  <si>
    <t>绍兴3移动</t>
  </si>
  <si>
    <t>CDNSHAOXCM3</t>
  </si>
  <si>
    <t>【BEC新建】绍兴移动新建(SHAOX3CM)：200G，保底40%即80G，10M</t>
  </si>
  <si>
    <t>SHAOX3CM</t>
  </si>
  <si>
    <t>中国移动通信集团浙江有限公司台州分公司</t>
  </si>
  <si>
    <t>182315IDC00069</t>
  </si>
  <si>
    <t>台州2移动</t>
  </si>
  <si>
    <t>CDNTZCM</t>
  </si>
  <si>
    <t>2020/5/14
2022/5/12
2022/5/31
2022/7/31</t>
  </si>
  <si>
    <t>340G
-50G
-150
-20G</t>
  </si>
  <si>
    <t>20220731退租20G，剩余120G，保底48G，10M。20220512退租50G，202205311退租,150G，从2022.6开始带宽量为140G</t>
  </si>
  <si>
    <t>TZ2CM</t>
  </si>
  <si>
    <t>台州3移动</t>
  </si>
  <si>
    <t>260G</t>
  </si>
  <si>
    <t>【BEC新建】台州移动 (TZ3CM)：保底40%，即104G，10M</t>
  </si>
  <si>
    <t>TZ3CM</t>
  </si>
  <si>
    <t>补202303，已计提48.11，先按照均值48.54，补0.43</t>
  </si>
  <si>
    <t>中国移动通信集团浙江有限公司温州分公司</t>
  </si>
  <si>
    <t>182315IDC00118</t>
  </si>
  <si>
    <t>温州2移动</t>
  </si>
  <si>
    <t>CDNWZCM</t>
  </si>
  <si>
    <t>2020/5/15
2022/5/31
2022/7/31</t>
  </si>
  <si>
    <t>300G
-200G
-20G</t>
  </si>
  <si>
    <t>20220731退租20G，剩余80G，保底32G，10M。20220531退租200G，从2022.5带宽量为100G，保底40%，即40G，10M</t>
  </si>
  <si>
    <t>WZ2CM</t>
  </si>
  <si>
    <t>补202303，已计提32.96，结算33.03，补0.07</t>
  </si>
  <si>
    <t>中国移动通信集团浙江有限公司舟山分公司</t>
  </si>
  <si>
    <t>舟山移动</t>
  </si>
  <si>
    <t>182215IDC00399</t>
  </si>
  <si>
    <t>CDNZHOUSCM</t>
  </si>
  <si>
    <t>2022/6/26
2022/9/1</t>
  </si>
  <si>
    <t>240G+
60G</t>
  </si>
  <si>
    <t>20220901扩容60G，共300G，保底120G，10M。【BEC新建】舟山移动新建240G</t>
  </si>
  <si>
    <t>ZHOUSCM</t>
  </si>
  <si>
    <t>补202303，已计提144.07，先按照均值146.42，补2.35</t>
  </si>
  <si>
    <t>华北-WM</t>
  </si>
  <si>
    <t>杨星</t>
  </si>
  <si>
    <t>中国电信股份有限公司北京分公司</t>
  </si>
  <si>
    <t>北京电信</t>
  </si>
  <si>
    <t>182015IDC00224</t>
  </si>
  <si>
    <t>兆维
BJHW-TELECOM</t>
  </si>
  <si>
    <t>BJHW-电信</t>
  </si>
  <si>
    <t>2007/9/1
2021/1/29</t>
  </si>
  <si>
    <t>140G+120G</t>
  </si>
  <si>
    <t>按中值计提。于2021.1.29扩容120G；颗粒度1G,北京电信+M1-电信新40G 合并端口计费，保底100G；</t>
  </si>
  <si>
    <t>BJHW-TELECOM</t>
  </si>
  <si>
    <t>补3月计提，提100G，结101G，补1G</t>
  </si>
  <si>
    <t>科技城CP01
CP01-TELECOM</t>
  </si>
  <si>
    <t>CP01-电信</t>
  </si>
  <si>
    <t>于2021.1.29关闭。颗粒度1G；昌平电信原60G+昌平电信新60G 合并新端口计费，保底40G.</t>
  </si>
  <si>
    <t>CP01-TELECOM</t>
  </si>
  <si>
    <t>科技城CP01</t>
  </si>
  <si>
    <t>阳泉电信2</t>
  </si>
  <si>
    <t>阳泉1（40G）和阳泉2（60G）节点于2020年8月合并，新建端口组  BJHW-电信CDN。</t>
  </si>
  <si>
    <t>YQ01-TELECOM_N60</t>
  </si>
  <si>
    <t>合并至BJHW-电信CDN</t>
  </si>
  <si>
    <t>兆维CDN静态</t>
  </si>
  <si>
    <t>2014/1/27
2022/5/1</t>
  </si>
  <si>
    <t>40G
100G</t>
  </si>
  <si>
    <t>按中值计提。自2022.5.1扩容100G开始，颗粒度100M，保底42G，降价为6000元/月/G（
182215IDC00260）。原颗粒度1G，保底12G。</t>
  </si>
  <si>
    <t>BJCT</t>
  </si>
  <si>
    <t>补3月计提，提43.2G，结43.7G，补0.5G</t>
  </si>
  <si>
    <t>次渠CDN</t>
  </si>
  <si>
    <t>BJHW-电信CDN</t>
  </si>
  <si>
    <t>2016/3/19
2018/12/12
2021/5/14
2022/4/15</t>
  </si>
  <si>
    <t>40G
60G
40G
-140G</t>
  </si>
  <si>
    <t>颗粒度1G。保底42G（2021.4.27迁移至次渠机房），阳泉1（40G）和阳泉2（60G）节点于2020年8月合并，新建端口组  BJHW-电信CDN。2021.5.14扩容40G带宽，保底不变。2022.4.15退租140G。</t>
  </si>
  <si>
    <t>BJHW-CT-ST-2</t>
  </si>
  <si>
    <t>次渠CDN静态</t>
  </si>
  <si>
    <t>BJDD-电信CDN</t>
  </si>
  <si>
    <t>BJDD</t>
  </si>
  <si>
    <t>按中值计提。2022.5.1开通600G带宽，颗粒度100M，保底120G，补充协议（
182215IDC00260）</t>
  </si>
  <si>
    <t>BJDD-CT-ST-1</t>
  </si>
  <si>
    <t>补3月计提，提281.5G，结284.6G，补3.1G</t>
  </si>
  <si>
    <t>兆维
TELECOM_BGP</t>
  </si>
  <si>
    <t>BGP北京电信</t>
  </si>
  <si>
    <t>2009/6/9  
2020-4-15</t>
  </si>
  <si>
    <t>40G+40G</t>
  </si>
  <si>
    <t>保底计提。颗粒度1G，保底20G。8个万兆端口，其中6个万兆端口收取端口占用费， 3万元/个/月，共计18万元/月（含保底4.8万元/月天翼云服务）；每提高5G保底，可减免一个端口占用费。</t>
  </si>
  <si>
    <t>TELECOM_BGP</t>
  </si>
  <si>
    <t>中国电信股份有限公司</t>
  </si>
  <si>
    <t>石家庄电信</t>
  </si>
  <si>
    <t>182215IDC00605</t>
  </si>
  <si>
    <t>0G</t>
  </si>
  <si>
    <t>2019-11-30退租120G;保底36G,100M颗粒度；新合同2021.8.1单价降为9500元/G/月</t>
  </si>
  <si>
    <t>SJZCT</t>
  </si>
  <si>
    <t>石家庄2</t>
  </si>
  <si>
    <t>石家庄电信2</t>
  </si>
  <si>
    <t>2019-11-30退租80G,保底24G;2020-1-13退租80G；新合同2021.8.1单价降为9500元/G/月</t>
  </si>
  <si>
    <t>SJZ2CT</t>
  </si>
  <si>
    <t>石家庄3
SJZ3CT</t>
  </si>
  <si>
    <t>石家庄3电信</t>
  </si>
  <si>
    <t>2018/9/1
2022/4/30</t>
  </si>
  <si>
    <t>160G
-80G</t>
  </si>
  <si>
    <t>保底24G，100M颗粒度，合同约定单价11583；新合同2021.8.1单价降为9500元/G/月；2022.4.30退租80G带宽。差异：0-3取中值，超出协商</t>
  </si>
  <si>
    <t>SJZ3CT</t>
  </si>
  <si>
    <t>石家庄4
SJZ4CT</t>
  </si>
  <si>
    <t>石家庄4电信</t>
  </si>
  <si>
    <t>2018/11/1
2021/12/31</t>
  </si>
  <si>
    <t>保底48G，合同约定单价11583；新合同2021.8.1单价降为9500元/G/月；差异：0-1取甲方、1-3取均值、超出协商</t>
  </si>
  <si>
    <t>SJZ4CT</t>
  </si>
  <si>
    <t>廊坊电信</t>
  </si>
  <si>
    <t>廊坊2
LF2CT</t>
  </si>
  <si>
    <t>廊坊2电信</t>
  </si>
  <si>
    <t>2013/11/22
2021/3/31</t>
  </si>
  <si>
    <t>2021.3.31退租，保底48G，100M颗粒度；新合同2021.8.1单价降为9500元/G/月</t>
  </si>
  <si>
    <t>LF2CT</t>
  </si>
  <si>
    <t>廊坊3
LF3CT</t>
  </si>
  <si>
    <t>廊坊3电信</t>
  </si>
  <si>
    <t>2018/7/29
2020/1/1
2022/5/31</t>
  </si>
  <si>
    <t>160G
+140G
-260G</t>
  </si>
  <si>
    <t>合并保底12G，100M颗粒度；新合同2021.8.1单价降为9500元/G/月;2022.5.31退租260G带宽；差异：0-3取中值，超出协商</t>
  </si>
  <si>
    <t>LF3CT</t>
  </si>
  <si>
    <t>补3月计提，提12.7G，结12.86G，补0.16G</t>
  </si>
  <si>
    <t>廊坊4</t>
  </si>
  <si>
    <t>廊坊4电信</t>
  </si>
  <si>
    <t>2018/11/1
2020/1/1</t>
  </si>
  <si>
    <t>140G
-140g</t>
  </si>
  <si>
    <t>2020-1-1廊坊4电信于廊坊3电信合并计费；新合同2021.8.1单价降为9500元/G/月</t>
  </si>
  <si>
    <t>LF4CT</t>
  </si>
  <si>
    <t>合并至廊坊3电信</t>
  </si>
  <si>
    <t>廊坊5
LF5CT</t>
  </si>
  <si>
    <t>廊坊5电信</t>
  </si>
  <si>
    <t>2020/5/1
2021/3/31</t>
  </si>
  <si>
    <t>2021.3.31退租，保底42G，100M颗粒度；新合同2021.8.1单价降为9500元/G/月</t>
  </si>
  <si>
    <t>LF5CT</t>
  </si>
  <si>
    <t>唐山电信</t>
  </si>
  <si>
    <t>唐山</t>
  </si>
  <si>
    <t>2020年1月10日退租100G,；新合同2021.8.1单价降为9500元/G/月</t>
  </si>
  <si>
    <t>TSCT</t>
  </si>
  <si>
    <t>唐山
TS2CT</t>
  </si>
  <si>
    <t>唐山2电信</t>
  </si>
  <si>
    <t>2019/2/14
2020/1/10
2022/4/30
2022/5/31</t>
  </si>
  <si>
    <t>200G
-40G
-80G
-40G</t>
  </si>
  <si>
    <t>2020年1月10日退租40G,2022.4.30退租80G；2022.5.31退租40G，保底更新为12G，100M颗粒度；差异条款：0-3取中值，超出协商；新合同2021.8.1单价降为9500元/G/月</t>
  </si>
  <si>
    <t>TS2CT</t>
  </si>
  <si>
    <t>补3月计提，提12.3G，运营商12.47G，依据合同暂按中值12.38G结算，补0.08G</t>
  </si>
  <si>
    <t>中国联合网络通信有限公司河北省分公司</t>
  </si>
  <si>
    <t>河北联通</t>
  </si>
  <si>
    <t>L20221229009</t>
  </si>
  <si>
    <t>石家庄1
HBSSLUNICOM</t>
  </si>
  <si>
    <t>河北联通SSL</t>
  </si>
  <si>
    <t>2010/1/8
2021/6/30</t>
  </si>
  <si>
    <t xml:space="preserve"> 2021.6.30节点退租。SSL-1  颗粒度100M，每个万兆端口保底3G。</t>
  </si>
  <si>
    <t>HBSSLUNICOM</t>
  </si>
  <si>
    <t>石家庄2
HBSSLUNICOM-2</t>
  </si>
  <si>
    <t>石家庄联通SSL</t>
  </si>
  <si>
    <t>2010/1/8
2021/5/31
2022/11/30</t>
  </si>
  <si>
    <t>30G
-20G
-10G</t>
  </si>
  <si>
    <t>2022.11.30节点退租。SSL-2   颗粒度100M，保底3G；2021.5.31退租20G带宽。0-3取乙方，超出协商</t>
  </si>
  <si>
    <t>HBSSLUNICOM-2</t>
  </si>
  <si>
    <t>0%%</t>
  </si>
  <si>
    <t>沧州
CANGZUNCACHE</t>
  </si>
  <si>
    <t>沧州联通</t>
  </si>
  <si>
    <t>颗粒度100M，保底48G；0-3取乙方，超出协商</t>
  </si>
  <si>
    <t>CANGZUNCACHE</t>
  </si>
  <si>
    <t>保定
BDUN</t>
  </si>
  <si>
    <t>保定联通二级</t>
  </si>
  <si>
    <t>历史开通
2021/11/1</t>
  </si>
  <si>
    <t>160G
+140G</t>
  </si>
  <si>
    <t>颗粒度100M，保底90G；0-3取乙方，超出协商;2021.10.1扩容140G带宽，自2021.11.1开始计费。</t>
  </si>
  <si>
    <t>BDUNCACHE</t>
  </si>
  <si>
    <t>邯郸
HDUN</t>
  </si>
  <si>
    <t>云自采-邯郸联通</t>
  </si>
  <si>
    <t>颗粒度100M，保底24G，扩容到16个万兆按7500元/G/月执行；0-3取乙方，超出协商</t>
  </si>
  <si>
    <t>HDUN</t>
  </si>
  <si>
    <t>邢台
XTUN</t>
  </si>
  <si>
    <t>云自采-邢台联通</t>
  </si>
  <si>
    <t>颗粒度100M，保底48G，扩容到16个万兆按7500元/G/月执行；0-3取乙方，超出协商</t>
  </si>
  <si>
    <t>XTUN</t>
  </si>
  <si>
    <t xml:space="preserve">唐山
唐山2
唐山3
唐山4
TS2UN
</t>
  </si>
  <si>
    <t>唐山4联通</t>
  </si>
  <si>
    <t>TSUN
TS2UN
TS3UN
TS4UN</t>
  </si>
  <si>
    <t>2018/6/20
2018/10/16
2022/5/31
2022/4/30
2022/12/31
2018/11/27
2019/2/20
2022/6/1
2022/12/31</t>
  </si>
  <si>
    <t>TSUN:160G-50G-110G
TS2UN:160G-60G-100G
TS4UN:200G+80G+20G-100G</t>
  </si>
  <si>
    <t>100M颗粒度，保底60G
唐山：于2018.7.25开始计费,保底48G，2022.5.31退租90G带宽后，保底更新为6G；
唐山2：2018.10.16开始计费，保底48G（自2022.1.20开始TS2UN节点160G带宽转BEC使用）；
唐山3：2018.11.27开始计费，保底24G；
唐山4：2019.2.20开始计费，保底60G。
唐山于2020.6.30退租5个端口（唐山3联通80G合并至唐山4联通200个，共280G）;2022.4.30TS2UN节点退租60G带宽。2022.5.31TSUN节点退租90G带宽，剩余20G合并至TS4UN节点上；
TS2UN 100G带宽2022.11.30退租，转TS4UN节点.0-3取乙方，超出协商</t>
  </si>
  <si>
    <t>TS4UN</t>
  </si>
  <si>
    <t>唐山7</t>
  </si>
  <si>
    <t>唐山7联通</t>
  </si>
  <si>
    <t>TS7UN
（CDNTSUN）</t>
  </si>
  <si>
    <t>2023.1.1新建TS7UN节点200G（由TS4UN节点转100G、TS2UN节点转100G）</t>
  </si>
  <si>
    <t>TS7UN</t>
  </si>
  <si>
    <t>L20210324002</t>
  </si>
  <si>
    <t>唐山6</t>
  </si>
  <si>
    <t>唐山6联通</t>
  </si>
  <si>
    <t>TS6UN</t>
  </si>
  <si>
    <t>2020/7/29
2022/1/1
2022/5/31
2023/4/6</t>
  </si>
  <si>
    <t>150G
+50G
-40G
+40G</t>
  </si>
  <si>
    <t>此节点免费，河北唐山联通 增量150G完成业务测试，已于2020-07-29开始正式切流量上线.;2022.1.1扩容50G带宽；2022.5.31退租40G带宽。2023.4.6扩容40G带宽</t>
  </si>
  <si>
    <t>廊坊
LFUN</t>
  </si>
  <si>
    <t>廊坊联通</t>
  </si>
  <si>
    <t>2018/10/11
2022/5/31</t>
  </si>
  <si>
    <t>200G
-200G</t>
  </si>
  <si>
    <t>2022.5.31节点退租。10.11开始计费，20个万兆端口，60G保底，100M颗粒度；0-3取乙方，超出协商</t>
  </si>
  <si>
    <t>LFUN</t>
  </si>
  <si>
    <t>保定大王店
BDDWD-CU-ST-2</t>
  </si>
  <si>
    <t>BDDWD-联通CDN</t>
  </si>
  <si>
    <t>60G保底
BDDWD机房联通CDN出口开通200G，于2021-9-30交付;于2021.10.1开始计费；0-3取乙方，超出协商（CDN出口给IDC使用）</t>
  </si>
  <si>
    <t>BDDWD-CU-ST-2</t>
  </si>
  <si>
    <t>182115IDC00119</t>
  </si>
  <si>
    <t>保定大王店
BDDWD-CU-ST-1</t>
  </si>
  <si>
    <t>BDDWD-联通</t>
  </si>
  <si>
    <t>2020/10/26
2021/3/1</t>
  </si>
  <si>
    <t>202304中值计提，2020年10月26日开始计费，100M颗粒度，保底80G(包含：保定三线中联通80G2020.12.21上线)，其中200G为保定三级联通CDN使用。0-3取均值，超出协商（CDN出口，给IDC使用）</t>
  </si>
  <si>
    <t>BDDWD-CU-ST-1</t>
  </si>
  <si>
    <t>补3月计提，提105.5G，结107.61G，补2.11G</t>
  </si>
  <si>
    <t>182115IDC00455</t>
  </si>
  <si>
    <t>保定大王店
联通BGP</t>
  </si>
  <si>
    <t>BDDWD-联通BGP</t>
  </si>
  <si>
    <t>保底计提。2021年2月6日开始计费，合同未签署，暂按100M颗粒度，保底1G，20G端口限速1G。</t>
  </si>
  <si>
    <t>BDDWD-CU-BGP-1</t>
  </si>
  <si>
    <t>中国移动通信集团河北有限公司</t>
  </si>
  <si>
    <t>廊坊移动</t>
  </si>
  <si>
    <t xml:space="preserve">带宽 </t>
  </si>
  <si>
    <t>L20230224003</t>
  </si>
  <si>
    <t>保定二级</t>
  </si>
  <si>
    <t>保定移动二级</t>
  </si>
  <si>
    <t>2018/8/29
2018/11/14
2020/12/31
2023/1/31</t>
  </si>
  <si>
    <t>200G+140G
-20G</t>
  </si>
  <si>
    <t>保底136G，2020.12.31开始保定2移动140G合并至保定移动二级，100M；2023.2.1起与BDGF-移动合并计费。差异：3%以内以甲方为准，超出协商。</t>
  </si>
  <si>
    <t>BDCMCACHE</t>
  </si>
  <si>
    <t xml:space="preserve">保定百楼
BD_CM_ST_1 </t>
  </si>
  <si>
    <t>BDGF-移动</t>
  </si>
  <si>
    <t>2023.2.1起转廊坊移动，与保定移动二级节点合并计费。2021.1.19开通40G，保底16G，颗粒度10M。与BDBL-移动合并（另备注：BDGF-移动与保定2移动共160G，属于CDN、高防、SSL共同使用，无法区分，CDN和高防可以用到160G，SSL复用高防20G）</t>
  </si>
  <si>
    <t>BDBL-CM-ST-2</t>
  </si>
  <si>
    <t>182215IDC00679</t>
  </si>
  <si>
    <t>保定
DBL-HEBEI_MOBCOM</t>
  </si>
  <si>
    <t>大白楼河北移动</t>
  </si>
  <si>
    <t>于2020.11.30退租。静态带宽，60G，保底18G按照CDN单价计费</t>
  </si>
  <si>
    <t>DBL-HEBEI_MOBCOM</t>
  </si>
  <si>
    <t>保定百楼
BDBL-MOBCOM_BGP</t>
  </si>
  <si>
    <t>保定百楼移动BGP</t>
  </si>
  <si>
    <t>开通20G,10%保底即2G</t>
  </si>
  <si>
    <t>BDBL-MOBCOM_BGP</t>
  </si>
  <si>
    <t>承德移动</t>
  </si>
  <si>
    <t>182115IDC00190</t>
  </si>
  <si>
    <t xml:space="preserve">CDN带宽 </t>
  </si>
  <si>
    <t>承德
CHENGDCM</t>
  </si>
  <si>
    <t>2018/12/28
2019/6/1
2022/5/31
2022/7/31</t>
  </si>
  <si>
    <t>160G+200G
-200G
-160G</t>
  </si>
  <si>
    <t>64G保底，颗粒度10M；2022.5.31退租200G带宽。差异条款：0-3取中值、超出协商</t>
  </si>
  <si>
    <t>CHENGDCM</t>
  </si>
  <si>
    <t>中国移动通信集团河北有限公司承德分公司</t>
  </si>
  <si>
    <t>L20230201006</t>
  </si>
  <si>
    <t>承德2
BEC</t>
  </si>
  <si>
    <t>承德2移动</t>
  </si>
  <si>
    <t>CDNCHENGDCM</t>
  </si>
  <si>
    <t>承德2移动BEC节点，2023.1.9开通200G带宽，40%保底，10M颗粒度</t>
  </si>
  <si>
    <t>CHENGD2CM</t>
  </si>
  <si>
    <t>张家口移动</t>
  </si>
  <si>
    <t>张家口
ZJKCM</t>
  </si>
  <si>
    <t>2019/1/29
2022/7/31</t>
  </si>
  <si>
    <t>颗粒度10M；80G保底
差异条款：0-3取中值、超出协商</t>
  </si>
  <si>
    <t>ZJKCM</t>
  </si>
  <si>
    <t>保定移动</t>
  </si>
  <si>
    <t>L20221229010</t>
  </si>
  <si>
    <t>保定
BD_CM_ST_1</t>
  </si>
  <si>
    <t>BDBL-移动</t>
  </si>
  <si>
    <t>2020/3/1
2020/11/27
2020/11/28
2021/10/1</t>
  </si>
  <si>
    <t>100G
+60G
+160G
+280G</t>
  </si>
  <si>
    <t>合并保底共360G，10M颗粒度
静态端口从3月1号开始保留100G，自2020年7月开始执行6100元/g/月，保底40G，.2020.11.27扩容60G，保底24G，。2020.11.28扩容160G，保底64G。2021.9.30扩容280G，于2021.10.1开始计费；CDN出口实际是IDC使用；差异：0-3取均值，超出协商。</t>
  </si>
  <si>
    <t>BDBL-CM-ST-1</t>
  </si>
  <si>
    <t>补3月计提，提377.74G，运营商394.89G，依据合同暂按中值386.32G结算，补8.58G</t>
  </si>
  <si>
    <t xml:space="preserve">保定
BD_CM_ST_1 </t>
  </si>
  <si>
    <t>BDBL-移动CDN</t>
  </si>
  <si>
    <t>2020/12/30
2021/4/1</t>
  </si>
  <si>
    <t>自2021.4.1开始，2020.12.30开通的100G从BDBL-移动中拆分出来，并扩容至260G，保底104G，颗粒度10M。保定三级移动节点使用。与BDBL-移动合并</t>
  </si>
  <si>
    <t>BDBL-CM-ST-3</t>
  </si>
  <si>
    <t>2021/1/19
2023/2/1</t>
  </si>
  <si>
    <t xml:space="preserve">保定2移动
BD_CM_ST_1 </t>
  </si>
  <si>
    <t>保定2移动</t>
  </si>
  <si>
    <t>历史开通
2020/12/31
2021/1/1
2022/12/31</t>
  </si>
  <si>
    <t>140G-140G+120G
-120G</t>
  </si>
  <si>
    <t>2020.12.31开通120G，于2021.1.1开始计费，40%保底，100M颗粒度，保底48G。与BDBL-移动合并（另备注：BDGF-移动与保定2移动共160G，属于CDN、高防、SSL共同使用，无法区分，CDN和高防可以用到160G，SSL复用高防20G）2022.12.31退租120G。</t>
  </si>
  <si>
    <t>BD2CM</t>
  </si>
  <si>
    <t>中国电信股份有限公司保定分公司</t>
  </si>
  <si>
    <t>保定电信</t>
  </si>
  <si>
    <t>182115IDC00095</t>
  </si>
  <si>
    <t>保定大王店
BDDWD-CT-ST-1</t>
  </si>
  <si>
    <t>BDDWD-电信</t>
  </si>
  <si>
    <t>按中值计提。2020年10月27日开始计费，100M颗粒度，保底20G；0-3取中值，超出协商</t>
  </si>
  <si>
    <t>BDDWD-CT-ST-1</t>
  </si>
  <si>
    <t>定兴
BDDX-CT-ST-2</t>
  </si>
  <si>
    <t>BDDX-电信CDN</t>
  </si>
  <si>
    <t>BDDX</t>
  </si>
  <si>
    <t>2021/1/1
2021/9/1</t>
  </si>
  <si>
    <t>200G
+200G</t>
  </si>
  <si>
    <t>108G保底（按360G带宽计算保底），100M颗粒度保定定兴电信，2021.1.1开始计费，使用200G带宽，IPv4地址每万兆免费提供32个，超出部分30个/月；IPv6地址免费提供；此节点为保定三级电信使用。2021.7.22扩容200G，于2021.9.1开始计费。；新合同2021.8.1单价降为9500元/G/月（CDN出口，给IDC使用）；实际使用400G，免费40G，运营商侧记录360G，保底按360G计算。0-3取中值，超出协商</t>
  </si>
  <si>
    <t>BDDX-CT-ST-2</t>
  </si>
  <si>
    <t>定兴
BDDX-CT-ST-1</t>
  </si>
  <si>
    <t>BDDX-电信</t>
  </si>
  <si>
    <t>按保底计提。120G保底，100M颗粒度。BDDX机房电信出口开通400G，于2021-9-30交付，于2021-11-1开始计费。0-3取中值，超出协商</t>
  </si>
  <si>
    <t>BDDX-CT-ST-1</t>
  </si>
  <si>
    <t>保定大王店
电信BGP</t>
  </si>
  <si>
    <t>BDDWD-电信BGP</t>
  </si>
  <si>
    <t>保底计提。2021年2月1日开始计费，合同未签署，暂按100M颗粒度，保底1G；20G端口限速1G。</t>
  </si>
  <si>
    <t>BDDWD-CT-BGP-1</t>
  </si>
  <si>
    <t>华中-WM</t>
  </si>
  <si>
    <t>中国联合网络通信有限公司武汉市分公司</t>
  </si>
  <si>
    <t>武汉联通</t>
  </si>
  <si>
    <t>182015IDC00374</t>
  </si>
  <si>
    <t>武汉
WHGG-UNICOM_BGP</t>
  </si>
  <si>
    <t>武汉光谷联通BGP</t>
  </si>
  <si>
    <t>2018/8/21 WHGG-UNICOM_BGP</t>
  </si>
  <si>
    <t>保底计提。保底1G</t>
  </si>
  <si>
    <t>WHGG-UNICOM_BGP</t>
  </si>
  <si>
    <t>中国电信股份有限公司湖北互联网数据事业部</t>
  </si>
  <si>
    <t>黄石电信</t>
  </si>
  <si>
    <t>L20230322002</t>
  </si>
  <si>
    <t>黄石电信
HSCTCACHE</t>
  </si>
  <si>
    <t>2015/1/28
2021/5/1
2021/6/30
2021/10/1
2021/11/1
2022/8/31</t>
  </si>
  <si>
    <t>120G
+10G
-10G
+140G
+140G
-200G</t>
  </si>
  <si>
    <t>颗粒度100M
。HSCT、HS2CT、HS3CT合并至HS2CT，2021.5.1从SSL迁移10G给CDN使用；2022.8.31迁移200G带宽至襄阳电信二级节点；2022.9开始拆分计提，不合并，帮SSL10G跑保底</t>
  </si>
  <si>
    <t>HSCTCACHE</t>
  </si>
  <si>
    <t>黄石电信SSL
WHHSSSLTELECOM</t>
  </si>
  <si>
    <t>黄石电信SSL</t>
  </si>
  <si>
    <t>2017/4/1
2021/5/1</t>
  </si>
  <si>
    <t>20G-10G</t>
  </si>
  <si>
    <t>颗粒度100M
。与HSCTCACHE合并保底，按实际流量计提。</t>
  </si>
  <si>
    <t>WHHSSSLTELECOM</t>
  </si>
  <si>
    <t>黄石2电信
HS2CT</t>
  </si>
  <si>
    <t>黄石2电信</t>
  </si>
  <si>
    <t>保底24G，颗粒度100M
；1%以内以甲方为准，1%~3%取中值，超出协商；2022.9开始拆分计提，不合并</t>
  </si>
  <si>
    <t>HS2CT</t>
  </si>
  <si>
    <t>黄石3电信
HS3CT</t>
  </si>
  <si>
    <t>黄石3电信</t>
  </si>
  <si>
    <t>保底30G，颗粒度100M
。HSCT、HS2CT、HS3CT合并至HS2CT；2022.9开始拆分计提，不合并</t>
  </si>
  <si>
    <t>HS3CT</t>
  </si>
  <si>
    <t>襄阳电信</t>
  </si>
  <si>
    <t>云自采-襄阳电信 XIANGYCT</t>
  </si>
  <si>
    <t>云自采-襄阳电信</t>
  </si>
  <si>
    <t>2017/10/10
2022/9/1</t>
  </si>
  <si>
    <t>160G
+200G</t>
  </si>
  <si>
    <t>100M颗粒度,保底108G;2022.9.1新增200G带宽，从HSCTCACHE节点迁移</t>
  </si>
  <si>
    <t>XIANGYCT</t>
  </si>
  <si>
    <t>襄阳电信2 XIANGY2CT</t>
  </si>
  <si>
    <t>襄阳电信2</t>
  </si>
  <si>
    <t>100M颗粒度,保底48G</t>
  </si>
  <si>
    <t>XIANGY2CT</t>
  </si>
  <si>
    <t>襄阳三级电信 XIANGYIXCT</t>
  </si>
  <si>
    <t>襄阳三级电信</t>
  </si>
  <si>
    <t>100M颗粒度,保底48G；差异：0-1以百度为准，1-3取中值，超出协商</t>
  </si>
  <si>
    <t>XIANGYIXCT</t>
  </si>
  <si>
    <t>XN襄阳三级电信</t>
  </si>
  <si>
    <t>100M颗粒度,保底48G;襄阳三级电信2022.9.8扩容120G；差异：0-1以百度为准，1-3取中值，超出协商</t>
  </si>
  <si>
    <t>XNXIANGYIXCT</t>
  </si>
  <si>
    <t>中国联合网络通信有限公司黄石市分公司</t>
  </si>
  <si>
    <t>黄石联通</t>
  </si>
  <si>
    <t>182215IDC00678</t>
  </si>
  <si>
    <t>30G保底，1M颗粒度，HSUN节点，2022.10.1新增100G带宽</t>
  </si>
  <si>
    <t>HSUN</t>
  </si>
  <si>
    <t>182015IDC00343</t>
  </si>
  <si>
    <t>武汉联通SSL</t>
  </si>
  <si>
    <t>历史开通
2019/12/31
2022/11/30</t>
  </si>
  <si>
    <t>20G
-10G
-10G</t>
  </si>
  <si>
    <t>2022.11.30节点退租。2019/12/31退10G,退租后SSL保底3G，100M颗粒度；（TCO机房：武汉联通    武汉联通SSL合并计费）CDN 60G已于8.24下线</t>
  </si>
  <si>
    <t>WHSSLUNICOM</t>
  </si>
  <si>
    <t>L20221229013</t>
  </si>
  <si>
    <t>武汉联通CDN</t>
  </si>
  <si>
    <t>武汉3联通</t>
  </si>
  <si>
    <t>CDNWHUN2</t>
  </si>
  <si>
    <t>WH3UN节点，2022.9.1开始计费40G带宽，保底12G，颗粒度100M；差异：0-1以百度为准，1-3取中值，超出协商</t>
  </si>
  <si>
    <t>WH3UN</t>
  </si>
  <si>
    <t>武汉4联通</t>
  </si>
  <si>
    <t>CDNWHUN4</t>
  </si>
  <si>
    <t>2022/10/1
2023/4/1</t>
  </si>
  <si>
    <t>40G
+100G</t>
  </si>
  <si>
    <t>WH4UN节点，2022.10.1新增40G带宽，免费使用；武汉联通40G在22年10月至23年8月赠送；2023.4.1扩容100G带宽</t>
  </si>
  <si>
    <t>WH4UN</t>
  </si>
  <si>
    <t>中国联合网络通信有限公司襄阳市分公司</t>
  </si>
  <si>
    <t>襄阳联通</t>
  </si>
  <si>
    <t>182215IDC00333</t>
  </si>
  <si>
    <t>襄阳三线</t>
  </si>
  <si>
    <t>襄阳三级联通</t>
  </si>
  <si>
    <t>XIANGYIXUN</t>
  </si>
  <si>
    <t>2019/6/6
2021/9/1
2022/4/30
2022/9/20</t>
  </si>
  <si>
    <t>80G
+40G
-80G
+60G</t>
  </si>
  <si>
    <t>按中值结算。30G保底，1M颗粒度。该节点未使用机架；差异解决：0-3,以百度为准、3-5取中值、超出双方协商。2021.9.1扩容40G带宽，自9.1开始合并计费对我司有利（商务确认9.23开始计费）2022.4.30关闭80G带宽转签代理合同。7月建议计费带宽为35.03G，与橘智按端口比例拆分；2022年9月20日新增的60G，9月无保底，与40G分开计费。2022年10月1日开始，40G与60G合并计费。</t>
  </si>
  <si>
    <t>补3月计提，提35.557G，结36.192G，补0.635G</t>
  </si>
  <si>
    <t>橘智科技有限公司</t>
  </si>
  <si>
    <t>橘智科技</t>
  </si>
  <si>
    <t>182215IDC00334</t>
  </si>
  <si>
    <t>XN襄阳三级联通</t>
  </si>
  <si>
    <t>襄阳联通三线,2022.5.1开始直签资源转代理，新增代理80G三线带宽，7500元/月/G，保底24G，100M颗粒度，95计费，免费提供173个IP地址，超出按照50元/月/个计费。差异：0-3取甲方，超出协商。</t>
  </si>
  <si>
    <t>XNXIANGYIXUN</t>
  </si>
  <si>
    <t>中国移动通信集团湖北有限公司</t>
  </si>
  <si>
    <t>湖北移动</t>
  </si>
  <si>
    <t>L20221229014</t>
  </si>
  <si>
    <t>襄阳</t>
  </si>
  <si>
    <t>襄阳2移动</t>
  </si>
  <si>
    <t>2019/5/11
2021/10/1
2022/4/30
2022/5/31</t>
  </si>
  <si>
    <t>320G
+100G
-100G
-50G</t>
  </si>
  <si>
    <t>保底108G ,10M颗粒度；2022.4.30XIANGY2CM节点退租100G带宽2022.5.31XIANGY2CM节点退租50G；2023.1.1XIANGY3CM节点100G转给XIANGY2CM节点CDN使用；0-3取均值，超出协商。</t>
  </si>
  <si>
    <t>XIANGY2CM</t>
  </si>
  <si>
    <t>补3月计提，提113.46G，运营商115.17G，依据合同暂按中值114.32G结算，补0.86G</t>
  </si>
  <si>
    <t xml:space="preserve">襄阳 </t>
  </si>
  <si>
    <t>襄阳3移动</t>
  </si>
  <si>
    <t>100G
-100G</t>
  </si>
  <si>
    <t>襄阳3移动（边缘计算节点），新增200G完成业务测试，已于2021-09-22开始正式切流量上线，于2021.10.1开始计费，与襄阳2移动合并</t>
  </si>
  <si>
    <t>XIANGY3CM</t>
  </si>
  <si>
    <t>襄阳 XIANGYIXCM</t>
  </si>
  <si>
    <t>襄阳三级移动</t>
  </si>
  <si>
    <t>2019/6/1
2021/11/8
2022/9/10</t>
  </si>
  <si>
    <t>80G
+80G
+100G</t>
  </si>
  <si>
    <t>保底40%即104G，10M；2021.11.1扩容80G带宽，于2021.11.8开始计费。0-3取均值，超出协商。</t>
  </si>
  <si>
    <t>XIANGYIXCM</t>
  </si>
  <si>
    <t>补3月计提，提142.67G，运营商144.85G，依据合同暂按中值143.76G结算，补1.09G</t>
  </si>
  <si>
    <t>中国联合网络通信有限公司黄冈市分公司</t>
  </si>
  <si>
    <t>黄冈联通</t>
  </si>
  <si>
    <t>L20230327003</t>
  </si>
  <si>
    <t>黄冈</t>
  </si>
  <si>
    <t>黄冈联通BEC节点，2023.4.1开通200G带宽，保底60G，颗粒度1M</t>
  </si>
  <si>
    <t>HUANGGUN</t>
  </si>
  <si>
    <t>中国电信股份有限公司武汉分公司</t>
  </si>
  <si>
    <t>武汉电信</t>
  </si>
  <si>
    <t>L20230423020</t>
  </si>
  <si>
    <t>WHGG电信2</t>
  </si>
  <si>
    <t>WHGG电信2节点，2023.4.23开通40G带宽，保底12G，颗粒度100M</t>
  </si>
  <si>
    <t>WHGG-CT-ST-2</t>
  </si>
  <si>
    <t>中国电信集团有限公司大连分公司</t>
  </si>
  <si>
    <t>大连电信</t>
  </si>
  <si>
    <t>181915IDC00324</t>
  </si>
  <si>
    <t>大连2电信</t>
  </si>
  <si>
    <t>颗粒度1M,保底12G。差异：1%以内以甲方为准，1%~3%取中值，超出协商;2022.6.1起带宽降价</t>
  </si>
  <si>
    <t>DL2CT</t>
  </si>
  <si>
    <t>补3月计提，提13.248G，运营商14.425G，依据合同暂按中值13.838G结算，补0.59G</t>
  </si>
  <si>
    <t>中国电信股份有限公司锦州分公司</t>
  </si>
  <si>
    <t>锦州电信</t>
  </si>
  <si>
    <t>L20230322003</t>
  </si>
  <si>
    <t>2018/10/14
2022/5/31</t>
  </si>
  <si>
    <t>80G
-60G</t>
  </si>
  <si>
    <t>按中值计提。2021.10降价，2021.11-12免费（80G），2022.5.31退租60G；颗粒度1M，保底6G</t>
  </si>
  <si>
    <t>JZCT</t>
  </si>
  <si>
    <t>L20220328010</t>
  </si>
  <si>
    <t>锦州2电信</t>
  </si>
  <si>
    <t>2022/5/1
2022/5/31</t>
  </si>
  <si>
    <t>2022.5.31免费节点退租。2022.5.1新增30G带宽、1个机柜、128个IP，免费节点</t>
  </si>
  <si>
    <t>JZ2CT</t>
  </si>
  <si>
    <t>中国电信股份有限公司沈阳分公司</t>
  </si>
  <si>
    <t>沈阳电信</t>
  </si>
  <si>
    <t>L20221229015</t>
  </si>
  <si>
    <t>颗粒度1M，保底12G；差异解决条款：双方协商</t>
  </si>
  <si>
    <t>SYCT</t>
  </si>
  <si>
    <t>沈阳2电信</t>
  </si>
  <si>
    <t>颗粒度1M，保底12G；免费到期后转为低价节点，确定继续使用，2021年6月1日开始计费，带宽价格是9833/2=4917元。202104-05临时新建40G带宽，免费；自2022.6.1起正常对账。差异解决条款：双方协商</t>
  </si>
  <si>
    <t>SY2CT</t>
  </si>
  <si>
    <t>史文强</t>
  </si>
  <si>
    <t>中国电信股份有限公司乌鲁木齐分公司</t>
  </si>
  <si>
    <t>乌鲁木齐电信</t>
  </si>
  <si>
    <t>L20220829004</t>
  </si>
  <si>
    <t>颗粒度100M，保底8G；差异：0-1以甲方为准，1-3取中值，超出协商；2022.9.1开始执行9600元/月/G</t>
  </si>
  <si>
    <t>WLMQCT</t>
  </si>
  <si>
    <t>乌鲁木齐2电信</t>
  </si>
  <si>
    <t>2019/9/1
2022/4/30</t>
  </si>
  <si>
    <t>2022.4.30退租40G。颗粒度100M，保底16G；差异：0-1以甲方为准，1-3取中值，超出协商</t>
  </si>
  <si>
    <t>WLMQ2CT</t>
  </si>
  <si>
    <t>中国电信集团有限公司天津分公司</t>
  </si>
  <si>
    <t>天津电信</t>
  </si>
  <si>
    <t>182115IDC00395</t>
  </si>
  <si>
    <t>天津电信（大港机房）</t>
  </si>
  <si>
    <t>TJCTCACHE</t>
  </si>
  <si>
    <t>2016/1/1
2022/6/1</t>
  </si>
  <si>
    <t>160G
+30G</t>
  </si>
  <si>
    <t>（1）颗粒度100M，保底39G；（2）sys反馈160，但是此节点已经下线，应该是tjctcache在用；2022.6.1起SY4CT节点剩余30G合并至此节点。差异：双方协商。190G带宽，免费60G，保底按130G计算</t>
  </si>
  <si>
    <t>TJCT</t>
  </si>
  <si>
    <t>TJ3CT（武清）</t>
  </si>
  <si>
    <t>天津3电信</t>
  </si>
  <si>
    <t>2019/1/18
2022/5/31</t>
  </si>
  <si>
    <t>颗粒度100M，保底0G；2022.5.31退租160G；差异：双方协商。</t>
  </si>
  <si>
    <t>TJ3CT</t>
  </si>
  <si>
    <t>天津4</t>
  </si>
  <si>
    <t>天津4电信</t>
  </si>
  <si>
    <t>2019/10/15
2022/5/31</t>
  </si>
  <si>
    <t>70G
-40G
-30G</t>
  </si>
  <si>
    <t>颗粒度100M，保底9G；sys反馈70G；差异：双方协商。2022.5.31退租40G;剩余30G合并至SYCT节点（TJCTCACHE）</t>
  </si>
  <si>
    <t>TJ4CT</t>
  </si>
  <si>
    <t>天津电信2SSL</t>
  </si>
  <si>
    <t>颗粒度100M，保底3G，从2021年5月计提开始按照实际流量计提费用；差异：双方协商。运营商对账，SSL节点与天津4电信节点合并给流量</t>
  </si>
  <si>
    <t>SSLTJCT</t>
  </si>
  <si>
    <t>中国电信集团有限公司长春分公司</t>
  </si>
  <si>
    <t>长春电信</t>
  </si>
  <si>
    <t>L20220729006</t>
  </si>
  <si>
    <t>长春电信2</t>
  </si>
  <si>
    <t>颗粒度100M，保底24G；20200923长春2电信合并至长春4电信计费；</t>
  </si>
  <si>
    <t>CC2CT</t>
  </si>
  <si>
    <t>长春4电信</t>
  </si>
  <si>
    <t>2019/8/26
2020/9/23
2022/5/31</t>
  </si>
  <si>
    <t>40G
+40G
-40G</t>
  </si>
  <si>
    <t>颗粒度100M，保底12G；20200923长春2电信合并至长春4电信计费；2022.5.31退租40G带宽；差异：1%以内以百度为准，1%~3%取中值，超出协商</t>
  </si>
  <si>
    <t>CC4CT</t>
  </si>
  <si>
    <t>长春6电信</t>
  </si>
  <si>
    <t>CDNCCCT2</t>
  </si>
  <si>
    <t>2021/8/3
2021/9/30</t>
  </si>
  <si>
    <t>2021.9.30退租。吉林长春电信新建60G  2021-08-03正式上线，商务确认免费2个月。</t>
  </si>
  <si>
    <t>CC6CT</t>
  </si>
  <si>
    <t>内蒙</t>
  </si>
  <si>
    <t>中国联合网络通信有限公司阿拉善盟分公司</t>
  </si>
  <si>
    <t>阿拉善联通</t>
  </si>
  <si>
    <t>L20230222002</t>
  </si>
  <si>
    <t>阿盟机房3</t>
  </si>
  <si>
    <t>阿拉善3联通</t>
  </si>
  <si>
    <t>2018/12/25
2020/10/1
2021/6/30</t>
  </si>
  <si>
    <t>120G
+40G
-40</t>
  </si>
  <si>
    <t>颗粒度100M，保底36G；202010合并阿拉善联通计费，乙方向甲方赠送3个月的测试期，测试期具体时间为2019年11月25日至2020年2月24日；2018年12月25日开始计费。2021.6.30退租40G带宽。5%以内取中值，超出协商</t>
  </si>
  <si>
    <t>ALS3UN</t>
  </si>
  <si>
    <t>L20210726007</t>
  </si>
  <si>
    <t>阿盟机房4</t>
  </si>
  <si>
    <t>阿拉善4联通</t>
  </si>
  <si>
    <t>2022.5确认延长至2023.2；2021.7.1新建40G带宽；5%以内取中值，超出协商</t>
  </si>
  <si>
    <t>ALS4UN</t>
  </si>
  <si>
    <t>呼市</t>
  </si>
  <si>
    <t>呼和浩特联通2</t>
  </si>
  <si>
    <t>颗粒度100M，保底12G；5%以内取中值，超出协商</t>
  </si>
  <si>
    <t>HHHT2UN</t>
  </si>
  <si>
    <t>阿盟机房1</t>
  </si>
  <si>
    <t>202010合并至阿拉善3联通计费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；5%以内取中值，超出协商</t>
  </si>
  <si>
    <t>ALSUN</t>
  </si>
  <si>
    <t>中国联合网络通信有限公司鹤岗市分公司</t>
  </si>
  <si>
    <t>鹤岗联通</t>
  </si>
  <si>
    <t>L20230222003</t>
  </si>
  <si>
    <t>鹤岗2联通</t>
  </si>
  <si>
    <t>2018/8/13
2018/9/15</t>
  </si>
  <si>
    <t xml:space="preserve">按中值结算。需要注意202001-02不计费，颗粒度100M，保底36G；40G资源9.13开始计费；80G资源10.15开始计费；差异条款：0-5取中值、超出协商
</t>
  </si>
  <si>
    <t>HG2UN</t>
  </si>
  <si>
    <t>补3月计提，提36G，运营商36.9G，依据合同暂按中值36.3G结算，补0.3G</t>
  </si>
  <si>
    <t>鹤岗3联通</t>
  </si>
  <si>
    <t>202101-02免费，黑龙江鹤岗联通，增量100G完成业务测试，已于2021-01-01开始正式切流量上线</t>
  </si>
  <si>
    <t>HG3UN</t>
  </si>
  <si>
    <t>L20220224002</t>
  </si>
  <si>
    <t>鹤岗4联通</t>
  </si>
  <si>
    <t>2022/2/1
2022/4/30</t>
  </si>
  <si>
    <t>免费节点（3个月后退租）。鹤岗4联通节点增量100G、3个机柜、288个IP，已于2022-02-01开始正式切流量上线;2022.4.30退租</t>
  </si>
  <si>
    <t>HG4UN</t>
  </si>
  <si>
    <t>中国联合网络通信有限公司鸡西市分公司</t>
  </si>
  <si>
    <t>鸡西联通</t>
  </si>
  <si>
    <t>L20230222004</t>
  </si>
  <si>
    <t>鸡西</t>
  </si>
  <si>
    <t>2018/6/25
2019/1/25</t>
  </si>
  <si>
    <t>40G
60G-60G</t>
  </si>
  <si>
    <t>按中值计提。需要注意202001-02不计费，颗粒度100M，保底12G，保底30%，20191224退租60G，按照集约价格走；差异条款：0-5取中值、超出协商</t>
  </si>
  <si>
    <t>JXUN</t>
  </si>
  <si>
    <t>鸡西2联通</t>
  </si>
  <si>
    <t>202101-02免费，黑龙江鸡西联通，增量60G完成业务测试，已于2021-01-01开始正式切流量上线，鸡西联通2021年1月1日即将增量60G，</t>
  </si>
  <si>
    <t>JX2UN</t>
  </si>
  <si>
    <t>L20220111002</t>
  </si>
  <si>
    <t>鸡西3联通</t>
  </si>
  <si>
    <t>CDNJXUN2</t>
  </si>
  <si>
    <t>2022/1/1
2022/3/31</t>
  </si>
  <si>
    <t>2022.3.31退租。免费节点（3个月后退租）。鸡西3联通节点增量60G、2个机柜、288个IP，已于2022-01-01开始正式切流量上线</t>
  </si>
  <si>
    <t>JX3UN</t>
  </si>
  <si>
    <t>中国联合网络通信有限公司沈阳市分公司</t>
  </si>
  <si>
    <t>沈阳联通</t>
  </si>
  <si>
    <t>L20220628003</t>
  </si>
  <si>
    <t>沈阳联通2</t>
  </si>
  <si>
    <t>2012/9/26
2019/12/31
2022/5/31</t>
  </si>
  <si>
    <t>120G
-60G
-60G</t>
  </si>
  <si>
    <t>颗粒度100M，保底0G，20191231退租60G；2022.5.31tuizu 60G带宽；差异条款：0-3取甲方、3-5取中值、超出协商</t>
  </si>
  <si>
    <t>SY2UN</t>
  </si>
  <si>
    <t>沈阳3</t>
  </si>
  <si>
    <t>沈阳联通3</t>
  </si>
  <si>
    <t>2018/3/1
2022/5/31</t>
  </si>
  <si>
    <t>颗粒度100M，保底0G，新增部分首月免费，赠送10个机柜，合同期内再赠送0.5个月，具体执行时间双方协商；单价同步降至10000.；差异条款：0-3取甲方、3-5取中值、超出协商;2022.5.31退租160G</t>
  </si>
  <si>
    <t>SY3UN</t>
  </si>
  <si>
    <t>沈阳联通SSL</t>
  </si>
  <si>
    <t>2012/9/26
历史退租
2021/6/30</t>
  </si>
  <si>
    <t>50G-30G-10G</t>
  </si>
  <si>
    <t>按保底计提。颗粒度100M，按实际流量计提；差异条款：0-3取甲方、3-5取中值、超出协商</t>
  </si>
  <si>
    <t>SYSSLUNICOM</t>
  </si>
  <si>
    <t>沈阳4联通</t>
  </si>
  <si>
    <t>CDNSYUN2</t>
  </si>
  <si>
    <t>2020/10/1
2022/5/31
2022/7/31</t>
  </si>
  <si>
    <t>200G
-100G
-100G</t>
  </si>
  <si>
    <t>2021.9~2021.12免费4个月。新增的200G从10月1日开始计费，颗粒度100M，保底60G；差异条款：0-3取甲方、3-5取中值、超出协商;2022.5.31退租100G带宽</t>
  </si>
  <si>
    <t>SY4UN</t>
  </si>
  <si>
    <t>中国联合网络通信有限公司天津市分公司</t>
  </si>
  <si>
    <t>天津联通</t>
  </si>
  <si>
    <t>L20221229016</t>
  </si>
  <si>
    <t>天津2
天津3</t>
  </si>
  <si>
    <t>天津3联通</t>
  </si>
  <si>
    <t>2018/4/28
2018/8/4
2021/1/1
2022/4/30</t>
  </si>
  <si>
    <t>160G
80G
-200G</t>
  </si>
  <si>
    <t>颗粒度100M，保底12G，系统部已核实2021.1.1开始TJ2UN80G合并至TJ3UN共240G，差异率3%以内以甲方数据为准，超出3%取中值。;2019年10月31日下线160G;2022.4.30退租200G；与天津联通SSL合并保底15G</t>
  </si>
  <si>
    <t>TJ3UN</t>
  </si>
  <si>
    <t>CDNTJUN2</t>
  </si>
  <si>
    <t>天津联通SSL</t>
  </si>
  <si>
    <t>2021.7.15开通10G SSL带宽按实际流量计提。差异率3%以内以甲方数据为准，超出3%取中值。与TJ3UN合并保底15G</t>
  </si>
  <si>
    <t>TJSSLUNICOM</t>
  </si>
  <si>
    <t>天津5联通</t>
  </si>
  <si>
    <t>2021.4.30退租。202102-04免费，天津联通，增量100G完成业务测试，已于2021-02-01开始正式切流量上线</t>
  </si>
  <si>
    <t>TJ5UN</t>
  </si>
  <si>
    <t>182315IDC00025</t>
  </si>
  <si>
    <t>天津7
BEC</t>
  </si>
  <si>
    <t>天津7联通</t>
  </si>
  <si>
    <t>CDNTJUN3</t>
  </si>
  <si>
    <t>TJ7UN节点，2023.1.1开通400G带宽，BEC使用。100M颗粒度，120G保底。差异：0~3取甲方，超出协商</t>
  </si>
  <si>
    <t>TJ7UN</t>
  </si>
  <si>
    <t>中国联合网络通信有限公司新疆维吾尔自治区分公司</t>
  </si>
  <si>
    <t>新疆联通</t>
  </si>
  <si>
    <t>L20221129002</t>
  </si>
  <si>
    <t>乌鲁木齐联通</t>
  </si>
  <si>
    <t>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差异条款：0-3取甲方、超出取中值</t>
  </si>
  <si>
    <t>WLMQUN</t>
  </si>
  <si>
    <t>补12月计提，提12G，运营商12.2G，依据合同暂以运营商结算，补0.2G</t>
  </si>
  <si>
    <t>补3月计提，提12.9G，运营商13.2G，依据合同暂以运营商结算，补0.3G</t>
  </si>
  <si>
    <t>中国移动通信集团黑龙江有限公司</t>
  </si>
  <si>
    <t>黑龙江移动</t>
  </si>
  <si>
    <t>L20221229017</t>
  </si>
  <si>
    <t>哈尔滨2移动</t>
  </si>
  <si>
    <t>2018/7/17
2018/11/9
2020/7/1
2021/10/1
2022/1/1
2022/6/30
2022/7/31</t>
  </si>
  <si>
    <t>60G
+80G
+80G
+100G
+100G
-80G
-120G</t>
  </si>
  <si>
    <t>颗粒度10M，保底44G；
2022.12.1开始BEC迁移80G至CDN，CDN共使用160G带宽，BEC使用60G带宽；
2023.1.1开始BEC迁移60G至CDN，CDN共使用220G带宽，BEC使用0G带宽</t>
  </si>
  <si>
    <t>HRB2CM</t>
  </si>
  <si>
    <t>中国移动通信集团吉林有限公司松原分公司</t>
  </si>
  <si>
    <t>松原移动</t>
  </si>
  <si>
    <t>182115IDC00144</t>
  </si>
  <si>
    <t>松原</t>
  </si>
  <si>
    <t>长春3移动</t>
  </si>
  <si>
    <t>2019/9/1
2022/5/31</t>
  </si>
  <si>
    <t>颗粒度10M，保底0G；2022.5.31节点退租；差异：0-3取均值，超出协商。</t>
  </si>
  <si>
    <t>CC3CM</t>
  </si>
  <si>
    <t>L20211227017</t>
  </si>
  <si>
    <t>长春2移动</t>
  </si>
  <si>
    <t>2019/2/11
2022/1/1
2022/7/31</t>
  </si>
  <si>
    <t>160G
+40G
-100G</t>
  </si>
  <si>
    <t>颗粒度10M，保底40G;2022.1.1边缘计算新增40G带宽、2个机柜、128个IP(自2023.3.1起40G带宽转给CDN使用)</t>
  </si>
  <si>
    <t>CC2CM</t>
  </si>
  <si>
    <t>中国移动通信集团辽宁有限公司</t>
  </si>
  <si>
    <t>辽宁移动</t>
  </si>
  <si>
    <t>L20221229019</t>
  </si>
  <si>
    <t xml:space="preserve">沈阳1+2+3
</t>
  </si>
  <si>
    <t xml:space="preserve">沈阳2移动
</t>
  </si>
  <si>
    <t>2018/9/11
2019/2/10
2022/4/30
2022/5/31
2022/7/31</t>
  </si>
  <si>
    <t>300G
320G
-120G
-180G
-20G-140G</t>
  </si>
  <si>
    <t>颗粒度10M，保底64G；系统部已核实此节点包含沈阳移动+沈阳2移动+沈阳3移动=620G，3%以内取中值，超出协商。2022.5.31SY3CM节点退租180G带宽;2022.7.31SY3CM退租140G带宽，SY2CM退租20G带宽</t>
  </si>
  <si>
    <t>SY2CM</t>
  </si>
  <si>
    <t>补3月计提，提65.46G，结65.97G，补0.51G</t>
  </si>
  <si>
    <t xml:space="preserve">沈阳6移动
</t>
  </si>
  <si>
    <t>按保底计提。2023.2.1SY6CM边缘计算节点，新增300G带宽;10M颗粒度，120G保底</t>
  </si>
  <si>
    <t>SY6CM</t>
  </si>
  <si>
    <t>中国移动通信集团内蒙古有限公司包头分公司</t>
  </si>
  <si>
    <t>包头移动</t>
  </si>
  <si>
    <t>L20221229020</t>
  </si>
  <si>
    <t>呼和浩特3</t>
  </si>
  <si>
    <t>呼和浩特3移动</t>
  </si>
  <si>
    <t>2018/12/25
2020/7/1</t>
  </si>
  <si>
    <t>需要注意20200701扩容40G，颗粒度10M，保底48G；20200101保底40%；3%以内取中值，超出协商</t>
  </si>
  <si>
    <t>HHHT3CM</t>
  </si>
  <si>
    <t>补3月计提，提48.83G，结49.1G，补0.27G</t>
  </si>
  <si>
    <t>中国移动通信集团天津有限公司</t>
  </si>
  <si>
    <t>天津移动</t>
  </si>
  <si>
    <t>L20221229025</t>
  </si>
  <si>
    <t>经与周睿确认，天津移动的100G都在TJ2CM节点出数，颗粒度10M，保底40G，与天津2移动合并</t>
  </si>
  <si>
    <t>TJCM</t>
  </si>
  <si>
    <t>天津2</t>
  </si>
  <si>
    <t>天津2移动</t>
  </si>
  <si>
    <t>2016/10/16
2018/12/1
2022/5/31
2023/3/31</t>
  </si>
  <si>
    <t>40G
60G
-90G
-10G</t>
  </si>
  <si>
    <t>经与周睿确认，天津移动的100G都在TJ2CM节点出数，颗粒度10M，保底4G；与天津移动合并;2022.5.31退租90G带宽，剩余10G转BEC使用；2023.4.2由BEC转CDN使用</t>
  </si>
  <si>
    <t>TJ2CM</t>
  </si>
  <si>
    <t>天津6</t>
  </si>
  <si>
    <t>天津6移动</t>
  </si>
  <si>
    <t>合并保底计提。2023.4.1天津2移动BEC的10G带宽由BEC转CDN使用（交付邮件时间为2023.4.2，黄伟确认4月流量全部出在天津6移动上）</t>
  </si>
  <si>
    <t>TJ6CM</t>
  </si>
  <si>
    <t>天津移动SSL</t>
  </si>
  <si>
    <t xml:space="preserve"> </t>
  </si>
  <si>
    <t>合并保底计提。与CDN合并保底，按实际流量计提</t>
  </si>
  <si>
    <t>TJSSLMOBCOM</t>
  </si>
  <si>
    <t>中国移动通信集团新疆有限公司</t>
  </si>
  <si>
    <t>新疆移动</t>
  </si>
  <si>
    <t>L20221229023</t>
  </si>
  <si>
    <t>克拉玛依</t>
  </si>
  <si>
    <t>克拉玛依4移动</t>
  </si>
  <si>
    <t>2020/3/1
2020/6/29
2020/8/6</t>
  </si>
  <si>
    <t>30G+
30G+20G</t>
  </si>
  <si>
    <t>颗粒度10M，保底32G；需要注意20200806扩容20G，需要注意20200701开始价格为6100，20200629扩容30G。</t>
  </si>
  <si>
    <t>KLMY4CM</t>
  </si>
  <si>
    <t>华北-lijia</t>
  </si>
  <si>
    <t>中国联合网络通信有限公司北京市分公司</t>
  </si>
  <si>
    <t>北京联通</t>
  </si>
  <si>
    <t>182215IDC00131</t>
  </si>
  <si>
    <t>次渠</t>
  </si>
  <si>
    <t>北京2联通</t>
  </si>
  <si>
    <t>历史开通
2019/1/25
2022/5/31</t>
  </si>
  <si>
    <t>100G+200G-200G-100G</t>
  </si>
  <si>
    <t>20220531退租BJ2UN200G，BJUN100G，颗粒度100M，保底由140G/月调整为2400G/年，单价由13000元/G/月降低至10000元/G/月，降幅23%。新增弹性计费条款：全年按照2400G承诺保底， 前11个月可按照实际流量付费，最后一个月按照全年保底2400G清算费用系统部已核实此节点合并BJUN+BJ2UN=300G计费；自2019年1月25日开始带宽按新价格执行。按协议1%以内以乙方为准，1%-5%取平均值。</t>
  </si>
  <si>
    <t>BJ2UN</t>
  </si>
  <si>
    <t>182115IDC00017</t>
  </si>
  <si>
    <t>联通BGP</t>
  </si>
  <si>
    <t>颗粒度100M，保底4G；3%以内乙方数据为准，3%-5%取中值。UNICOM_BGP端口20G，M1-UNICOM_BGP端口40G合并计费</t>
  </si>
  <si>
    <t>M1-UNICOM_BGP</t>
  </si>
  <si>
    <t>经SYS确认，2021年2月5日，CQ02的20G退租，土城40G迁移至窦店40G</t>
  </si>
  <si>
    <t>L20221228017</t>
  </si>
  <si>
    <t>窦店</t>
  </si>
  <si>
    <t>按均值计提，经SYS确认，2021年2月5日，CQ02的20G退租，土城40G迁移至窦店40G，颗粒度100M，保底4G；3%以内乙方数据为准，3%-5%取中值。</t>
  </si>
  <si>
    <t>M1-CU-BGP-1</t>
  </si>
  <si>
    <t>L20221228016</t>
  </si>
  <si>
    <t>土城24-土城24、次渠18-次渠18、窦店20+12-2</t>
  </si>
  <si>
    <t>窦店联通</t>
  </si>
  <si>
    <t>历史开通
2019/1/25，20210205退租土城，20220131退租次渠180,202204退租窦店20</t>
  </si>
  <si>
    <t>240G+180G+200G-240G+120-180-20</t>
  </si>
  <si>
    <t>202204退租20G，现共计300G，保底50G，2022.1.31次渠退租，BJDD机房联通出口扩容120G至320G，于2021-4-30交付，现共计500G，第二阶段2021年4月1日至协议有效期结束：保底带宽70G/月，即每月支付带款费不少于245万元；保底带宽单价3.5万元/1000M/月。溢出流量（弹性带宽）单价：3500元/100M/月。颗粒度100M，保底70G，静态带宽，带宽降价。3%以内乙方数据为准，3%-5%取中值。原来TC端口240G、CQ02端口180G，BJDD-UNICOM端口200G合并计费，共620G，2月TC退租240G，CQ02端口180G，BJDD-UNICOM端口200G合并计费，共380G后续会扩容</t>
  </si>
  <si>
    <t>BJDD-UNICOM</t>
  </si>
  <si>
    <t>中国移动通信集团北京有限公司</t>
  </si>
  <si>
    <t>北京移动</t>
  </si>
  <si>
    <t>L20221228014</t>
  </si>
  <si>
    <t>北京基地</t>
  </si>
  <si>
    <t>北京2移动</t>
  </si>
  <si>
    <t>CDNBJCM</t>
  </si>
  <si>
    <t>历史开通,2022/5/31</t>
  </si>
  <si>
    <t>100G-80G</t>
  </si>
  <si>
    <t>补202303，计提8.83，运营商8.93，按中值8.88补0.05</t>
  </si>
  <si>
    <t>按均值计提，20220531退租BJ2CM80G，颗粒度10M，保底8G，系统部已核实此节点100G，9月1号开始先款后票</t>
  </si>
  <si>
    <t>BJ2CM</t>
  </si>
  <si>
    <t>181915IDC00099</t>
  </si>
  <si>
    <t>顺义华威</t>
  </si>
  <si>
    <t>华威移动</t>
  </si>
  <si>
    <t>2010/6/1
历史开通</t>
  </si>
  <si>
    <t>补202303，计提83，运营商89.94，按中值86.28补3.28</t>
  </si>
  <si>
    <t>按均值计提，颗粒度1G。保底72G，降为35000元/G/月。与系统部核实华威移动+华威移动原80G+华威移动新60G=240G合并计费</t>
  </si>
  <si>
    <t>BJHW-MOBCOM</t>
  </si>
  <si>
    <t>L20230327006</t>
  </si>
  <si>
    <t>移动-M1</t>
  </si>
  <si>
    <t>BGP移动-M1</t>
  </si>
  <si>
    <t>按照保底计提，需要注意BD告知20200401开始为12万，保底8G；（3G以内15，以上12），颗粒度100M</t>
  </si>
  <si>
    <t>M1-MOBCOM_BGP</t>
  </si>
  <si>
    <t>亦庄移动</t>
  </si>
  <si>
    <t>002215IDC00023</t>
  </si>
  <si>
    <t>亦庄</t>
  </si>
  <si>
    <t>按照保底计提，颗粒度1G，保底50G。0-50G，5万</t>
  </si>
  <si>
    <t>BJYZ-MOBILE</t>
  </si>
  <si>
    <t>颗粒度1G，保底50G，大于50G，超保底3万</t>
  </si>
  <si>
    <t>中移铁通有限公司北京分公司</t>
  </si>
  <si>
    <t>北京铁通</t>
  </si>
  <si>
    <t>182215IDC00216</t>
  </si>
  <si>
    <t>铁通</t>
  </si>
  <si>
    <t>BGP铁通</t>
  </si>
  <si>
    <t>20G包端口</t>
  </si>
  <si>
    <t>按照保底计提，包端口，每10G，3.5万元。包端口20G。需要用该金额减去系统数再做一个正预提</t>
  </si>
  <si>
    <t>TieTong_BGP</t>
  </si>
  <si>
    <t>北京3移动</t>
  </si>
  <si>
    <t>21年12月10日开始启用，测试期到12月20日，21日开始计费，颗粒度100M，保底64G</t>
  </si>
  <si>
    <t>BJ3CM</t>
  </si>
  <si>
    <t>中电万维信息技术有限责任公司</t>
  </si>
  <si>
    <t>甘肃电信</t>
  </si>
  <si>
    <t>182215IDC00474</t>
  </si>
  <si>
    <t>兰州9电信</t>
  </si>
  <si>
    <t>2016/8/22022/8/31</t>
  </si>
  <si>
    <t>2022.9.1开始原兰州3 兰州4 兰州5 兰州9合并计费，拆分为单独计费。兰州9共40G，保底12G。LZCT节点改名为LZ9CT，合并至LZ3CT，甘肃电信目前存量720G、合同按集团集约签署11.3万/G/年、实际结算价格为10万/G/年，每万兆保底3G，即12G。与百度云节点合并端口。100M</t>
  </si>
  <si>
    <t>2022-05-01</t>
  </si>
  <si>
    <t>2023-04-30</t>
  </si>
  <si>
    <t>LZ9CT</t>
  </si>
  <si>
    <t>兰州3电信</t>
  </si>
  <si>
    <t>2017/9/112022/8/31</t>
  </si>
  <si>
    <t>200G+160G+160G+40G
-360G（兰州4 兰州5 兰州9）</t>
  </si>
  <si>
    <t>2022.9.1开始原兰州3 兰州4 兰州5  兰州9合并计费，拆分为单独计费。兰州3共200G，保底60G。甘肃电信目前存量720G、合同按集团集约签署11.3万/G/年、实际结算价格为10万/G/年，2020.7.10LZ2CT退40G，扩容到LZ3CT 
每万兆保底3G，即156G。颗粒度100M
LZ3CT LZ4CT LZ5CT合并计费，流量出在LZ3C</t>
  </si>
  <si>
    <t>LZ3CT</t>
  </si>
  <si>
    <t>兰州4电信</t>
  </si>
  <si>
    <t>2017/9/11
2022/8/31</t>
  </si>
  <si>
    <t>2022.9.1开始原兰州3 兰州4 兰州5  兰州9合并计费，拆分为单独计费。兰州4共160G，保底48G。甘肃电信目前存量720G、合同按集团集约签署11.3万/G/年、实际结算价格为10万/G/年，2020.7.10LZ2CT退40G，扩容到LZ3CT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</si>
  <si>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LZ4CT</t>
  </si>
  <si>
    <t>兰州5电信</t>
  </si>
  <si>
    <t>2022.9.1开始原兰州3 兰州4 兰州5  兰州9合并计费，拆分为单独计费。兰州5共160G，保底48G。甘肃电信目前存量720G、合同按集团集约签署11.3万/G/年、实际结算价格为10万/G/年，2020.7.10LZ2CT退40G，扩容到LZ3CT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</si>
  <si>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LZ5CT</t>
  </si>
  <si>
    <t>平凉电信
PLCT</t>
  </si>
  <si>
    <t>平凉电信</t>
  </si>
  <si>
    <t>甘肃电信目前存量720G、合同按集团集约签署11.3万/G/年、实际结算价格为10万/G/年，每万兆保底3G，即48G，100M</t>
  </si>
  <si>
    <t>PLCT</t>
  </si>
  <si>
    <t>华东-lijia</t>
  </si>
  <si>
    <t>中国电信股份有限公司安徽分公司</t>
  </si>
  <si>
    <t>安徽电信</t>
  </si>
  <si>
    <t>L20221229045</t>
  </si>
  <si>
    <t>马鞍山电信
MASCT</t>
  </si>
  <si>
    <t>马鞍山电信</t>
  </si>
  <si>
    <t>2019/4/13
2019/12/31</t>
  </si>
  <si>
    <t>202301降价为9500，保底6G,100M</t>
  </si>
  <si>
    <t>MASCT</t>
  </si>
  <si>
    <t>宁夏</t>
  </si>
  <si>
    <t>中国电信股份有限公司宁夏分公司</t>
  </si>
  <si>
    <t>宁夏电信</t>
  </si>
  <si>
    <t>L20221229027</t>
  </si>
  <si>
    <t>银川电信 YCCT</t>
  </si>
  <si>
    <t>银川电信</t>
  </si>
  <si>
    <t>2018/10/25
2022/3/31</t>
  </si>
  <si>
    <t>银川节点退租。2022/3/31退租40G,保底12G,颗粒度100M</t>
  </si>
  <si>
    <t>YCCT</t>
  </si>
  <si>
    <t>中卫2电信 ZW2CT</t>
  </si>
  <si>
    <t>中卫2电信</t>
  </si>
  <si>
    <t>40G-10G</t>
  </si>
  <si>
    <t>2022/3/31退租10G,保底12G,颗粒度100M</t>
  </si>
  <si>
    <t>ZW2CT</t>
  </si>
  <si>
    <t>中卫
ZWCT</t>
  </si>
  <si>
    <t>中卫电信</t>
  </si>
  <si>
    <t>2018/4/24
2022/3/31
2022/5/31</t>
  </si>
  <si>
    <t>40G-10G
-30G</t>
  </si>
  <si>
    <t>2022/5/31节点退租。2022/3/31退租10G,保底12G,颗粒度100M</t>
  </si>
  <si>
    <t>ZWCT</t>
  </si>
  <si>
    <t>华南-lijia</t>
  </si>
  <si>
    <t>中国电信股份有限公司青海分公司</t>
  </si>
  <si>
    <t>西宁电信</t>
  </si>
  <si>
    <t>L20221229029</t>
  </si>
  <si>
    <t>西宁-建国路IDC机房</t>
  </si>
  <si>
    <t>CDNXNCT</t>
  </si>
  <si>
    <t>（1）需要注意此节点下线合并至西宁2电信；（2）颗粒度100M，保底12G</t>
  </si>
  <si>
    <t>XNCT</t>
  </si>
  <si>
    <t>西宁2电信</t>
  </si>
  <si>
    <t>2018/11/1
2020/6/8
2022/5/31</t>
  </si>
  <si>
    <t>80G+40G
-100G</t>
  </si>
  <si>
    <t>（1）20200608西宁电信40G和西宁2电信合并计费；（2）颗粒度100M，保底36G</t>
  </si>
  <si>
    <t>XN2CT</t>
  </si>
  <si>
    <t>中国电信集团有限公司河南分公司</t>
  </si>
  <si>
    <t>洛阳电信</t>
  </si>
  <si>
    <t>L20220627004</t>
  </si>
  <si>
    <t>洛阳电信+洛阳3电信 LYCT 200G
LY3CT  100G</t>
  </si>
  <si>
    <t>2015/11/1
2018/4/28
2018/10/22
2022/5/31
2022/5/31
2022/8/31</t>
  </si>
  <si>
    <t>120G
80G
100G
LY3CT-100G
LYCT-190G
G
LYCT-10G</t>
  </si>
  <si>
    <t>2022/8/31退租10G，节点下线。2022/5/31洛阳3电信退租100G，洛阳电信退租190G，从2022.6开始带宽量为10G。LY3CT(2018/10/22 100G)与LYCT 200G合并至LYCT，保底3G，30%保底。100M</t>
  </si>
  <si>
    <t>LYCT</t>
  </si>
  <si>
    <t>洛阳电信2 LY2CT</t>
  </si>
  <si>
    <t>洛阳2电信</t>
  </si>
  <si>
    <t>2019/6/25
2019/12/31</t>
  </si>
  <si>
    <t>2019/12/31退租。保底35G，颗粒度100M。
原LY2CT的80G合并至LYCT。目前LY2CT的100G即为19.6.25扩容后的100G</t>
  </si>
  <si>
    <t>LY2CT</t>
  </si>
  <si>
    <t>郑州电信</t>
  </si>
  <si>
    <t>L20221229033</t>
  </si>
  <si>
    <t>郑州4电信</t>
  </si>
  <si>
    <t>商务确认6月5日开始计费，河南郑州电信 增量100G完成业务测试，已于2021-06-04开始正式切流量上线，颗粒度100M</t>
  </si>
  <si>
    <t>ZZ4CT</t>
  </si>
  <si>
    <t>L20210827008</t>
  </si>
  <si>
    <t>郑州5电信</t>
  </si>
  <si>
    <t>2021/8/4,2022/2/16</t>
  </si>
  <si>
    <t>30G-30G</t>
  </si>
  <si>
    <t>节点退租。本次30g为河南电信赠送、赠送时长为6个月12天，8月4日正式开始增送，河南郑州电信新建30G  2021-08-04 节点正式上线  (ZZ5CT)，2022/2/16退租</t>
  </si>
  <si>
    <t>ZZ5CT</t>
  </si>
  <si>
    <t>中国电信集团有限公司山西分公司</t>
  </si>
  <si>
    <t>山西电信</t>
  </si>
  <si>
    <t>182215IDC00498</t>
  </si>
  <si>
    <t>太原2</t>
  </si>
  <si>
    <t>太原电信2</t>
  </si>
  <si>
    <t>颗粒度100M，保底12G，合并在太原3电信</t>
  </si>
  <si>
    <t>TY2CT</t>
  </si>
  <si>
    <t>太原3
TY3CT</t>
  </si>
  <si>
    <t>太原3电信</t>
  </si>
  <si>
    <t>2019/5/15
2022/5/31</t>
  </si>
  <si>
    <t>160G+40G
-140G</t>
  </si>
  <si>
    <t>2022/5/31退租140G，从2022.6开始带宽量为60G。5月初赠送100G*7天，100M颗粒度，18G保底；新建节点，费用参考存量节点</t>
  </si>
  <si>
    <t>TY3CT</t>
  </si>
  <si>
    <t>阳泉电信</t>
  </si>
  <si>
    <t>L20221026004</t>
  </si>
  <si>
    <t>阳泉
YQ01-TELECOM</t>
  </si>
  <si>
    <t>YQ01-电信</t>
  </si>
  <si>
    <t>保底30G,颗粒度100M</t>
  </si>
  <si>
    <t>YQ01-TELECOM</t>
  </si>
  <si>
    <t>西藏</t>
  </si>
  <si>
    <t>中国电信集团有限公司西藏分公司</t>
  </si>
  <si>
    <t>拉萨电信</t>
  </si>
  <si>
    <t>L20220804004</t>
  </si>
  <si>
    <t>拉萨</t>
  </si>
  <si>
    <t>CDNLASCT</t>
  </si>
  <si>
    <t>2019/2/7
2019/8/25
2021/12/31</t>
  </si>
  <si>
    <t>10G+30G-20G</t>
  </si>
  <si>
    <t>21年12月31日退租20G，颗粒度100M，保底10G，超保底收费</t>
  </si>
  <si>
    <t>LASCT</t>
  </si>
  <si>
    <t>中国联合网络通信有限公司大同市分公司</t>
  </si>
  <si>
    <t>大同联通</t>
  </si>
  <si>
    <t>L20220304002</t>
  </si>
  <si>
    <t>大同
DTUN</t>
  </si>
  <si>
    <t>2018/8/20
2022/3/31</t>
  </si>
  <si>
    <t>2022/3/31退租160G，自2020.9开始合并在大同联通节点上，本月SYS流量出在大同联通节点。4-1开始执行集约价格，需要重新签署合同。与大同2联通合并取量。100M颗粒，48G保底,依据合同，差异率在3%-5%取平均值</t>
  </si>
  <si>
    <t>DTUN</t>
  </si>
  <si>
    <t>大同
DT2UN</t>
  </si>
  <si>
    <t>大同2联通</t>
  </si>
  <si>
    <t>2020-4-30退租160G;4-1开始执行集约价格，需要重新签署合同。2020年3月免费赠送。100M颗粒，与大同1共保底48G,依据合同，差异率在3%-5%取平均值</t>
  </si>
  <si>
    <t>DT2UN</t>
  </si>
  <si>
    <t>中国联合网络通信有限公司定西市分公司</t>
  </si>
  <si>
    <t>甘肃联通</t>
  </si>
  <si>
    <t>182315IDC00097</t>
  </si>
  <si>
    <t>兰州
LZ2UN</t>
  </si>
  <si>
    <t>兰州2联通</t>
  </si>
  <si>
    <t>2020/12/1
2022/9/1</t>
  </si>
  <si>
    <t>20G
20G</t>
  </si>
  <si>
    <t>2022/9/1 从兰州3联通迁移20G至兰州2联通。保底12G，100M颗粒度。</t>
  </si>
  <si>
    <t>LZ2UN</t>
  </si>
  <si>
    <t>LZ3UN</t>
  </si>
  <si>
    <t>兰州3联通</t>
  </si>
  <si>
    <t>2022/3/2
2022/9/1</t>
  </si>
  <si>
    <t>2022/9/1 从兰州3联通迁移20G至兰州2联通，兰州3联通节点下线。免费4个半月，从2022.8.16开始计费。甘肃兰州联通 增量20G完成业务测试，已于2022-03-02开始正式切流量上线</t>
  </si>
  <si>
    <t>中国联合网络通信有限公司合肥市分公司</t>
  </si>
  <si>
    <t>合肥联通</t>
  </si>
  <si>
    <t>182215IDC00057</t>
  </si>
  <si>
    <t>合肥：合肥联通+合肥2联通</t>
  </si>
  <si>
    <t>合肥2联通</t>
  </si>
  <si>
    <t>2017/1/13
2019/5/7
2022/5/31</t>
  </si>
  <si>
    <t>按均值计提，2022/5/31退租40G，从2022.6开始带宽量为40G，共保底12G，颗粒度100M
TCO机房：合肥联通+合肥2联通合并计费</t>
  </si>
  <si>
    <t>HF2UN</t>
  </si>
  <si>
    <t>L20230427002</t>
  </si>
  <si>
    <t>合肥3联通</t>
  </si>
  <si>
    <t>CDNHFUN</t>
  </si>
  <si>
    <t>1G</t>
  </si>
  <si>
    <t>按保底计提，【BEC新建】合肥联通新建1G 2023-4-1节点正式上线 (HF3UN)</t>
  </si>
  <si>
    <t>HF3UN</t>
  </si>
  <si>
    <t>中国联合网络通信有限公司河南省分公司</t>
  </si>
  <si>
    <t>河南联通</t>
  </si>
  <si>
    <t>L20221229031</t>
  </si>
  <si>
    <t>中原基地 ZZUN+ZZSSLUNICOM</t>
  </si>
  <si>
    <t>郑州联通SSL</t>
  </si>
  <si>
    <t>2013/7/11
2019/10/31</t>
  </si>
  <si>
    <t>180G
-160G</t>
  </si>
  <si>
    <t>按合并保底计提，退租后需考虑是否达保底。从19.11.1开始只剩SSL20G，1M颗粒，保底30%，即6G</t>
  </si>
  <si>
    <t>ZZSSLUNICOM</t>
  </si>
  <si>
    <t>郑州3（西区）中原基地 ZZ3UN</t>
  </si>
  <si>
    <t>郑州3联通</t>
  </si>
  <si>
    <t>2018/8/25
2019/10/31
2022/6/30</t>
  </si>
  <si>
    <t>160G
-40G
-120G</t>
  </si>
  <si>
    <t>2022.6.30节点全部退租。36G保底，30%.1M颗粒度</t>
  </si>
  <si>
    <t>ZZ3UN</t>
  </si>
  <si>
    <t>郑州二长 ZZ2UN</t>
  </si>
  <si>
    <t>郑州联通2</t>
  </si>
  <si>
    <t>2018/3/29
2022/5/31</t>
  </si>
  <si>
    <t>2022/5/31节点退租。保底48G 1M</t>
  </si>
  <si>
    <t>ZZ2UN</t>
  </si>
  <si>
    <t>新乡 XXUN</t>
  </si>
  <si>
    <t>新乡联通</t>
  </si>
  <si>
    <t>2018/3/26
2021/12/31</t>
  </si>
  <si>
    <t>2021年12月31日退租，保底48G,1M</t>
  </si>
  <si>
    <t>XXUN</t>
  </si>
  <si>
    <t>驻马店 ZMDUN</t>
  </si>
  <si>
    <t>驻马店联通</t>
  </si>
  <si>
    <t>2018/5/10
2020/7/31</t>
  </si>
  <si>
    <t>2020/7/31退租。保底48G，1M</t>
  </si>
  <si>
    <t>ZMDUN</t>
  </si>
  <si>
    <t>洛阳 LYUN</t>
  </si>
  <si>
    <t>洛阳联通</t>
  </si>
  <si>
    <t>2018/8/25
2021/12/31</t>
  </si>
  <si>
    <t>2021年12月31日退租，48G保底，1M颗粒度</t>
  </si>
  <si>
    <t>LYUN</t>
  </si>
  <si>
    <t>郑州4 中原基地 ZZ4UN</t>
  </si>
  <si>
    <t>郑州4联通</t>
  </si>
  <si>
    <t>2019/2/1
2022/5/31</t>
  </si>
  <si>
    <t>160G
-60G</t>
  </si>
  <si>
    <t>按合并保底计提，2022/5/31退租60G，2022.6开始带宽量为100G。30G保底，1M颗粒度</t>
  </si>
  <si>
    <t>ZZ4UN</t>
  </si>
  <si>
    <t>云-信阳联通</t>
  </si>
  <si>
    <t>信阳 XINYUN</t>
  </si>
  <si>
    <t>云自采-信阳联通</t>
  </si>
  <si>
    <t>2018/2/13
2021/12/31
2022/5/31</t>
  </si>
  <si>
    <t>160G-80G
-80G</t>
  </si>
  <si>
    <t>2022/5/31节点退租。2021年12月31日退租80G,1M颗粒度，保底24G</t>
  </si>
  <si>
    <t>XINYUN</t>
  </si>
  <si>
    <t>云-周口联通</t>
  </si>
  <si>
    <t>周口 ZKUN</t>
  </si>
  <si>
    <t>云自采-周口联通</t>
  </si>
  <si>
    <t>2017/8/24
2022/5/31</t>
  </si>
  <si>
    <t>2022/5/31节点退租。保底48G。1M.新合同续签：赠送8个机架</t>
  </si>
  <si>
    <t>ZKUN</t>
  </si>
  <si>
    <t>中国联合网络通信有限公司拉萨市分公司</t>
  </si>
  <si>
    <t>西藏联通</t>
  </si>
  <si>
    <t>L20221229030</t>
  </si>
  <si>
    <t>拉萨联通</t>
  </si>
  <si>
    <t>CDNLASUN</t>
  </si>
  <si>
    <t>按保底计提。需要注意2020年3月1日开始买断模式计费每月1G。2019年1月1日开始正式计费，合同约定自然月计费。</t>
  </si>
  <si>
    <t>LASUN</t>
  </si>
  <si>
    <t>中国联合网络通信有限公司临汾市分公司</t>
  </si>
  <si>
    <t>临汾联通</t>
  </si>
  <si>
    <t>182215IDC00354</t>
  </si>
  <si>
    <t>临汾</t>
  </si>
  <si>
    <t>2018/8/2
2022/7/13</t>
  </si>
  <si>
    <t>160G-160G
220G</t>
  </si>
  <si>
    <t>按均值计提，2022/7/13 LINF2UN 120G带宽迁移至LINFUN。2020年3`5月免费。按照联通集约价格计提。与临汾2合并计费，颗粒度100M</t>
  </si>
  <si>
    <t>2022-06-01</t>
  </si>
  <si>
    <t>2023-05-31</t>
  </si>
  <si>
    <t>LINFUN</t>
  </si>
  <si>
    <t>临汾2
LINFUN 220G
LINF2UN 120G-退租
LINFUNGROUP</t>
  </si>
  <si>
    <t>临汾2联通</t>
  </si>
  <si>
    <t>2018/8/2
2020/6/1
2022/5/31
2022/5/31
2022/7/13
2022/7/13</t>
  </si>
  <si>
    <t>LINFUN 160G
LINF2UN 160G
LINFUN-60G
LINF2UN-40G
LINF2UN-120G
LINFUN-120G</t>
  </si>
  <si>
    <t>2022/7/13 LINF2UN退租4个机柜和288个IP，120G带宽迁移至LINFUN。LINF2UN端口关闭
2022/5/31临汾联通退租60G，临汾2联通退租40G，从2022.6开始带宽量为220G，保底66，G100M，大同2联通160G 转临汾联通.5月免费赠送；</t>
  </si>
  <si>
    <t>LINF2UN</t>
  </si>
  <si>
    <t>L20210430002</t>
  </si>
  <si>
    <t>临汾3联通</t>
  </si>
  <si>
    <t>2021/6/1
2022/7/18</t>
  </si>
  <si>
    <t>根据预审合同，该端口继续免费，2022 7.18退租40G，剩余40G继续免费。商务确认免费12个月，山西临汾联通 增量80G完成业务测试，已于2021-06-01开始正式切流量上线</t>
  </si>
  <si>
    <t>LINF3UN</t>
  </si>
  <si>
    <t>中国联合网络通信有限公司太原市分公司</t>
  </si>
  <si>
    <t>山西联通</t>
  </si>
  <si>
    <t>182215IDC00321</t>
  </si>
  <si>
    <t>太原
TY2UN</t>
  </si>
  <si>
    <t>太原联通</t>
  </si>
  <si>
    <t>2013/3/21
2022/3/31
2022/7/31</t>
  </si>
  <si>
    <t>160G
-40G
-40G</t>
  </si>
  <si>
    <t>按均值计提，2022/7/31退租40G，2022/3/31退租40G，202104开始计费，合同满一年赠送1个月，100M颗粒，48G保底，送800个IP。</t>
  </si>
  <si>
    <t>TY2UN</t>
  </si>
  <si>
    <t>中国联合网络通信有限公司西宁市分公司</t>
  </si>
  <si>
    <t>西宁联通</t>
  </si>
  <si>
    <t>L20221229044</t>
  </si>
  <si>
    <t>CDNXNUN2</t>
  </si>
  <si>
    <t>2018/11/25
2019/10/1
2020/1/31
2021/5/31</t>
  </si>
  <si>
    <t>40G60G-60G-20G</t>
  </si>
  <si>
    <t>5月31日退租两个万兆，剩余20G，保底6G（1）颗粒度100M，保底12G；（2）需要注意周睿发邮件20200131退租60G；（3）扩容60G20191001开始计费，存量同时降价</t>
  </si>
  <si>
    <t>XNUN</t>
  </si>
  <si>
    <t>中国联合网络通信有限公司阳泉市分公司</t>
  </si>
  <si>
    <t>阳泉联通</t>
  </si>
  <si>
    <t>182215IDC00129</t>
  </si>
  <si>
    <t>阳泉
YQ01-UNICOM</t>
  </si>
  <si>
    <t>YQ01-联通</t>
  </si>
  <si>
    <t>2019/12/14
2021/4/1
2021/11/1</t>
  </si>
  <si>
    <t>100G+100G+100G</t>
  </si>
  <si>
    <t>按均值计提，2022.12开始保底由30%降为20%。实跑低于20%，按20%，实跑20%-30%，按20%，实跑高于或等于30%，按30%计算，4月开始扩容100G，11月扩容100G，保底60G,颗粒度100M</t>
  </si>
  <si>
    <t>YQ01-CU-ST-1</t>
  </si>
  <si>
    <t>中国联合网络通信有限公司中卫市分公司</t>
  </si>
  <si>
    <t>宁夏联通</t>
  </si>
  <si>
    <t>L20230223005</t>
  </si>
  <si>
    <t>中卫
ZWUN</t>
  </si>
  <si>
    <t>中卫联通</t>
  </si>
  <si>
    <t>按均值计提，100M颗粒，保底12G</t>
  </si>
  <si>
    <t>ZWUN</t>
  </si>
  <si>
    <t>中国移动通信集团安徽有限公司</t>
  </si>
  <si>
    <t>合肥移动</t>
  </si>
  <si>
    <t>182315IDC00139</t>
  </si>
  <si>
    <t>淮南6移动</t>
  </si>
  <si>
    <t>CDNHNCM</t>
  </si>
  <si>
    <t>240G
-240G</t>
  </si>
  <si>
    <t>2022/5/31 节点退租。淮南6移动合并至淮南4移动。保底96G，10M
安徽淮南移动 增量240G完成业务测试，已于2020-05-15开始正式切流量上线，2020.6.29开始计费</t>
  </si>
  <si>
    <t>HN6CM</t>
  </si>
  <si>
    <t>淮南4移动</t>
  </si>
  <si>
    <t>2020/2/1
2022/4/30</t>
  </si>
  <si>
    <t>2022/4/30节点退租。淮南6移动合并至淮南4移动。保底40G，10M。
安徽淮南移动增量100G完成业务测试，已于2020-02-01开始正式切流量上线。3月1日开始计费</t>
  </si>
  <si>
    <t>HN4CM</t>
  </si>
  <si>
    <t>合肥 HFSSLMOBCOM</t>
  </si>
  <si>
    <t>合肥移动SSL</t>
  </si>
  <si>
    <t>按实际流量计提，计费颗粒10M。保底40%,即8G</t>
  </si>
  <si>
    <t>HFSSLMOBCOM</t>
  </si>
  <si>
    <t>合肥 HFCM</t>
  </si>
  <si>
    <t>2015/8/20
2022/6/30</t>
  </si>
  <si>
    <t>2022/6/30【CDN退租】CDN安徽合肥移动退租 (HFCM)160G，计费颗粒10M。保底40%,即8G。合肥移动 合肥2移动合并计费，合并保底56G</t>
  </si>
  <si>
    <t>HFCM</t>
  </si>
  <si>
    <t xml:space="preserve"> HFCM 20G
HF2CM 120G</t>
  </si>
  <si>
    <t>合肥2移动</t>
  </si>
  <si>
    <t>补202303，计提63.48，运营商63.99，按中值63.74补0.26</t>
  </si>
  <si>
    <t>计费颗粒10M。保底40%,即48G。合肥移动 合肥2移动合并计费，合并保底56G</t>
  </si>
  <si>
    <t>HF2CM</t>
  </si>
  <si>
    <t>HN9CM</t>
  </si>
  <si>
    <t>CDNHNCM2</t>
  </si>
  <si>
    <t>【BEC新建】淮南移动新建200G(HN9CM)，（蚌埠对账）正式计费日期为2022年11月8日</t>
  </si>
  <si>
    <t>HN10CM</t>
  </si>
  <si>
    <t>按保底计提，【BEC新建】淮南移动新建200G(HN10CM)，（亳州对账）正式计费日期为2022年11月1日，对账折算天数，计费23天</t>
  </si>
  <si>
    <t>中国移动通信集团甘肃有限公司</t>
  </si>
  <si>
    <t>兰州移动</t>
  </si>
  <si>
    <t>182315IDC00149</t>
  </si>
  <si>
    <t>兰州
LZ3CM</t>
  </si>
  <si>
    <t>兰州3移动</t>
  </si>
  <si>
    <t>CDNLZCM3</t>
  </si>
  <si>
    <t>2019/2/1，2020/3/31，2021/9/6，2022/2/1,2022/4/30
2022/6/30</t>
  </si>
  <si>
    <t>200G-100G+200G+100G-100G
-60G</t>
  </si>
  <si>
    <t>2022.6.30【BEC退租】BEC兰州移动退租60G（LZ3CM）。保底40%，96G，。颗粒度10M，100+200【边缘计算节点新建】甘肃兰州移动边缘计算节点新建（LZ3CM），增量200G，9月6日开始计费,2022/2/1新增100G</t>
  </si>
  <si>
    <t>LZ3CM</t>
  </si>
  <si>
    <t>中国移动通信集团河南有限公司安阳分公司</t>
  </si>
  <si>
    <t>安阳移动</t>
  </si>
  <si>
    <t>182115IDC00141</t>
  </si>
  <si>
    <t>安阳 AY2CM</t>
  </si>
  <si>
    <t>安阳2移动</t>
  </si>
  <si>
    <t>2019/5/25
2022/5/31
2022/5/31
2022/7/31</t>
  </si>
  <si>
    <t>240G+140G
AY2CM -40G
AYCM -140G
AY2CM -200G</t>
  </si>
  <si>
    <t>2022/7/31 AY2CM全部退租。2022/5/31AY2CM退租40G，AYCM全部退租，退租后仅剩AY2CM 200G
按运营商数据计提，96G+56G=152G合并保底，10M，AYCM开通140G，AY2CM开通240G，共计380G，合并计费在AY2CM</t>
  </si>
  <si>
    <t>2021-01-01</t>
  </si>
  <si>
    <t>2022-12-31</t>
  </si>
  <si>
    <t>AY2CM</t>
  </si>
  <si>
    <t>安阳 AYCM</t>
  </si>
  <si>
    <t>140G-140G</t>
  </si>
  <si>
    <t>2022/5/31 AYCM全部退租
合并至AY2CM，56G保底 10M。边缘计算，2020.4.1由代理商转直签</t>
  </si>
  <si>
    <t>AYCM</t>
  </si>
  <si>
    <t>中国移动通信集团河南有限公司漯河分公司</t>
  </si>
  <si>
    <t>漯河移动</t>
  </si>
  <si>
    <t>182115IDC00142</t>
  </si>
  <si>
    <t>漯河 LHCM</t>
  </si>
  <si>
    <t>2019/5/25
2022/5/31
2022/7/31</t>
  </si>
  <si>
    <t>240G
-40G
-200G</t>
  </si>
  <si>
    <t>2022/7/31 节点退租。2022/5/31退租40G，2022.6开始带宽量为200G。96G保底 10M</t>
  </si>
  <si>
    <t>LHCM</t>
  </si>
  <si>
    <t>中国移动通信集团河南有限公司郑州分公司</t>
  </si>
  <si>
    <t>郑州移动</t>
  </si>
  <si>
    <t>L20221229038</t>
  </si>
  <si>
    <t xml:space="preserve">郑州移动-郑州西区180G  </t>
  </si>
  <si>
    <t>2015/8/20
2022/5/31</t>
  </si>
  <si>
    <t>180G
-180G</t>
  </si>
  <si>
    <t>2022/5/31节点退租。保底72G 计费粒度10M。郑州西区开通180G。原合并计费在ZZ2CM，现单独出数</t>
  </si>
  <si>
    <t>ZZCM</t>
  </si>
  <si>
    <t>郑州2移动-白沙中原云120G
郑州4移动-白沙中原云340G
郑州5移动-白沙中原云200G</t>
  </si>
  <si>
    <t>郑州2移动</t>
  </si>
  <si>
    <t>180G+120G-180G</t>
  </si>
  <si>
    <t>补202303，计提50.59，结算50.61，补0.02</t>
  </si>
  <si>
    <t>2022.9.1调整拆分合并计费组。120G，保底48G，颗粒度10M。郑州ZZ2CM白沙开通120G，郑州ZZ4CM-白沙中原云开通240G，郑州 ZZ5CM-白沙中原云开通300G，共660G，保底264G。合并计费在ZZ2CM</t>
  </si>
  <si>
    <t>ZZ2CM</t>
  </si>
  <si>
    <t>郑州4移动-白沙中原云
ZZ4CM</t>
  </si>
  <si>
    <t>郑州4移动</t>
  </si>
  <si>
    <t>2020/5/18
2022/5/15
2022/5/31
2022/7/1</t>
  </si>
  <si>
    <t>300G
-50G
-10G
100G</t>
  </si>
  <si>
    <t>补202303，计提189.9，结算191.27，补1.37</t>
  </si>
  <si>
    <t>2022.9.1调整拆分合并计费组，郑州4 郑州5合并计费，共540G，保底216G，颗粒度10M。20221209，ZZ4CM拆分120G 新建 ZZ6CM，剩余220G 和 ZZ5CM 200G合并计费
2022/7/1 ZZ5CM BEC 100G带宽转 ZZ4CM CDN使用。保底136G
2022/5/15退租50G，2022/5/31退租10G，2022.6开始带宽量为240G，保底40%，即96G，与ZZ2CM合并出数，合并保底，出在ZZ2CM上。10M
合同签署中182015IDC00111
512个免费IP:111.7.110.0/24 111.7.111.0/24</t>
  </si>
  <si>
    <t>ZZ4CM</t>
  </si>
  <si>
    <t>L20221229046</t>
  </si>
  <si>
    <t>郑州6移动</t>
  </si>
  <si>
    <t>【CDN新建】河南郑州移动新建120G  2022-12-09 节点正式上线  (ZZ6CM)，ZZ4CM拆分120G 新建 ZZ6CM，剩余220G 和 ZZ5CM 200G合并计费</t>
  </si>
  <si>
    <t>ZZ6CM</t>
  </si>
  <si>
    <t>郑州 ZZ5CM-白沙中原云</t>
  </si>
  <si>
    <t>郑州5移动</t>
  </si>
  <si>
    <t>2020/6/15，2021/12/16
2022/6/30</t>
  </si>
  <si>
    <t>200G+100G
-100G</t>
  </si>
  <si>
    <t>20221209，ZZ4CM拆分120G 新建 ZZ6CM，剩余220G 和 ZZ5CM 200G合并计费，2022.9.1调整拆分合并计费组，郑州4 郑州5合并计费，共540G，保底216G。
2022/6/30 ZZ5CM BEC 100G带宽转 ZZ4CM CDN使用。10M，保底80G。与ZZ2CM合并出数，合并保底，出在ZZ2CM上，河南郑州移动 增量200G完成业务测试，已于2020-06-15开始正式切流量上线，从2020.7.1开始计费。使用256个IP：111.6.170.0/24，河南移动 BEC 新建100G 21年11月15日上线，12月16日正式计费，河南郑州移动新增100G</t>
  </si>
  <si>
    <t>ZZ5CM</t>
  </si>
  <si>
    <t>开封 KFCM</t>
  </si>
  <si>
    <t>开封移动</t>
  </si>
  <si>
    <t>140G
-140G</t>
  </si>
  <si>
    <t>202302+B1023:R1023</t>
  </si>
  <si>
    <t>KFCM</t>
  </si>
  <si>
    <t>三门峡 SMXCM</t>
  </si>
  <si>
    <t>三门峡移动</t>
  </si>
  <si>
    <t>2019/1/25
2020/6/15</t>
  </si>
  <si>
    <t>20200615退租</t>
  </si>
  <si>
    <t>SMXCM</t>
  </si>
  <si>
    <t>中国移动通信集团宁夏有限公司</t>
  </si>
  <si>
    <t>宁夏移动</t>
  </si>
  <si>
    <t>182315IDC00155</t>
  </si>
  <si>
    <t>银川 YCCM</t>
  </si>
  <si>
    <t>银川移动</t>
  </si>
  <si>
    <t>2017/1/1
2018/9/1
2020/4/30</t>
  </si>
  <si>
    <t>10G
10G
-20G</t>
  </si>
  <si>
    <t>2020.4.30银川移动退租，迁移至中卫3移动</t>
  </si>
  <si>
    <t>YCCM</t>
  </si>
  <si>
    <t>中卫移动</t>
  </si>
  <si>
    <t>2018/9/1
2020/4/30</t>
  </si>
  <si>
    <t>20G-20G</t>
  </si>
  <si>
    <t>ZWCM</t>
  </si>
  <si>
    <t>中卫: ZW2CM+ZW3CM</t>
  </si>
  <si>
    <t>中卫3移动</t>
  </si>
  <si>
    <t>2018/12/1
2019/2/1
2019/7/1
2020/4/30</t>
  </si>
  <si>
    <t>40G
45G
35G
40G</t>
  </si>
  <si>
    <t>中卫3移动共160G,合并保底64G。10M</t>
  </si>
  <si>
    <t>ZW3CM</t>
  </si>
  <si>
    <t>银川 YC2CM</t>
  </si>
  <si>
    <t>银川2移动</t>
  </si>
  <si>
    <t>CDNYCCM</t>
  </si>
  <si>
    <t>2021/9/11
2022/11/30</t>
  </si>
  <si>
    <t>【边缘计算节点新建】宁夏银川移动边缘计算节点新建（YC2CM），增量100G，9月11日开始计费，颗粒度10M，保底40G</t>
  </si>
  <si>
    <t>YC2CM</t>
  </si>
  <si>
    <t>银川 YC3CM</t>
  </si>
  <si>
    <t>银川3移动</t>
  </si>
  <si>
    <t>【CDN新建】宁夏银川移动新建100G-YC3CM ，节点正式计费日期为2022年12月份04日，100G的BEC的YC2CM转给CDN，，颗粒度10M，保底40G</t>
  </si>
  <si>
    <t>YC3CM</t>
  </si>
  <si>
    <t>L20230329002</t>
  </si>
  <si>
    <t>银川YC4CM</t>
  </si>
  <si>
    <t>银川4移动</t>
  </si>
  <si>
    <t>【CDN新建】宁夏银川移动新建80G  2023-03-01 节点正式上线  (YC4CM),该节点不计费，为赠送节点</t>
  </si>
  <si>
    <t>YC4CM</t>
  </si>
  <si>
    <t>中卫ZW4CM</t>
  </si>
  <si>
    <t>中卫4移动</t>
  </si>
  <si>
    <t>CDNZWCM</t>
  </si>
  <si>
    <t>【CDN新建】宁夏中卫移动新建200G  2023-03-01 节点正式上线  (ZW4CM)</t>
  </si>
  <si>
    <t>ZW4CM</t>
  </si>
  <si>
    <t>中国移动通信集团青海有限公司</t>
  </si>
  <si>
    <t>西宁移动</t>
  </si>
  <si>
    <t>L20221229037</t>
  </si>
  <si>
    <t>2019/1/19
2020/1/1</t>
  </si>
  <si>
    <t>40G+
30G</t>
  </si>
  <si>
    <t>颗粒度10M，保底28G</t>
  </si>
  <si>
    <t>XNCM</t>
  </si>
  <si>
    <t>中国移动通信集团山西有限公司</t>
  </si>
  <si>
    <t>山西移动</t>
  </si>
  <si>
    <t>L20221229039</t>
  </si>
  <si>
    <t>太原4
TY4CM
TYCMGROUP</t>
  </si>
  <si>
    <t>太原4移动</t>
  </si>
  <si>
    <t>2018/8/27
2020/7/1
2022/4/30</t>
  </si>
  <si>
    <t>80G+80G+160G
(TY5CM)-160G</t>
  </si>
  <si>
    <t>64G保底，10M颗粒度。2020-7-1扩容80G</t>
  </si>
  <si>
    <t>TY4CM</t>
  </si>
  <si>
    <t>太原5移动</t>
  </si>
  <si>
    <t>2022/4/30节点退租。新合同直接降价至5300，与太原4移动存量80G合并</t>
  </si>
  <si>
    <t>TY5CM</t>
  </si>
  <si>
    <t>L20230201007</t>
  </si>
  <si>
    <t>太原10移动</t>
  </si>
  <si>
    <t>360G</t>
  </si>
  <si>
    <t>【BEC新建】太原移动新建360G 2023-1-1节点正式上线  (TY10CM)，</t>
  </si>
  <si>
    <t>TY10CM</t>
  </si>
  <si>
    <t>L20230327004</t>
  </si>
  <si>
    <t>阳泉</t>
  </si>
  <si>
    <t>YQ01-移动</t>
  </si>
  <si>
    <t>补202303，计提71.11，运营商75.77，按中值73.44，补2.33</t>
  </si>
  <si>
    <t>YQ01移动出口带宽160G开通，于2023-3-1日开通，CDN代静态，保底64G，颗粒度10M，</t>
  </si>
  <si>
    <t>YQ01-CM-ST-1</t>
  </si>
  <si>
    <t>阳泉移动</t>
  </si>
  <si>
    <t>L20211230024</t>
  </si>
  <si>
    <t>阳泉
YQ01-MOBCOM</t>
  </si>
  <si>
    <t>100G+100G-200G</t>
  </si>
  <si>
    <t>于2021.3.31退租。保底80G ，100M 颗粒度。2020-3-25扩容100G</t>
  </si>
  <si>
    <t>YQ01-MOBCOM</t>
  </si>
  <si>
    <t>中国移动通信集团西藏有限公司</t>
  </si>
  <si>
    <t>拉萨移动</t>
  </si>
  <si>
    <t>L20221229043</t>
  </si>
  <si>
    <t xml:space="preserve">拉萨 </t>
  </si>
  <si>
    <t>CDNLASCM</t>
  </si>
  <si>
    <t>2019/2/1
2020/1/1</t>
  </si>
  <si>
    <t>10G
+10G</t>
  </si>
  <si>
    <t>颗粒度10M，保底8G</t>
  </si>
  <si>
    <t>LASCM</t>
  </si>
  <si>
    <t>甘肃铁通</t>
  </si>
  <si>
    <t>L20220422002</t>
  </si>
  <si>
    <t>兰州2
LZ2CM</t>
  </si>
  <si>
    <t>兰州移动2</t>
  </si>
  <si>
    <t>2018/4/18
2022/4/15</t>
  </si>
  <si>
    <t>2022.4.15节点退租。20220415退租80G，甘肃铁通4月15日终止计费，22年4月免费半个月，保底28G，颗粒度100M</t>
  </si>
  <si>
    <t>LZ2CM</t>
  </si>
  <si>
    <t>西北-lijia</t>
  </si>
  <si>
    <t>中国电信股份有限公司陕西分公司</t>
  </si>
  <si>
    <t>陕西电信</t>
  </si>
  <si>
    <t>182015IDC00019</t>
  </si>
  <si>
    <t>西安开元
XAKY-TELECOM</t>
  </si>
  <si>
    <t>XAKY-电信</t>
  </si>
  <si>
    <t>2019/12/</t>
  </si>
  <si>
    <t>按均值计提，保底10G，颗粒度100M；</t>
  </si>
  <si>
    <t>XAKY-TELECOM</t>
  </si>
  <si>
    <t>182215IDC00660</t>
  </si>
  <si>
    <t>西安开元
XAFJ-CT-ST-1</t>
  </si>
  <si>
    <t>XAFJ-电信CDN</t>
  </si>
  <si>
    <t>2019/12/
2020/3/6
2020/7/8
2021/2/1
2021/6/11</t>
  </si>
  <si>
    <t>200G
200G
100G
300G
200G</t>
  </si>
  <si>
    <t>0G-60G:9500
60G:8691.67</t>
  </si>
  <si>
    <t>按均值计提，保底60G，100M。60G按9500结算，剩余按8691.67结算。</t>
  </si>
  <si>
    <t>XAFJ-CT-ST-1</t>
  </si>
  <si>
    <t>中国电信股份有限公司云计算（陕西）基地</t>
  </si>
  <si>
    <t>182215IDC00522</t>
  </si>
  <si>
    <t>西安电信2+西安5电信
XA2CT</t>
  </si>
  <si>
    <t>西安电信2</t>
  </si>
  <si>
    <t>2010/6/1
2019/2/10
2022/4/30
2022/7/31</t>
  </si>
  <si>
    <t>100G
160G
-100G
-140G</t>
  </si>
  <si>
    <t>按均值计提，100M,Xa5ct+xa2ct合并至XA2CT。+SSL合并对账，合并保底84G，30%；自2021.5.1开始与西安电信SSL节点合并；2022.4.30退租100G带宽。差异条款：</t>
  </si>
  <si>
    <t>XA2CT</t>
  </si>
  <si>
    <t>XASSLTELECOM-3</t>
  </si>
  <si>
    <t>西安电信SSL</t>
  </si>
  <si>
    <t>2010/6/1
2019/2/10</t>
  </si>
  <si>
    <t>按实际流量计提，100M,Xa5ct+xa2ct合并至XA2CT。+SSL合并对账，合并保底84G，30%；自2021.5.1开始与西安电信2节点合并，SSL按实际流量计提；差异条款</t>
  </si>
  <si>
    <t>云-陕西电信</t>
  </si>
  <si>
    <t>西安电信二级
XACTCACHE</t>
  </si>
  <si>
    <t>西安电信二级</t>
  </si>
  <si>
    <t>2018/10/10
2021/9/1
2022/6/10
2022/7/31</t>
  </si>
  <si>
    <t>240G
+160G
+40G
-40G</t>
  </si>
  <si>
    <t>按运营商数据计提，保底120G,100M;2021.9.1扩容160G</t>
  </si>
  <si>
    <t>XACTCACHE</t>
  </si>
  <si>
    <t>云自采-西安3电信
XA3CT</t>
  </si>
  <si>
    <t>云自采-西安3电信</t>
  </si>
  <si>
    <t>历史开通
2022/5/31
2022/6/9</t>
  </si>
  <si>
    <t>160G
-120G
-40G</t>
  </si>
  <si>
    <t>保底48G,100M；2022.5.31退租120G带宽。2022.6.10剩余40G带宽迁移至西安电信二级节点。差异条款：0-3取中值、超出协商</t>
  </si>
  <si>
    <t>XA3CT</t>
  </si>
  <si>
    <t>西安
 XA4CT</t>
  </si>
  <si>
    <t>西安4电信</t>
  </si>
  <si>
    <t>2018/6/1
2019/7/9
2021/5/31
2022/5/31</t>
  </si>
  <si>
    <t>80G
240G
-100G
-220G</t>
  </si>
  <si>
    <t>保底66G,100M;2021.5.31退租100G带宽。；差异条款：0-3取中值、超出协商</t>
  </si>
  <si>
    <t>XA4CT</t>
  </si>
  <si>
    <t>XAIXCT</t>
  </si>
  <si>
    <t>西安三级电信</t>
  </si>
  <si>
    <t>2020/9/20
2021/5/1</t>
  </si>
  <si>
    <t>按运营商数据计提，保底112G，100M。无合同。陕西新建三线，2020/9/10切量上线，2020/9/20开始计费;2021.4.16扩容120G于2021.5.1开始计费；</t>
  </si>
  <si>
    <t>中国联合网络通信有限公司陕西省分公司</t>
  </si>
  <si>
    <t>陕西联通</t>
  </si>
  <si>
    <t>182015IDC00337</t>
  </si>
  <si>
    <t>西安 XA2UN</t>
  </si>
  <si>
    <t>西安2联通</t>
  </si>
  <si>
    <t>2013/11/1
2019/6/26
2020/8/31
2022/4/30
2022/5/31</t>
  </si>
  <si>
    <t>80G
40G
-60G
-50G
-10G</t>
  </si>
  <si>
    <t>2020/8/31退租60G，退租后保底18G,100M颗粒度；XA2UN2022.4.30退租50G带宽。XA2UN2022.5.31退租10G带宽。差异取中值</t>
  </si>
  <si>
    <t>XA2UN</t>
  </si>
  <si>
    <t>182015IDC00319</t>
  </si>
  <si>
    <t>西安开元
XAKY-UNICOM</t>
  </si>
  <si>
    <t>XAKY-联通</t>
  </si>
  <si>
    <t>2019/12/1
2020/3/6</t>
  </si>
  <si>
    <t>100G
100G</t>
  </si>
  <si>
    <t>补202303，计提73.25，结算75.14，补1.89</t>
  </si>
  <si>
    <t>按均值计提，10M颗粒度，60G保底；</t>
  </si>
  <si>
    <t>XAKY-UNICOM</t>
  </si>
  <si>
    <t>XAIXUN</t>
  </si>
  <si>
    <t>西安三级联通</t>
  </si>
  <si>
    <t>2020/9/4
2021/4/16</t>
  </si>
  <si>
    <t>80G
80G</t>
  </si>
  <si>
    <t>陕西新建三线，2020/9/10切量上线，9.4开始计费,2021.4.16扩容80G。与XAFJ-联通CDN合并；合并保底108G；
差异取中值</t>
  </si>
  <si>
    <t>西安沣景
XAFJ-CU-ST-1</t>
  </si>
  <si>
    <t>XAFJ-联通CDN</t>
  </si>
  <si>
    <t>补202303，计提237.2，结算241.9，补4.7</t>
  </si>
  <si>
    <t>按均值计提，与西安三级联通合并保底108G；100M颗粒度;2021.4.30开通，2021.5.1开始计费。</t>
  </si>
  <si>
    <t>XAFJ-CU-ST-1</t>
  </si>
  <si>
    <t>中国联合网络通信有限公司西安市分公司</t>
  </si>
  <si>
    <t>西安联通</t>
  </si>
  <si>
    <t>182115IDC00341</t>
  </si>
  <si>
    <t>西安联通二级</t>
  </si>
  <si>
    <t>2021/8/11
2021/10/9</t>
  </si>
  <si>
    <t>按均值计提，90G保底，100M颗粒。陕西西安联通二级 增量160G完成业务测试，已于2021-08-02开始正式切流量上线；合同约定赠送10天测试期，自2021.8.12开始计费，48G保底；差异取中值。2021.10.1扩容140G，于2021.10.9中午12点整开始计费（赠送8.5天）</t>
  </si>
  <si>
    <t>XAUNCACHE</t>
  </si>
  <si>
    <t>中国移动通信集团陕西有限公司商洛分公司</t>
  </si>
  <si>
    <t>商洛移动</t>
  </si>
  <si>
    <t>182315IDC00140</t>
  </si>
  <si>
    <t>XAIXCM</t>
  </si>
  <si>
    <t>西安三级移动</t>
  </si>
  <si>
    <t>2020/9/10
2020/12/31
2021/4/23</t>
  </si>
  <si>
    <t>160G+40G+60G</t>
  </si>
  <si>
    <t>补202303，计提143.18，结算144.25，补1.07</t>
  </si>
  <si>
    <t>保底104G，10M。无合同。陕西新建三线，2020/9/10切量上线，并开始计费;2020/12/31扩容40G带宽;2021.4.16扩容60G，于2021.4.23开始计费</t>
  </si>
  <si>
    <t>中国移动通信集团陕西有限公司西安分公司</t>
  </si>
  <si>
    <t>西安移动</t>
  </si>
  <si>
    <t>182315IDC00157</t>
  </si>
  <si>
    <t>西安 XACM</t>
  </si>
  <si>
    <t>2015/11/12
2022/7/31</t>
  </si>
  <si>
    <t>40%保底，40G。10M；差异条款：0-3取中值、超出协商</t>
  </si>
  <si>
    <t>XACM</t>
  </si>
  <si>
    <t>咸阳移动 咸阳2移动
XY2CM
XYCMGROUP2</t>
  </si>
  <si>
    <t>咸阳移动</t>
  </si>
  <si>
    <t>2018/12/25
2020/1/22
2020/3/6</t>
  </si>
  <si>
    <t>120G
100G
-100G</t>
  </si>
  <si>
    <t>保底48G，颗粒度10M；2022.6起咸阳移动和咸阳2移动拆分计提。2022.8起咸阳移动和咸阳2移动合并计提。差异条款：0-3取中值、超出协商</t>
  </si>
  <si>
    <t>XYCM</t>
  </si>
  <si>
    <t>咸阳2移动</t>
  </si>
  <si>
    <t>2018/12/25
2022/5/31</t>
  </si>
  <si>
    <t>240G
-100G</t>
  </si>
  <si>
    <t>补202303，计提107.72，运营商108.93，按中值108.32补0.6</t>
  </si>
  <si>
    <t>保底56G，颗粒度10M；2022.6起咸阳移动和咸阳2移动拆分计提。2022.8起咸阳移动和咸阳2移动合并计提。</t>
  </si>
  <si>
    <t>XY2CM</t>
  </si>
  <si>
    <t>中国移动通信集团陕西有限公司汉中分公司</t>
  </si>
  <si>
    <t>汉中移动</t>
  </si>
  <si>
    <t>182315IDC00156</t>
  </si>
  <si>
    <t>西安移动二级</t>
  </si>
  <si>
    <t>CDNXACM2</t>
  </si>
  <si>
    <t>22.10.07开始计费，【CDN新建】陕西西安移动二级新建300G2022-09-30节点正式上线  (XACMCACHE)，保底120G，颗粒度10M</t>
  </si>
  <si>
    <t>XACMCACHE</t>
  </si>
  <si>
    <t>182015IDC00002</t>
  </si>
  <si>
    <t>西安开元
XAKY-MOBCOM</t>
  </si>
  <si>
    <t>XAKY-移动</t>
  </si>
  <si>
    <t>阶梯计费
《40G：19500
40-60:18000
60-80:16500
&gt;80G:15000</t>
  </si>
  <si>
    <t>补202303，计提30，结算30.14，补0.14</t>
  </si>
  <si>
    <t>每月注意计提价格，保底30G，颗粒度100M。
95计费流量&lt;=40G 单价19500元；
（40G-60G】单价18000元;
（60G-80G】单价16500元；
&gt;80G；单价15000元</t>
  </si>
  <si>
    <t>XAKY-MOBCOM</t>
  </si>
  <si>
    <t>L20221130004</t>
  </si>
  <si>
    <t>西安沣景</t>
  </si>
  <si>
    <t>每月按1G计提，11月折天=1*23/30,陕西沣景为西安天互客户开通1G 移动IDC静态端口，32个IPV4地址和32个IPV6地址(V6免费），保底400M，</t>
  </si>
  <si>
    <t>XAFJ-CM-IDC-1G</t>
  </si>
  <si>
    <t>咸阳3移动</t>
  </si>
  <si>
    <t>合并保底200G。3%以内取中值。陕西咸阳移动 增量100G完成业务测试，已于2020-03-06开始正式切流量上线（此节点于2021.5.1开始合并至XAFJ-移动CDN）</t>
  </si>
  <si>
    <t>XY3CM</t>
  </si>
  <si>
    <t>西安沣景
XAFJ-CM-ST-1</t>
  </si>
  <si>
    <t>XAFJ-移动CDN</t>
  </si>
  <si>
    <t>2020/3/25
2020/8/1
2020/12/31
2021/3/25</t>
  </si>
  <si>
    <t>100G
60G
40G
200G</t>
  </si>
  <si>
    <t>合并保底200G，10M颗粒度，2020/3/25新建100G，从2020.4.1开始计费，2020/7/22扩容60G，从2020.8.1开始计费，扩容后40%保底，64G。2020.12.31扩容40G，节点由XAKY-移动CDN变更为XAFJ-移动CDN，2021.3.25扩容200G（于2021.5.1开始XY3CM与XAFJ-移动CDN合并计费）</t>
  </si>
  <si>
    <t>XAFJ-CM-ST-1</t>
  </si>
  <si>
    <t>广西壮族自治区公众信息产业有限公司</t>
  </si>
  <si>
    <t>广西电信</t>
  </si>
  <si>
    <t>182215IDC00619</t>
  </si>
  <si>
    <t>南宁电信ssl</t>
  </si>
  <si>
    <t>CDNNNCT</t>
  </si>
  <si>
    <t>按实际流量计提，颗粒度100M，保底3G/口，181915IDC00219合同期内最后14天为流量赠送期。</t>
  </si>
  <si>
    <t>GXSSLTELECOM</t>
  </si>
  <si>
    <t xml:space="preserve">南宁电信2
南宁3电信
南宁4电信 </t>
  </si>
  <si>
    <t>南宁4电信</t>
  </si>
  <si>
    <t>2013/6/25，2019/1/25，2019/4/3，2019/11/30，2021/10/30，2022/4/30
2022/5/31
2022/6/30
2022/6/30
2022/8/31</t>
  </si>
  <si>
    <t>160G
+160G
+200G
-100G
+40G
-150G
-120G
-30G NN3CT
-70G NN4CT
-50G</t>
  </si>
  <si>
    <t>2022/8/31退租50G，2022/5/31退租120G，退租NN3CT及NN4CT节点共计 150G，11月送20天测试期，与SSL合并保底141G，需要注意20211030扩容40G，20191130退租南宁2电信100G。颗粒度100M，保底3G/口，181915IDC00219合同期内最后14天为流量赠送期。</t>
  </si>
  <si>
    <t>NN4CT</t>
  </si>
  <si>
    <t>南宁5电信</t>
  </si>
  <si>
    <t>CDNNNCT2</t>
  </si>
  <si>
    <t>2020/11/23
2022/5/31</t>
  </si>
  <si>
    <t>2022/5/31退租80G，11月送20天测试期，20201123开始计费，颗粒度100M，保底24G</t>
  </si>
  <si>
    <t>NN5CT</t>
  </si>
  <si>
    <t>中国电信股份有限公司昆明分公司</t>
  </si>
  <si>
    <t>昆明电信</t>
  </si>
  <si>
    <t>182215IDC00466</t>
  </si>
  <si>
    <t>昆明2</t>
  </si>
  <si>
    <t>昆明电信2</t>
  </si>
  <si>
    <t>CDNKMCT</t>
  </si>
  <si>
    <t>-80G</t>
  </si>
  <si>
    <t>需要注意2019年12月31日退租80G。颗粒度100M，保底3G/口</t>
  </si>
  <si>
    <t>KM2CT</t>
  </si>
  <si>
    <t>昆明3</t>
  </si>
  <si>
    <t>昆明电信3</t>
  </si>
  <si>
    <t>CDNKMCT2</t>
  </si>
  <si>
    <t>KM3CT</t>
  </si>
  <si>
    <t>昆明5+6 
KMCTGROUP</t>
  </si>
  <si>
    <t>昆明5电信
昆明6电信</t>
  </si>
  <si>
    <t>2018/1/1
2022/4/30
2022/5/31
2022/6/30</t>
  </si>
  <si>
    <t>80G+240G
-180G
-40G
-60G</t>
  </si>
  <si>
    <t>颗粒度100M，保底3G/口；KM5CT  20G
KM6CT  20G</t>
  </si>
  <si>
    <t>KM5CT</t>
  </si>
  <si>
    <t>昆明4</t>
  </si>
  <si>
    <t>昆明电信4</t>
  </si>
  <si>
    <t>2018/4/18
2022/4/30
2022/5/31</t>
  </si>
  <si>
    <t>80G-20G-60G</t>
  </si>
  <si>
    <t>2022/5/31节点退租。颗粒度100M，保底3G/口</t>
  </si>
  <si>
    <t>KM4CT</t>
  </si>
  <si>
    <t>海南</t>
  </si>
  <si>
    <t>中国电信股份有限公司文昌分公司</t>
  </si>
  <si>
    <t>海口电信</t>
  </si>
  <si>
    <t>182215IDC00621</t>
  </si>
  <si>
    <t>海口2</t>
  </si>
  <si>
    <t>海口电信2</t>
  </si>
  <si>
    <t>CDNHKCT2</t>
  </si>
  <si>
    <t>2018/8/1
2019/7/25</t>
  </si>
  <si>
    <t>需要注意202007开始合并至海口3电信，颗粒度100M，保底24G，新增40G2019年7月25日开始计费，存量同时降价，注意新合同约定存量120G2019年7月1日开始按照9833计费</t>
  </si>
  <si>
    <t>HK2CT</t>
  </si>
  <si>
    <t>海口3</t>
  </si>
  <si>
    <t>海口3电信</t>
  </si>
  <si>
    <t>CDNHKCT3</t>
  </si>
  <si>
    <t>2018/12/19
2022/5/31</t>
  </si>
  <si>
    <t>80G
+40G
+40G
-80G</t>
  </si>
  <si>
    <t>2022/5/31退租80G，需要注意202007开始合并海口2电信的80G，颗粒度100M，保底24G</t>
  </si>
  <si>
    <t>HK3CT</t>
  </si>
  <si>
    <t>中国电信股份有限公司福建分公司</t>
  </si>
  <si>
    <t>福州电信</t>
  </si>
  <si>
    <t>L20220829006</t>
  </si>
  <si>
    <t>福州仓科机房</t>
  </si>
  <si>
    <t>福州电信SSL</t>
  </si>
  <si>
    <t>CDNFZCT</t>
  </si>
  <si>
    <t>2013/6/26
2019/10/10
2022/8/31</t>
  </si>
  <si>
    <t>2022/8/31退租10G，2022年5月1日-15日免费，颗粒度100M，保底3G，与CDN合并计费；8月让CDN帮SSL跑了保底，SSL无成本，9月不需要</t>
  </si>
  <si>
    <t>FZSSLTELECOM</t>
  </si>
  <si>
    <t>福州电信二级</t>
  </si>
  <si>
    <t>2020/1/31
2022/8/31</t>
  </si>
  <si>
    <t>320G-120G
-100G</t>
  </si>
  <si>
    <t>2022/8/31退租100G，2022年5月1日-15日免费，需要注意周睿发邮件2020年1月31日退租120G,颗粒度100M，保底60G。存量240，扩容80G20190711开始计费，存量同时降价；SSL与CDN合并计费；8月让CDN帮SSL跑了保底，SSL无成本，9月不需要</t>
  </si>
  <si>
    <t>FZCTCACHE</t>
  </si>
  <si>
    <t>厦门2电信</t>
  </si>
  <si>
    <t>CDNXMCT</t>
  </si>
  <si>
    <t>2019/6/14
2020/1/31
2022/4/30</t>
  </si>
  <si>
    <t>240G-120G-90G</t>
  </si>
  <si>
    <t>需要注意周睿发邮件2020年1月31日退租120G。颗粒度100M，保底36G.2019-6-14日起正式计费。</t>
  </si>
  <si>
    <t>XM2CT</t>
  </si>
  <si>
    <t>L20210824001</t>
  </si>
  <si>
    <t>补202207，SYS10.93，计提11，运营商11.15，按中值11.04补0.04</t>
  </si>
  <si>
    <r>
      <rPr>
        <sz val="10"/>
        <rFont val="微软雅黑"/>
        <charset val="134"/>
      </rPr>
      <t xml:space="preserve">2020/1/31
</t>
    </r>
    <r>
      <rPr>
        <sz val="10"/>
        <color rgb="FFFF0000"/>
        <rFont val="微软雅黑"/>
        <charset val="134"/>
      </rPr>
      <t>2022/8/31</t>
    </r>
  </si>
  <si>
    <r>
      <rPr>
        <sz val="10"/>
        <rFont val="微软雅黑"/>
        <charset val="134"/>
      </rPr>
      <t xml:space="preserve">320G-120G
</t>
    </r>
    <r>
      <rPr>
        <sz val="10"/>
        <color rgb="FFFF0000"/>
        <rFont val="微软雅黑"/>
        <charset val="134"/>
      </rPr>
      <t>-100G</t>
    </r>
  </si>
  <si>
    <t>补202208，计提56.79，运营商56.89，按中值56.82补0.03</t>
  </si>
  <si>
    <t>补202210，SYS10.36，计提10.4，运营商10.58，按中值10.47补0.07</t>
  </si>
  <si>
    <t>补202211，SYS11.2，计提11.2，运营商11.46，按中值11.33补0.13</t>
  </si>
  <si>
    <t>补202212，SYS10.05，计提10.1，运营商10.31，按中值10.18补0.08</t>
  </si>
  <si>
    <t>补202302，SYS9.19，计提9.2，运营商9.37，按中值9.28补0.08</t>
  </si>
  <si>
    <t>中国联合网络通信有限公司广西壮族自治区分公司</t>
  </si>
  <si>
    <t>广西联通</t>
  </si>
  <si>
    <t>L20230223004</t>
  </si>
  <si>
    <t>南宁2
NNUNGROUP</t>
  </si>
  <si>
    <t xml:space="preserve">南宁2联通
南宁3联通
</t>
  </si>
  <si>
    <t>CDNNNUN</t>
  </si>
  <si>
    <t>2018/12/18
2019/3/5</t>
  </si>
  <si>
    <t>40G+
60G</t>
  </si>
  <si>
    <t>补202303，计提30，结算30.37，补0.37</t>
  </si>
  <si>
    <t>按均值计提，颗粒度100M，南宁2*南宁3共保底30G；</t>
  </si>
  <si>
    <t>NN2UN</t>
  </si>
  <si>
    <t>中国联合网络通信有限公司福州市分公司</t>
  </si>
  <si>
    <t>福州联通</t>
  </si>
  <si>
    <t>L20230327007</t>
  </si>
  <si>
    <t>福州3联通</t>
  </si>
  <si>
    <t>CDNFZUN2</t>
  </si>
  <si>
    <t>2019/6/26
2020/1/31</t>
  </si>
  <si>
    <t>80G-60G</t>
  </si>
  <si>
    <t>按均值计提，需要注意2020年1月31日退租60G。颗粒度100M，保底6G</t>
  </si>
  <si>
    <t>FZ3UN</t>
  </si>
  <si>
    <t>中国联合网络通信有限公司海南省分公司</t>
  </si>
  <si>
    <t>海口联通</t>
  </si>
  <si>
    <t>182115IDC00393</t>
  </si>
  <si>
    <t>海南海口</t>
  </si>
  <si>
    <t>海口2联通</t>
  </si>
  <si>
    <t>CDNHKUN</t>
  </si>
  <si>
    <t>2018/7/25
2020/4/8
2020/9/30
2022/6/30</t>
  </si>
  <si>
    <t>40G
+40G
-20G
-20G</t>
  </si>
  <si>
    <t>按均值计提，（1）颗粒度10M，保底12G；（2）20200930退租20G。（3）需要注意20200801开始价格为9000，需要注意20200408扩容40G，2019年11月1日开始价格为8333.</t>
  </si>
  <si>
    <t>HK2UN</t>
  </si>
  <si>
    <t>中国联合网络通信有限公司云南省分公司</t>
  </si>
  <si>
    <t>云南联通</t>
  </si>
  <si>
    <t>182115IDC00367</t>
  </si>
  <si>
    <t>昆明联通</t>
  </si>
  <si>
    <t>CDNKMUN</t>
  </si>
  <si>
    <t>（1）颗粒度1M，保底4G；（2）2019年7月1日开始价格为6666.67，注意历史单价付款冲销；</t>
  </si>
  <si>
    <t>KMUN</t>
  </si>
  <si>
    <t>182115IDC00293</t>
  </si>
  <si>
    <t>昆明4联通</t>
  </si>
  <si>
    <t>CDNKMUN3</t>
  </si>
  <si>
    <t>云南联通新建80G节点，颗粒度100M，保底24G</t>
  </si>
  <si>
    <t>KM4UN</t>
  </si>
  <si>
    <t>昆明5联通</t>
  </si>
  <si>
    <t>CDNKMUN4</t>
  </si>
  <si>
    <t>2022/9/1，2023/1/31</t>
  </si>
  <si>
    <t>23年1月31日KM5UN整节点退租，退租40G，KM5UN节点新增40G带宽，保底12G，颗粒度1M</t>
  </si>
  <si>
    <t>KM5UN</t>
  </si>
  <si>
    <t>L20230426007</t>
  </si>
  <si>
    <t>昆明6联通</t>
  </si>
  <si>
    <t>【BEC新建】昆明联通新建60G 2023-4-1节点正式上线 (KM6UN)，2023年4月1日 开始计费</t>
  </si>
  <si>
    <t>KM6UN</t>
  </si>
  <si>
    <t>中国移动通信集团海南有限公司</t>
  </si>
  <si>
    <t>海口移动</t>
  </si>
  <si>
    <t>L20221228010</t>
  </si>
  <si>
    <t>海口</t>
  </si>
  <si>
    <t>海口2移动</t>
  </si>
  <si>
    <t>CDNHKCM</t>
  </si>
  <si>
    <t>2019/1/10
2022/5/31</t>
  </si>
  <si>
    <t>HK2CM2022/5/31退租40G，202101对账已扣减，（1）需要注意2020年9月1日开始海口2移动合并海口3移动；（2）颗粒度10M，保底48G；2022.6.1起不合并，海口2移动已退租。</t>
  </si>
  <si>
    <t>HK2CM</t>
  </si>
  <si>
    <t>海口3移动</t>
  </si>
  <si>
    <t>2020/6/29
2022/7/31</t>
  </si>
  <si>
    <t>（1）需要注意2020年9月1日开始合并至海口2移动；（2）颗粒度10M，保底32G；2022.6.1起不合并，海口2移动已退租。</t>
  </si>
  <si>
    <t>HK3CM</t>
  </si>
  <si>
    <t>中国移动通信集团福建有限公司福州分公司</t>
  </si>
  <si>
    <t>福州移动</t>
  </si>
  <si>
    <t>L20221228012</t>
  </si>
  <si>
    <t>CDNFZCM</t>
  </si>
  <si>
    <t>2017/9/30
2020/6/29
2022/7/31</t>
  </si>
  <si>
    <t>40G+
20G
-60G</t>
  </si>
  <si>
    <t>（1）需要注意20200629扩容20G，颗粒度10M，保底40%；（2）202006开始合并了福州移动2+福州3移动</t>
  </si>
  <si>
    <t>FZCM</t>
  </si>
  <si>
    <t>福州2</t>
  </si>
  <si>
    <t>福州移动2</t>
  </si>
  <si>
    <t>CDNFZCM2</t>
  </si>
  <si>
    <t>2017/9/30
2020/6/29
2022/5/13
2022/7/31</t>
  </si>
  <si>
    <t>80G+50G-30G
-80G</t>
  </si>
  <si>
    <t>按保底计提，(1)需要注意20200629扩容50G，颗粒度10M，保底40%；（2）历史备注信息：2018年9月11日扩容80G，2019年10月11日计费。以后此节点保底64G。2022.7.31退租后此节点剩余带宽是BEC使用</t>
  </si>
  <si>
    <t>FZ2CM</t>
  </si>
  <si>
    <t>福州3</t>
  </si>
  <si>
    <t>福州3移动</t>
  </si>
  <si>
    <t>2018/9/11
2020/6/29
2022/4/30
2022/5/13</t>
  </si>
  <si>
    <t>80G+90G-100G-70G</t>
  </si>
  <si>
    <t>（1）需要注意20200629扩容90G，颗粒度10M，保底40%；（2）历史备注信息：2018年9月11日扩容80G，2019年10月11日计费。以后此节点保底64G。</t>
  </si>
  <si>
    <t>FZ3CM</t>
  </si>
  <si>
    <t>L20221230001</t>
  </si>
  <si>
    <t>厦门2</t>
  </si>
  <si>
    <t>厦门2移动</t>
  </si>
  <si>
    <t>CDNXMCM2</t>
  </si>
  <si>
    <t>【BEC新建】厦门移动新建600G 2022-12-3节点正式上线  (XM2CM)，增量600G</t>
  </si>
  <si>
    <t>XM2CM</t>
  </si>
  <si>
    <t>中国移动通信集团云南有限公司昆明分公司</t>
  </si>
  <si>
    <t>昆明移动</t>
  </si>
  <si>
    <t>L20221228011</t>
  </si>
  <si>
    <t>昆明3移动</t>
  </si>
  <si>
    <t>CDNKMCM3</t>
  </si>
  <si>
    <t>2019/1/25
2020/1/1
2016/9/1
2022/5/31</t>
  </si>
  <si>
    <t>150G
+40G
+10G
-200G</t>
  </si>
  <si>
    <t>2022/5/31退租200G，（1）颗粒度10M，保底80G；（2）昆明移动+昆明3移动=200G合并计费</t>
  </si>
  <si>
    <t>KM3CM</t>
  </si>
  <si>
    <t>昆明4移动</t>
  </si>
  <si>
    <t>CDNKMCM4</t>
  </si>
  <si>
    <t>2019/3/1
2020/1/1</t>
  </si>
  <si>
    <t>200G+120G</t>
  </si>
  <si>
    <t>颗粒度10M，保底128G</t>
  </si>
  <si>
    <t>KM4CM</t>
  </si>
  <si>
    <t>中国移动通信集团广西有限公司南宁分公司</t>
  </si>
  <si>
    <t>南宁移动</t>
  </si>
  <si>
    <t>L20221228013</t>
  </si>
  <si>
    <t>CDNNNCM</t>
  </si>
  <si>
    <t>2019/1/25
2020/7/1
2022/4/30
2022/5/12
2022/7/31</t>
  </si>
  <si>
    <t>160G
+80G
-100G
-90G
-50G</t>
  </si>
  <si>
    <t>（1）颗粒度10M，保底96；（2）需要注意20200701扩容80G</t>
  </si>
  <si>
    <t>NNCM</t>
  </si>
  <si>
    <t>南宁3移动</t>
  </si>
  <si>
    <t>CDNNNCM3</t>
  </si>
  <si>
    <t>2019/2/25
2022/4/30
2022/7/31</t>
  </si>
  <si>
    <t>160G-60G
-80G</t>
  </si>
  <si>
    <t>颗粒度10M，保底40G；2022.7.31退租后此节点剩余带宽是BEC使用</t>
  </si>
  <si>
    <t>NN3CM</t>
  </si>
  <si>
    <t>合同号</t>
  </si>
  <si>
    <t>合同状态</t>
  </si>
  <si>
    <t>新返回合同检查</t>
  </si>
  <si>
    <t>原因</t>
  </si>
  <si>
    <t>合同性质</t>
  </si>
  <si>
    <t>合同申请时间</t>
  </si>
  <si>
    <t>签约部门</t>
  </si>
  <si>
    <t>申请人</t>
  </si>
  <si>
    <t>申请部门</t>
  </si>
  <si>
    <t>执行人</t>
  </si>
  <si>
    <t>执行部门</t>
  </si>
  <si>
    <t>替代提交</t>
  </si>
  <si>
    <t>百度签约公司</t>
  </si>
  <si>
    <t>合同类别</t>
  </si>
  <si>
    <t>客户名称</t>
  </si>
  <si>
    <t>申请理由</t>
  </si>
  <si>
    <t>合同开始时间</t>
  </si>
  <si>
    <t>项目号</t>
  </si>
  <si>
    <t>费用类型</t>
  </si>
  <si>
    <t>收款总金额</t>
  </si>
  <si>
    <t>收款币种</t>
  </si>
  <si>
    <t>付款总金额</t>
  </si>
  <si>
    <t>付款币种</t>
  </si>
  <si>
    <t>合同返回时间</t>
  </si>
  <si>
    <t>变更合同</t>
  </si>
  <si>
    <t>变更类型</t>
  </si>
  <si>
    <t>关联合同号</t>
  </si>
  <si>
    <t>合同属性</t>
  </si>
  <si>
    <t>范本名称</t>
  </si>
  <si>
    <t>关联性质</t>
  </si>
  <si>
    <t>关联交易</t>
  </si>
  <si>
    <t>支付境外客户(含港澳台)</t>
  </si>
  <si>
    <t>财务BG</t>
  </si>
  <si>
    <t>履约方式</t>
  </si>
  <si>
    <t>产品线</t>
  </si>
  <si>
    <t>182315IDC00162</t>
  </si>
  <si>
    <t>生效</t>
  </si>
  <si>
    <t>已更新</t>
  </si>
  <si>
    <t>非范本合同</t>
  </si>
  <si>
    <t>2023-04-20</t>
  </si>
  <si>
    <t>基础资源战略合作部</t>
  </si>
  <si>
    <t>林加</t>
  </si>
  <si>
    <t>中后台组</t>
  </si>
  <si>
    <t>基础资源商务组</t>
  </si>
  <si>
    <t>是</t>
  </si>
  <si>
    <t>甲方:北京百度网讯科技有限公司;</t>
  </si>
  <si>
    <t>IDC/ITE合同</t>
  </si>
  <si>
    <t>乙方:中国移动通信集团广东有限公司广州分公司_IDC(待审核);</t>
  </si>
  <si>
    <t xml:space="preserve">1.月度需求2022年3月，2022年8月，2022年12月
2.合同概要：续签商务条件如下：
1）机柜：2023年2月至2023年7月4.4kw机柜4800元/个/月，非4.4kw机柜按照此单价折算， 以实际使用资源计费。机柜降幅2%。
2）静态带宽：与原合同一致，即单价2万元/G/月，华新园与博浩机房合并端口计费，合并保底80G（保底13%），同时每月给予4G免费流量。目前华新园22个万兆，博浩40个万兆，共计62个万兆端口。
3）光纤：广州南沙到广州科学城双路由裸光纤免费。广州南沙到深圳双路由裸光纤原合同12万元/月，此次由于移动无法进行更多机柜降价，故减免光纤费用，减免追溯至21年8月，即光纤免费两年共计288万元。折算至机柜单价，折合4780元/柜/月，降幅4.4%。
3.预估金额：(4800*2051+9600*1+15000*16+19637*2+26182*2+8728*6)*11+（20000*80*11）= 130,222,466.00 元
</t>
  </si>
  <si>
    <t>2023-02-01</t>
  </si>
  <si>
    <t>2023-12-31</t>
  </si>
  <si>
    <t/>
  </si>
  <si>
    <t>付款</t>
  </si>
  <si>
    <t>130222466</t>
  </si>
  <si>
    <t>人民币</t>
  </si>
  <si>
    <t>2023-04-24</t>
  </si>
  <si>
    <t>,PeriodChange,GoodsUpdate,</t>
  </si>
  <si>
    <t>182215IDC00268</t>
  </si>
  <si>
    <t>IDC战略合作部-国内-IDC-机房</t>
  </si>
  <si>
    <t>否</t>
  </si>
  <si>
    <t>无</t>
  </si>
  <si>
    <t>ACG</t>
  </si>
  <si>
    <t>182315IDC00161</t>
  </si>
  <si>
    <t>语音</t>
  </si>
  <si>
    <t>范本合同</t>
  </si>
  <si>
    <t>2023-04-19</t>
  </si>
  <si>
    <t>王玉伟</t>
  </si>
  <si>
    <t>乙方:安徽智侒信信息技术有限公司_IDC(待审核);</t>
  </si>
  <si>
    <t>1、合同概要：前期与供应商【智侒信】签署的《语音号码验证服务采购合同》于2023年3月31日到期，现进行续约。此合同为ACG AI应用产品部提供号码认证类资源，本次续约价格保持不变。
2、预估金额=预估月度消费金额*12=1,200,000.00元</t>
  </si>
  <si>
    <t>2023-04-01</t>
  </si>
  <si>
    <t>2024-04-30</t>
  </si>
  <si>
    <t>1200000</t>
  </si>
  <si>
    <t>IDC战略合作部-国内-其他</t>
  </si>
  <si>
    <t>语音号码验证服务采购合同</t>
  </si>
  <si>
    <t>182315IDC00159</t>
  </si>
  <si>
    <t>框架合同</t>
  </si>
  <si>
    <t>乙方:哈尔滨臻云科技有限公司_IDC(待审核);</t>
  </si>
  <si>
    <t>1.CDN框架合同，无月度需求审批信息 
2.合同概要：本合同为框架合同，不涉及资源数量及价格，无需月度需求审批。具体资源数量及价格以各节点订单为准 
3.预估金额=0</t>
  </si>
  <si>
    <t>2023-03-01</t>
  </si>
  <si>
    <t>2024-02-29</t>
  </si>
  <si>
    <t>免费</t>
  </si>
  <si>
    <t>2023-04-21</t>
  </si>
  <si>
    <t>IDC战略合作部-国内-CDN</t>
  </si>
  <si>
    <t>IDC-SA合同正本-2</t>
  </si>
  <si>
    <t>乙方:中国移动通信集团江苏有限公司盐城分公司_IDC(待审核);</t>
  </si>
  <si>
    <t>1、月度需求在2023年1月。
2、合同概要：江苏省盐城市移动合同续签至2023年5月31日，商务条件与2022年集约价格保持不变。
BEC带宽200G，保底40%，95计费，6740元/G/月；1个收费机柜，单价4300元；IP免费提供512个。
22年6月6日申请了12个月的合同，由于移动集约限制只签到了12月31日，现集约价格可续签半年，本合同仅申请续签到23年5月31日。
3、预估金额=(带宽200*保底40%*6740元+机柜1个*单价4300元)*5个月</t>
  </si>
  <si>
    <t>2023-01-01</t>
  </si>
  <si>
    <t>2717500</t>
  </si>
  <si>
    <t>2023-04-26</t>
  </si>
  <si>
    <t>182315IDC00026</t>
  </si>
  <si>
    <t>框架下订单</t>
  </si>
  <si>
    <t>乙方:哈尔滨臻云科技有限公司_IDC;</t>
  </si>
  <si>
    <t>此供应商已签署框架协议（合同号182315IDC00159），在框架协议下增加哈尔滨电信的资源订单，具体资源情况如下： 
按照需求，黑龙江哈尔滨电信-存量240G-续约-代理
1.月度需求在2023年1月 
2.带宽：30%保底，95计费，自2023年3月1日起单价由6250元/G/月降价至5000元/G/月，相比原价降幅20%，相比集约9500元/G/月降幅47.37%。按照95计费45%利用率，相比集约节约（9500-5000）*12*240*45%=583.2万元/年
3.机柜：单价4000元，免费24个，在用6个，以实际开通为准 
4.IP：IPV4单价50元，免费768个，在用416个，IPV6按需赠送。以实际开通为准 
5.预估金额：5000*240*30%*12=  4,320,000.00 元</t>
  </si>
  <si>
    <t>4320000</t>
  </si>
  <si>
    <t>2023-04-18</t>
  </si>
  <si>
    <t>乙方:山西卡伏科技有限公司_IDC(待审核);</t>
  </si>
  <si>
    <t xml:space="preserve">供应商已签署框架协议（合同号182215IDC00708 ），在框架协议下增加太原移动的资源订单，具体资源情况如下：
按照需求，山西太原移动-存量100G（包端口）-续约-代理
1.月度需求在2023年1月
2.带宽：4500元/G/月，包端口计费。折算成95峰值计费价格是5625元，相比集约6740元/G/月，降幅16.54%。按照95计费80%利用率，相比集约节约（6740*100*80%-4500*100）*12=107.04万元/年 
3.机柜：单价5000元，在用3个，以实际开通为准
4.IP：IPV4 单价50元，免费256个，在用256个；IPV6 按需赠送，以实际开通为准
5.预估金额：（5000*3+4500*100*100%）*10= 4,650,000.00 元
</t>
  </si>
  <si>
    <t>4650000</t>
  </si>
  <si>
    <t>182215IDC00708</t>
  </si>
  <si>
    <t>182315IDC00153</t>
  </si>
  <si>
    <t>乙方:北京易掌云峰科技有限公司_IDC(待审核);</t>
  </si>
  <si>
    <t>1、合同概要：为支撑ACGCRM外呼需求，持续优化供应商池，引入供应商【易掌云峰】的语音线路资源，可保障投诉比15万分钟时不断供。
 2、预估金额=600000元</t>
  </si>
  <si>
    <t>2024-04-23</t>
  </si>
  <si>
    <t>600000</t>
  </si>
  <si>
    <t>语音线路采购协议</t>
  </si>
  <si>
    <t>李佳</t>
  </si>
  <si>
    <t>乙方:中国移动通信集团陕西有限公司西安分公司_IDC(待审核);</t>
  </si>
  <si>
    <t>1、月度需求在2023年1月。
2、合同概要：陕西省西安移动合同续签至2023年6月30日，商务条件与2022年集约价格保持不变。
     带宽260G，保底40%，95计费，6740元/G/月；
     机柜收费14个，5000元/柜/月；免费0个；
     IP收费0个，50元/个/月；
3、预估金额=带宽260G*保底率40%*单价6740*6个月+机柜14个*单价5000*6个月+无收费IP数量</t>
  </si>
  <si>
    <t>2023-06-30</t>
  </si>
  <si>
    <t>4625760</t>
  </si>
  <si>
    <t>182315IDC00026 182115IDC00168</t>
  </si>
  <si>
    <t>乙方:中国移动通信集团陕西有限公司汉中分公司_IDC(待审核);</t>
  </si>
  <si>
    <t>1、月度需求在2022年10月，2022年12月，2023年1月。
2、合同概要：陕西省汉中市移动合同续签至2023年6月30日，商务条件与2022年集约价格保持不变。
     带宽800G，保底40%，95计费，6740元/G/月；
     IP收费0个，50元/个/月；
3、预估金额=(带宽800G*保底率40%*单价6740+无收费IP数量）*6个月</t>
  </si>
  <si>
    <t>12940800</t>
  </si>
  <si>
    <t>182315IDC00026 182115IDC00150</t>
  </si>
  <si>
    <t>乙方:乌兰察布华为云计算技术有限公司_IDC(待审核);</t>
  </si>
  <si>
    <t>1、月度需求在2023年2月。
2、与华为续签商业CDN双向合作合同，采购价格8400元/G/月，1000进制，月95计费，包头系数1.1。
3、预估金额=8400元*12月*900G</t>
  </si>
  <si>
    <t>90720000</t>
  </si>
  <si>
    <t>,PeriodChange,</t>
  </si>
  <si>
    <t>182215IDC00183 182215IDC00442</t>
  </si>
  <si>
    <t>乙方:中国移动通信集团宁夏有限公司_IDC(待审核);</t>
  </si>
  <si>
    <t>1、月度需求在2023年1月。
2、合同概要：宁夏省移动合同续签至2023年6月30日，商务条件与2022年集约价格保持不变。
带宽2023.01-2023.02共260G，3月开始新增200G，共460G，保底40%，95计费，6740元/G/月；
机柜2023.01-2023.02共收费10个16A机柜，5000元/柜/月；3月开始新增5个20A机柜，5500元/柜/月，免费0个；
IP收费0个，50元/个/月；
3、预估金额=带宽260G*保底率40%*单价6740*2个月+带宽460G*保底率40%*单价6740*4个月+机柜10个*单价5000*6个月+机柜5个*单价5500*4个月+无收费IP数量</t>
  </si>
  <si>
    <t>6772560</t>
  </si>
  <si>
    <t>182315IDC00026 182115IDC00185</t>
  </si>
  <si>
    <t>2023-04-17</t>
  </si>
  <si>
    <t>乙方:中国移动通信集团甘肃有限公司_IDC(待审核);</t>
  </si>
  <si>
    <t>1、月度需求在2023年1月。
2、合同概要：甘肃省移动合同续签至2023年6月30日，商务条件与2022年集约价格保持不变。
带宽240G，保底40%，95计费，6740元/G/月；
机柜收费6个，5500元/柜/月;免费0个；
IP收费0个，50元/个/月；
3、预估金额=带宽240G*保底率40%6*单价6740+机柜6个*单价5500+无收费IP数量）*6个月</t>
  </si>
  <si>
    <t>4080240</t>
  </si>
  <si>
    <t>182315IDC00026 182115IDC00183</t>
  </si>
  <si>
    <t>乙方:中国移动通信集团陕西有限公司商洛分公司_IDC(待审核);</t>
  </si>
  <si>
    <t>1、月度需求在2023年1月。
2、合同概要：陕西省商洛市移动合同续签至2023年6月30日，商务条件与2022年集约价格保持不变。
带宽260G，保底40%，95计费，6740元/G/月；
IP收费0个，50元/个/月；
3、预估金额=带宽260G*保底率40%*单价6740+无收费IP数量）*6个月</t>
  </si>
  <si>
    <t>4205760</t>
  </si>
  <si>
    <t>182315IDC00026 182115IDC00167</t>
  </si>
  <si>
    <t>2023-04-16</t>
  </si>
  <si>
    <t>乙方:中国移动通信集团安徽有限公司_IDC(待审核);</t>
  </si>
  <si>
    <t>1、月度需求在2023年1月。
2、合同概要：安徽省移动合同续签至2023年6月30日，商务条件与2022年集约价格保持不变。
带宽560G，保底40%，95计费，6740元/G/月；
机柜收费21个，5000元/柜/月;免费0个；
IP收费0个，50元/个/月；
3、预估金额=收费机柜数量21*单价5000+带宽560G*保底率40%*单价6740+无收费IP数量）*6个月=</t>
  </si>
  <si>
    <t>9568560</t>
  </si>
  <si>
    <t>182315IDC00026 182115IDC00208</t>
  </si>
  <si>
    <t>2023-04-15</t>
  </si>
  <si>
    <t>乙方:上海云瑞智通实业有限公司_IDC(待审核);</t>
  </si>
  <si>
    <t>此供应商已签署框架协议（合同号182215IDC00242），在框架协议下增加黄石电信的资源订单，具体资源情况如下： 
按照需求，湖北黄石电信（平均流量）-存量200G-续约-代理
1.月度需求在2023年3月 
2.带宽：13750元/G/月，20%保底，均值计费；按照2.4系数折算为95计费价格5729.17元/G/月；较集约价9500元/G/月，降幅39.7%。按照95计费45%利用率，相比集约节约（9500-13750/2.4）12*200*45%=407.3万元/年
3.机柜：机柜单价由4000元调整为3800元，降幅5%，在用4个。以实际开通为准 
4.IP：IPV4单价50元，免费320个，在用288个，IPV6赠送/64。以实际开通为准 
5.预估金额：3800*4*12+200*20%*13750*12= 6,782,400.00 元</t>
  </si>
  <si>
    <t>2024-03-31</t>
  </si>
  <si>
    <t>6782400</t>
  </si>
  <si>
    <t>2023-04-23</t>
  </si>
  <si>
    <t>182215IDC00242</t>
  </si>
  <si>
    <t>此供应商已签署框架协议（合同号182215IDC00242），在框架协议下增加南通电信的资源订单，具体资源情况如下： 
按照需求，江苏南通电信-存量100G-续约-代理
1.月度需求在2023年1月 
2.带宽：30%保底，6916.67元/G/月；较集约价9500元/G/月，降价27% 。按照95计费45%利用率，按照95计费45%利用率，相比集约节约（9500-6916.67）*12*100*45%/10000= 139.50万元/年
3.机柜：单价4000元，在用3个。以实际开通为准 
4.IP：IPV4单价50元，在用160个，免费64个，收费96个，IPV6赠送/64。以实际开通为准 
5.预估金额：(6916.67*100*30%+4000*3+50*96)*12=  2,691,601.20 元</t>
  </si>
  <si>
    <t>2024-01-31</t>
  </si>
  <si>
    <t>2691601.2</t>
  </si>
  <si>
    <t>2023-04-14</t>
  </si>
  <si>
    <t>乙方:北京和顺泰科技有限公司_IDC(待审核);</t>
  </si>
  <si>
    <t>此供应商已签署框架协议（合同号182215IDC00232），在框架协议下增加武汉电信的资源订单，具体资源情况如下： 
按照需求，湖北武汉电信-存量200G-续约-代理
1.月度需求在2023年3月 
2.带宽： 30%保底，95计费，自2023年4月1日起单价由6300元/G/月调整为5083.33元/G/月，较原价格降幅19.3%，相比集约9500元/G/月，降幅46.5%。按照95计费45%利用率，相比集约节约（9500-5083.33）*12*200*45%=477万元/年
3.机柜：单价5000元，在用4个。以实际开通为准 
4.IP：IPV4单价50元，免费288个，在用288个，IPV6赠送/64。以实际开通为准 
5.预估金额：5083.33*200*30%*12+5000*4*12= 3,899,997.60 元</t>
  </si>
  <si>
    <t>3899997.6</t>
  </si>
  <si>
    <t>182215IDC00232</t>
  </si>
  <si>
    <t>182315IDC00135</t>
  </si>
  <si>
    <t>机架</t>
  </si>
  <si>
    <t>乙方:杭州云之盟科技有限公司_IDC(待审核);</t>
  </si>
  <si>
    <t>此供应商已签署框架协议（合同号182215IDC00228），在框架协议下增加金华电信的资源订单，具体资源情况如下：
按照需求，浙江金华电信-新增机柜（边缘计算）-代理
1.月度需求审批信息在2023年3月
2.机柜：单价3300元，新增4个，以实际开通为准
3.IP：IPV6免费提供1段/56
4.预估金额：3300*4*8/31+3300*4*7= 95,806.45 元</t>
  </si>
  <si>
    <t>2023-03-24</t>
  </si>
  <si>
    <t>2023-09-30</t>
  </si>
  <si>
    <t>95806.45</t>
  </si>
  <si>
    <t>182215IDC00228</t>
  </si>
  <si>
    <t>乙方:派欧云计算（上海）有限公司_IDC(待审核);</t>
  </si>
  <si>
    <t>1、月度需求在2023年3月。
2、PPIO-XCDN汇聚-存量优化，自2023年3月1日起，移动2350元/G/月、电联3350元/G/月，移动降幅10.63%、电联降幅6.94%。
3、预估金额=（100G*2350+100G*3350）*12个月</t>
  </si>
  <si>
    <t>6840000</t>
  </si>
  <si>
    <t>,GoodsUpdate,</t>
  </si>
  <si>
    <t>192315IDC00132</t>
  </si>
  <si>
    <t>2023-04-13</t>
  </si>
  <si>
    <t>甲方:百度在线网络技术（北京）有限公司上海软件技术分公司;</t>
  </si>
  <si>
    <t>乙方:中国电信股份有限公司上海分公司_IDC(待审核);</t>
  </si>
  <si>
    <t>1、为支撑萝卜快跑客服语音类需求，需要向上海电信申请400号码资源。
1）本次申请按主协议1920181PCKF00499新开通上海电信400号码1个（4008206677）。
2）按主协议优惠资费执行：本地0.1元/分钟，长途0.13元/分钟"
2、审批自PR流程审批，无月度需求审批信息，PR：469731。</t>
  </si>
  <si>
    <t>12000</t>
  </si>
  <si>
    <t>,GoodsAdd,</t>
  </si>
  <si>
    <t>1920181PCKF00499</t>
  </si>
  <si>
    <t>MEG</t>
  </si>
  <si>
    <t>182315IDC00131</t>
  </si>
  <si>
    <t>2023-04-12</t>
  </si>
  <si>
    <t>乙方:北京智奇数美科技有限公司_IDC(待审核);</t>
  </si>
  <si>
    <t>为配合ACG AI应用产品部业务发展，前期与供应商【智奇数美】签署的《号码品牌认证战略合作协议》于2023年4月7日到期，现进行续约。 续约后价格为原合同的8折且免除品牌认证费用。</t>
  </si>
  <si>
    <t>2023-04-08</t>
  </si>
  <si>
    <t>2024-04-07</t>
  </si>
  <si>
    <t>182315IDC00130</t>
  </si>
  <si>
    <t>短信</t>
  </si>
  <si>
    <t>2023-04-11</t>
  </si>
  <si>
    <t>史昕</t>
  </si>
  <si>
    <t>乙方:浙江盘兴数智科技股份有限公司_IDC(待审核);</t>
  </si>
  <si>
    <t>新签框架，为我司提供三网物流和金融短信通道。</t>
  </si>
  <si>
    <t>11061710.52</t>
  </si>
  <si>
    <t>企业短信业务合作协议书（日常项目）</t>
  </si>
  <si>
    <t>182315IDC00129</t>
  </si>
  <si>
    <t>新流万联，就22年9月有过一次流量，之后就没量了</t>
  </si>
  <si>
    <t>乙方:北京新流万联网络技术有限公司_IDC(待审核);</t>
  </si>
  <si>
    <t>此供应商已签署框架协议（合同号182315IDC00120 ），在框架协议下增加V石家庄移动（裸金属）的资源订单
具体资源情况如下： 按照需求，2022年9月新建河北石家庄移动裸金属100G，使用1个月
1、月度需求在2022年10月。
2、带宽：5200元/G/月，月95计费，40%保底，相比集约6740元/G/月降幅22.84%。
3、IP：PV4每个万兆端口送64个，超出单价50元；IPV6按需赠送。以实际开通为准
4、预估金额=100G*0.4*5200元/G/月*1个月</t>
  </si>
  <si>
    <t>2022-09-01</t>
  </si>
  <si>
    <t>2023-08-31</t>
  </si>
  <si>
    <t>208000</t>
  </si>
  <si>
    <t>182315IDC00120</t>
  </si>
  <si>
    <t>2023-04-10</t>
  </si>
  <si>
    <t>乙方:中国移动通信集团四川有限公司_IDC(待审核);</t>
  </si>
  <si>
    <t xml:space="preserve">1.月度需求在2023年1月
2.合同概要：四川移动合同续签至2023年6月30日，商务条件与2022年集约价格保持不变
1）带宽：四川移动600G（CDN580+边缘计算20G），单价6740元/G/月，保底40%，95计费
2）机柜：单价3750元/个/月，收费17个，以实际开通为准
3）IP：IPV4单价50元，免费1504个，在用1504个，以实际开通为准
4）预估金额：（600*6740*40%+3750*17）*6=10,088,100.00 元
</t>
  </si>
  <si>
    <t>10088100</t>
  </si>
  <si>
    <t>182315IDC00026 182115IDC00201</t>
  </si>
  <si>
    <t>2023-04-09</t>
  </si>
  <si>
    <t>乙方:广州贝云信息科技有限公司_IDC(待审核);</t>
  </si>
  <si>
    <t>此供应商已签署框架协议（合同号182315IDC00033），在框架协议下增加佛山电信的资源订单，具体资源情况如下：
按照需求，广东佛山电信-存量100G-换供应商-代理
1.月度需求审批信息在2022年10月
2.带宽：8333元/G/月，30%保底，95计费。较直签11667元/G/月降幅28.58% 。按照95计费45%利用率，相比直签节约（11667-8333）*9*100*45%/10000= 135.03 万元/年
3.机柜：单价4000元，在用3个，以实际开通为准
4.IP：IPV4 单价50元，免费288个，在用160个；IPV6 免费/56，以实际开通为准
5.原资源签署主体为广州宏云互联网络科技有限公司，按照代理商要求2023年2月1日开始使用广州贝云信息科技有限公司
6.预估金额：4000*3*9+100*30%*8333*9=   2,357,910.00 元</t>
  </si>
  <si>
    <t>2023-10-31</t>
  </si>
  <si>
    <t>2357910</t>
  </si>
  <si>
    <t>182315IDC00033</t>
  </si>
  <si>
    <t>2023-04-07</t>
  </si>
  <si>
    <t>乙方:深圳市新国都万联科技通信有限公司_IDC(待审核);</t>
  </si>
  <si>
    <t xml:space="preserve">1.月度需求在2022年11月
2.合同概要：按照需求，新疆乌鲁木齐电信-存量120G降价-代理，40%保底，95计费
1）带宽：2023年1月31日-2023年6月30日带宽单价为5833.3元/G/月，相比原价6667元/G/月降幅12.5%，相比直签价9600元/G/月降幅39.2%；2023年7月1日-2023年12月31日带宽单价为5416.6元/G/月，相比原价6667元/G/月降幅18.8%，相比直签价9600元/G/月降幅43.6%。按照95计费45%利用率，相比直签节约(9600-5833.3)*6*120*45%/10000+(9600-5416.6)*6*120*45%/10000=257.58万元/年
2）机柜：4500元，在用5个，以实际开通为准
3）IP：IPV4单价50元，在用288个，收费96个，免费192个
3.预估金额：50*96*12+4500*5*12+5833.3*120*40%*6+5416.6*120*40%= 2,267,587.20 元
</t>
  </si>
  <si>
    <t>2267587.2</t>
  </si>
  <si>
    <t>182315IDC00124</t>
  </si>
  <si>
    <t>乙方:中国联合网络通信有限公司上海市分公司_IDC(待审核);</t>
  </si>
  <si>
    <t>1、合同概要：为支持ACG语音类业务发展，增加号码号线资源储备，引入上海联通直连语音线路，线路资源较低为6秒计费，价格处于行业低位。
2、预估金额=预估月度消费金额*12=1,200,000.00元</t>
  </si>
  <si>
    <t>2024-04-19</t>
  </si>
  <si>
    <t>2022315IDC00126</t>
  </si>
  <si>
    <t>甲方:百度时代网络技术（北京）有限公司&amp;mdash;总部;</t>
  </si>
  <si>
    <t>乙方:北京国都互联科技有限公司_IDC(待审核);</t>
  </si>
  <si>
    <t>该供应商为老供应商，为百度提供新产品5G短消息和阅信三网通道。</t>
  </si>
  <si>
    <t>2024-03-01</t>
  </si>
  <si>
    <t>此供应商已签署框架协议（合同号182315IDC00033），在框架协议下增加九江电信的资源订单，具体资源情况如下：
按照需求，江西九江电信-存量100G-换供应商-代理
1.月度需求审批信息在2022年9月
2.带宽：6333元/G/月，30%保底，95计费。相比集约9500元/G/月降幅33.34%.按照95计费45%利用率，相比集约节约（9500-6333）*8*200*45%/10000=  228.02 万元/年
3.机柜：2023年2月1日起单价由4500元调整为4000元，在用4个，以实际开通为准
4.IP：IPV4 单价50元，免费288个，在用288个；IPV6 免费/56，以实际开通为准
5.原资源签署主体为广州宏云互联网络科技有限公司，按照代理商要求2023年2月1日开始使用广州贝云信息科技有限公司
6.预估金额：4000*4*8+100*30%*6333*8=  1,647,920.00 元</t>
  </si>
  <si>
    <t>1647920</t>
  </si>
  <si>
    <t>2023-04-04</t>
  </si>
  <si>
    <t>1、CDN框架合同，无月度需求审批信息。 
2、合同概要：本合同为框架合同，不涉及资源数量及价格，无需月度需求审批。具体资源数量及价格以各节点订单为准。 
3、预估金额=0</t>
  </si>
  <si>
    <t>182315IDC00116</t>
  </si>
  <si>
    <t>光纤</t>
  </si>
  <si>
    <t>2023-04-03</t>
  </si>
  <si>
    <t>臧明杰</t>
  </si>
  <si>
    <t>乙方:中国联合网络通信有限公司常州市分公司_IDC(待审核);</t>
  </si>
  <si>
    <t xml:space="preserve">1、月度需求在2023年1月。
2、南京-昆山联通光纤原资费：460元/KM/月，现降价为400元/KM/月，总长度：1948.22KM，机柜3500元/柜/月，共使用15个。合计年节省：140万元，降幅13%。主体由联通数科转签为常州联通。
3、预估金额=400元/KM/对芯*1948.22KM*12个月+3500元/柜/月*15个*12个月
</t>
  </si>
  <si>
    <t>9981456</t>
  </si>
  <si>
    <t>IDC战略合作部-国内-IDC-非机房</t>
  </si>
  <si>
    <t>002315IDC00115</t>
  </si>
  <si>
    <t>甲方:百度在线网络技术（北京）有限公司;丙方:北京百度网讯科技有限公司;</t>
  </si>
  <si>
    <t>乙方:北京天润融通科技股份有限公司_IDC(待审核);</t>
  </si>
  <si>
    <t>为配合ACG语音业务发展，与供应商【天润融通】进行价格谈判，将号码状态检测采购价格由0.03元/条降为0.023元/条，同时根据公司要求，将签约主体由百度在线变更为百度网讯，鉴于上述原因需签署补充协议。</t>
  </si>
  <si>
    <t>2023-12-24</t>
  </si>
  <si>
    <t>,CompanyChange,GoodsUpdate,</t>
  </si>
  <si>
    <t>152115IDC00641 152215IDC00702</t>
  </si>
  <si>
    <t>182315IDC00119</t>
  </si>
  <si>
    <t>为配合ACG语音业务发展，与供应商【天润融通】签署的《通信能力管理平台服务协议》于2023年3月31日到期，现进行续约，续约后单价保持不变。</t>
  </si>
  <si>
    <t>182215IDC00225</t>
  </si>
  <si>
    <t>乙方:中国移动通信集团浙江有限公司杭州分公司_IDC(待审核);</t>
  </si>
  <si>
    <t>1.月度需求在2023年1月，2022年10月
2.合同概要：浙江省杭州移动合同续签至2023年6月30日，商务条件与2022年集约价格保持不变
1）带宽310G，单价6740元/G/月，保底40%，95计费
2）机柜单价4300元/个/月，收费10个，在用10个，以实际开通为准
3）IP：IPV4单价50元/个/月，其中110G带宽免费352个，收费288个，200G带宽免费640个；IPV6 赠送4段/64，以实际开通为准
3.预估金额：（6740*310*40%+4300*10*50*288）*6=  5,358,960.00  元</t>
  </si>
  <si>
    <t>5358960</t>
  </si>
  <si>
    <t>182315IDC00026 182115IDC00158</t>
  </si>
  <si>
    <t>乙方:中国移动通信集团浙江有限公司温州分公司_IDC(待审核);</t>
  </si>
  <si>
    <t>1.月度需求在2023年1月
2.合同概要：浙江省温州移动合同续签至2023年6月30日，商务条件与2022年集约价格保持不变
1）带宽80G，单价6740元/G/月，保底40%，95计费
2）机柜单价4300元/个/月，收费2个，在用2个，以实际开通为准
3）IP：IPV4单价50元/个/月，免费160个，在用160个；IPV6 赠送1段/64，以实际开通为准
3.预估金额：（6740*80*40%+4300*2）*6=  1,345,680.00 元</t>
  </si>
  <si>
    <t>1345680</t>
  </si>
  <si>
    <t>182315IDC00026 182115IDC00164</t>
  </si>
  <si>
    <t>乙方:江苏睿鸿网络技术股份有限公司_IDC(待审核);</t>
  </si>
  <si>
    <t>1、月度需求在2023年2月。
2、与睿鸿签订商业CDN补充协议，落实存量优化+续签，承载汽车之家三网业务，采购价格5350元/G/月，1024*3进制，月95计费，包头系数1，较存量降幅4.46%
3、预估金额=单价5350*12月*200G</t>
  </si>
  <si>
    <t>12840000</t>
  </si>
  <si>
    <t>182215IDC00446</t>
  </si>
  <si>
    <t>2023-03-30</t>
  </si>
  <si>
    <t>乙方:中国移动通信集团山东有限公司潍坊分公司_IDC(待审核);</t>
  </si>
  <si>
    <t>1、月度需求在2023年1月。
2、山东潍坊移动新建BEC节点600G，单价6740元/G，保底40%；预留3个机柜，3月23日开通1个，后期开通计费以实际加电时间为准，单价5900元；IP 1536个，均免费
3、预估金额=600G*保底40%*单价6740元*5月+实际开通1个机柜*单价5900*4月</t>
  </si>
  <si>
    <t>2023-02-10</t>
  </si>
  <si>
    <t>8111600</t>
  </si>
  <si>
    <t>2023-03-28</t>
  </si>
  <si>
    <t>此供应商已签署框架协议（合同号182315IDC00033），在框架协议下增加金华电信的资源订单，具体资源情况如下：
按照需求，浙江金华电信-存量200G-换供应商-代理
1.月度需求审批信息在2022年9月
2.带宽：6333元/G/月，30%保底，95计费。相比集约9500元/G/月降幅33.34%。按照95计费45%利用率，相比集约节约（9500-6333）*8*200*45%/10000=  228.02 万元/年
3.机柜：2023年2月1日开始单价由4500元调整为4000元，在用6个，以实际开通为准
4.IP：IPV4 单价50元，免费288个，在用288个；IPV6 免费/56，以实际开通为准
5.原资源签署主体为广州宏云互联网络科技有限公司，按照代理商要求2023年2月1日开始使用广州贝云信息科技有限公司
6.预估金额：4000*6*8+200*30%*6333*8=   3,231,840.00 元</t>
  </si>
  <si>
    <t>3231840</t>
  </si>
  <si>
    <t>2023-03-22</t>
  </si>
  <si>
    <t>乙方:武汉拓研信息技术有限公司_IDC(待审核);</t>
  </si>
  <si>
    <t>1、月度需求在2023年1月。
2、与拓研新签商业CDN合同，承载快手湖北电信业务，采购价格是5000元/G/月、1024*1进制、月95计费、包头系数1，商务条件优于存量最低价。
3、预估金额=单价5000*100G**12月</t>
  </si>
  <si>
    <t>2022-12-01</t>
  </si>
  <si>
    <t>2023-11-30</t>
  </si>
  <si>
    <t>6000000</t>
  </si>
  <si>
    <t>乙方:江苏朝宁网络科技有限公司_IDC(待审核);</t>
  </si>
  <si>
    <t>1、月度需求在2022年12月。
2、与朝宁签订补充协议，落实存量优化+续约，存量价格5550元/G/月、1024进制*3，优化价格4800元/G/月、1000进制，降幅7.13%，其余商务条件不变。
3、预估金额=单价4800元*12月*1000G</t>
  </si>
  <si>
    <t>57600000</t>
  </si>
  <si>
    <t>2023-04-25</t>
  </si>
  <si>
    <t>182215IDC00196 182215IDC00440 182215IDC00590</t>
  </si>
  <si>
    <t>182315IDC00099</t>
  </si>
  <si>
    <t>2023-03-21</t>
  </si>
  <si>
    <t>乙方:上海蓝云网络科技有限公司_IDC(待审核);</t>
  </si>
  <si>
    <t>1、与蓝云（世纪互联）新签商业CDN合同，框架协议，无金额，不涉及付款。
2、按照微软要求，须与两个主体分别签订协议：有帮信息科技（北京）有限公司&amp;上海蓝云网络科技有限公司</t>
  </si>
  <si>
    <t>2025-12-31</t>
  </si>
  <si>
    <t>0</t>
  </si>
  <si>
    <t>2023-03-20</t>
  </si>
  <si>
    <t>乙方:中国联合网络通信有限公司定西市分公司_IDC(待审核);</t>
  </si>
  <si>
    <t>1、月度需求2022年10月份 
2、合同概要：甘肃联通：存量40G、95计费百度与甘肃联通合同到期续签，合同号为182215IDC00221，到期日期2022年11月30日， 合计40G
     1）原商务条件：40G、10.8万元/G/年 9000元/G/月、30%保底、4KW机柜/2500/月、2个万兆赠送4个半月测试时长，
     2）现商务条件：40G、10.8万元/G/年 9000元/G/月、30%保底，4KW机柜/2500/月、4个万兆赠送4个月测试时长，带宽降幅0.3%
3、预估金额=带宽单价9000元/G/月 x 带宽X保底30% x 12月份=9000*40*0.3*12=1,296,000.00元
4、月度需求机柜为预估数量，以实际开通为准</t>
  </si>
  <si>
    <t>1296000</t>
  </si>
  <si>
    <t>,OtherProvisionChange,</t>
  </si>
  <si>
    <t>182215IDC00221</t>
  </si>
  <si>
    <t>182315IDC00094</t>
  </si>
  <si>
    <t>2023-03-17</t>
  </si>
  <si>
    <t>王孟</t>
  </si>
  <si>
    <t>乙方:广东奥飞数据科技股份有限公司_IDC(待审核);</t>
  </si>
  <si>
    <t>1、此为决策会项目，决策邮件见附件。
2、固安奥飞数据中心一期（7号楼）在前期已完成决策的情况下，经与系统部协同，整体出柜率提升，机柜单价下降（预估降幅6.4%）。
数量单价均在月度需求审批范围内，且经过预算确认。
方案如下：
原方案：8800元/机柜/月包电（租电分离455元/KW/月）
新方案：
a. 整体出柜率提升：7号楼可用机柜数量由1400*40A提升至1600*40A。
b. 交付锁定数量在决策范围内：1期交付数量不变（800个40A业务机柜+200核心机柜），剩余500*40A无罚则锁定（另外500*40A在8号楼交付）。
c. 增加阶梯计费模式：负载&lt;70%，7950元/柜/月，负载≥70%，8550元/柜/月。降幅2.84%-9.66%。当50%机柜处于70%以上负载时，降幅6.4%。
3、预估金额=（20A 17个*3975元+40A 1053个*7950元+80A 4个*18770元+60A 2个*16000元）*60个月=512,760,300.00元。
4、其他资源行说明：预提时将40A机柜全部关联单价为7950元的合同行，若发生（28A＜单机柜平均电流≤40A）时，用此部分的机柜数量*（8550-7950）体现。</t>
  </si>
  <si>
    <t>2027-08-31</t>
  </si>
  <si>
    <t>512760300</t>
  </si>
  <si>
    <t>2023-03-14</t>
  </si>
  <si>
    <t>乙方:小快（厦门）网络科技有限公司_IDC(待审核);</t>
  </si>
  <si>
    <t xml:space="preserve">1、月度需求在2023年2月。
2、与小快续签PCDN汇聚资源合同承载视频业务，新签XCDN汇聚资源合同。PCDN视频汇聚，移动2300元/G/月、电联3300元/G/月，较存量移动降幅4.16%、电联降幅2.94%；XCDN汇聚，移动2300元/G/月、电联3300元/G/月，1000进制，包头系数1，日95月均计费，该价格处于存量低价水平，可有效提升XCDN汇聚资源供应能力。
3、预估金额=12月*（2300元*50G+3300元*50G+2300元*50G+3300元*50G）
</t>
  </si>
  <si>
    <t>6720000</t>
  </si>
  <si>
    <t>2023-03-13</t>
  </si>
  <si>
    <t>乙方:中国移动通信集团重庆有限公司_IDC(待审核);</t>
  </si>
  <si>
    <t>1.月度需求在2023年1月
2.合同概要：重庆移动合同续签至2023年6月30日，商务条件与2022年集约价格保持不变
1）带宽：重庆移动500G（SSL 20G+CDN 480G）；单价6740元/G/月，保底40%，95计费
2）机柜单价5000元/个/月，收费23个（SSL在用3个+CDN在用20个），以实际开通为准
3）IP：IPV4单价50元/个/月，免费1728个，在用1728个（SSL在用576个+CDN在用1152个）；IPV6 免费5个/64，以实际开通为准
3.预估金额：（500*40%*6740+5000*23）*6=   8,778,000.00 元</t>
  </si>
  <si>
    <t>8778000</t>
  </si>
  <si>
    <t>2023-03-09</t>
  </si>
  <si>
    <t>乙方:中国移动通信集团江苏有限公司扬州分公司_IDC(待审核);</t>
  </si>
  <si>
    <t>1、月度需求在2023年1月。
2、合同概要：江苏省扬州市移动合同续签至2023年6月30日，商务条件与2022年集约价格保持不变。
     带宽360G，保底40%，95计费，6740元/G/月；机柜收费13个，4000元/柜/月；IP使用768个,均免费，超出单价20元。
3、预估金额=(机柜13个*单价4000+带宽360*保底40%*6740元)*6个月。</t>
  </si>
  <si>
    <t>6135360</t>
  </si>
  <si>
    <t>1、BEC节点月度需求在2022年10月。
2、合同概要：江苏省盐城市移动合同续签至2023年6月30日，商务条件与2022年集约价格保持不变。
     盐城移动BEC带宽300G，保底40%，95计费，6740元/G/月；无收费机柜；IP免费提供768个，超出20元/个/月。
3、预估金额=(带宽300G*保底40%*6740元)*6个月。</t>
  </si>
  <si>
    <t>4852800</t>
  </si>
  <si>
    <t>乙方:中国移动通信集团江苏有限公司无锡分公司_IDC(待审核);</t>
  </si>
  <si>
    <t>1、月度需求在2023年1月。
2、合同概要：江苏省无锡市移动合同续签至2023年6月30日，商务条件与2022年集约价格保持不变。
     带宽40G，保底40%，95计费，6740元/G/月；机柜收费4个，5000元/柜/月；IP使用928个，免费584个，收费344个。
3、预估金额=（机柜4个*单价5000元+带宽40G*保底40%*单价6740元+344个*单价50元）*6个月</t>
  </si>
  <si>
    <t>870240</t>
  </si>
  <si>
    <t>182315IDC00071</t>
  </si>
  <si>
    <t>2023-03-07</t>
  </si>
  <si>
    <t>1、月度需求2021年10月份 ,云盘链接见附件
2、陕西移动二期大机房：合同6年、共计776个、分别为499个业务机柜、管理网络机柜5个（4.4kw），基础服务机柜106个（8.8kw），核心机柜A2个（30kw），核心机柜B 118个（8.8KW）业务ODF机柜6个（0KW），核心ODF机柜40个（0kw）
商务条件：业务机柜9300元/月/8.8KW、管理网络机柜4650元/月/4.4KW、基础服务机柜9300元/月/8.8KW、核心A 36180元/月/30KW、核心B 9300元/月/8.8KW、
在机房验收交付后预留22个工作日为布线和网络相关设备业务调整，期间免费。
业务机柜起租进度为3：3：2：2 （业务机柜第12个月底前完成验收总量的30%，第24个月完成验收总量的60%，第36个月完成验收总量的80%，预留20%不做起租要求）核心机柜A开通第一年折扣为3折，第二年为6折，第三年为8折，第四年恢复原价，开通后半年为期限，百度任意挑选2个月费用减免（后续签署补充协议或函件不在本合同内约束）
3、预估金额=业务机柜预估金额+网络机柜预估金额=191,840,400.00+4,081,104.00=195,921,504.00
    业务机柜预估金额=机柜单价9300元/8.8KW/月*150*12+机柜单价9300元/8.8KW/月*300*12+机柜单价9300元/8.8KW/月*400*12+（机柜单价9300元/8.8KW/月*400*12）*3=191,840,400.00
   网络机柜预估金额=管理网络机柜单价4650元/4.4KW/月*5*72+基础服务机柜9300元/8.8KW/月*106*72+核心机柜B 9300元/月/8.8KW*118*72+核心机柜A 37130元/月/30KW*0.3+核心机柜A 37130元/月/30KW*0.6+核心机柜A 37130元/月/30KW*0.8+核心机柜A 37130元/月/30KW*3=4,081,104.00</t>
  </si>
  <si>
    <t>2028-11-30</t>
  </si>
  <si>
    <t>195921504</t>
  </si>
  <si>
    <t>乙方:中国移动通信集团浙江有限公司台州分公司_IDC(待审核);</t>
  </si>
  <si>
    <t xml:space="preserve">1.月度需求在2022年9月，2023年1月
2.合同概要：浙江省台州移动合同续签至2023年6月30日，商务条件与2022年集约价格保持不变
1）带宽380G，单价6740元/G/月，保底40%，95计费
2）机柜单价4300元/个/月，收费4个，以实际开通为准
3）IP：IPV4单价50元/个/月，免费1184个，在用1184个；IPV6 赠送2段64位，以实际开通为准
3.预估金额：（6740*380*40%+4300*4）*6= 1,041,680.00 元
</t>
  </si>
  <si>
    <t>1041680</t>
  </si>
  <si>
    <t>182215IDC00695</t>
  </si>
  <si>
    <t>带宽防攻击费</t>
  </si>
  <si>
    <t>2022-12-22</t>
  </si>
  <si>
    <t>乙方:中国联合网络通信有限公司北京市分公司_IDC(待审核);</t>
  </si>
  <si>
    <t>1、月度需求审批信息在2022年8月，云盘链接见附件。 
2、合同概述：
联通DNS刷新业务合同：解析查询+缓存刷新高级版：
1）20次以下，按照标准价格 8折 执行，即6000元/次。
2）20次以上，超出部分按照标准价格5折执行，即3750元/次。
联通前期报价方案为20次保底+8折，经沟通，由于业务无法预估实际使用次数，因此联通同意免除保底，且超20次部分由8折降低至5折。
按照2022年6-10月测试情况来看，业务共计发起刷新需求2次，推及全年预估使用次数不超过5次。
3、预估金额：次数*单价=5*6000=30000元</t>
  </si>
  <si>
    <t>2022-11-01</t>
  </si>
  <si>
    <t>30000</t>
  </si>
  <si>
    <t>182215IDC00667</t>
  </si>
  <si>
    <t>2022-12-07</t>
  </si>
  <si>
    <t>乙方:汇天网络科技有限公司_IDC(待审核);</t>
  </si>
  <si>
    <t>1、月度需求在2022年12月。
2、合同内容：银行监管部门对百信租赁的汇天机房进行审查，要求提供机房风险评估及安全审计检查报告，一次性费用52000元
3、预估金额=52000元</t>
  </si>
  <si>
    <t>52000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</si>
</sst>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.00_);[Red]\(#,##0.00\)"/>
    <numFmt numFmtId="178" formatCode="#,##0.00_ ;[Red]\-#,##0.00\ "/>
    <numFmt numFmtId="179" formatCode="0_);[Red]\(0\)"/>
    <numFmt numFmtId="180" formatCode="0.00_);[Red]\(0.00\)"/>
    <numFmt numFmtId="181" formatCode="0.0_);[Red]\(0.0\)"/>
  </numFmts>
  <fonts count="31">
    <font>
      <sz val="11"/>
      <color theme="1"/>
      <name val="等线"/>
      <charset val="134"/>
      <scheme val="minor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indexed="8"/>
      <name val="等线"/>
      <charset val="134"/>
      <scheme val="minor"/>
    </font>
    <font>
      <b/>
      <sz val="11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等线"/>
      <charset val="134"/>
    </font>
    <font>
      <sz val="12"/>
      <color rgb="FF000000"/>
      <name val="等线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D6FD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0" borderId="0">
      <protection locked="0"/>
    </xf>
    <xf numFmtId="0" fontId="6" fillId="6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5" fillId="0" borderId="0">
      <protection locked="0"/>
    </xf>
    <xf numFmtId="0" fontId="9" fillId="31" borderId="0" applyNumberFormat="0" applyBorder="0" applyAlignment="0" applyProtection="0">
      <alignment vertical="center"/>
    </xf>
    <xf numFmtId="0" fontId="5" fillId="0" borderId="0">
      <protection locked="0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0" borderId="0"/>
    <xf numFmtId="0" fontId="25" fillId="0" borderId="0">
      <protection locked="0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6" fillId="0" borderId="0">
      <protection locked="0"/>
    </xf>
    <xf numFmtId="0" fontId="5" fillId="0" borderId="0">
      <protection locked="0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380">
    <xf numFmtId="0" fontId="0" fillId="0" borderId="0" xfId="0"/>
    <xf numFmtId="0" fontId="1" fillId="0" borderId="0" xfId="0" applyFont="1" applyFill="1" applyBorder="1" applyAlignment="1"/>
    <xf numFmtId="0" fontId="2" fillId="2" borderId="0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48" applyFont="1" applyFill="1" applyBorder="1" applyAlignment="1" applyProtection="1">
      <alignment vertical="top"/>
    </xf>
    <xf numFmtId="0" fontId="2" fillId="2" borderId="1" xfId="52" applyFont="1" applyFill="1" applyBorder="1" applyAlignment="1" applyProtection="1">
      <alignment horizontal="center" vertical="center"/>
      <protection locked="0"/>
    </xf>
    <xf numFmtId="0" fontId="2" fillId="2" borderId="1" xfId="5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61" applyFont="1" applyFill="1" applyBorder="1" applyAlignment="1" applyProtection="1">
      <alignment horizontal="center" vertical="center" wrapText="1"/>
    </xf>
    <xf numFmtId="0" fontId="2" fillId="2" borderId="1" xfId="48" applyFont="1" applyFill="1" applyBorder="1" applyAlignment="1">
      <alignment horizontal="center" vertical="center" wrapText="1"/>
      <protection locked="0"/>
    </xf>
    <xf numFmtId="0" fontId="2" fillId="2" borderId="1" xfId="48" applyFont="1" applyFill="1" applyBorder="1" applyAlignment="1">
      <alignment vertical="center" wrapText="1"/>
      <protection locked="0"/>
    </xf>
    <xf numFmtId="0" fontId="1" fillId="0" borderId="1" xfId="61" applyFont="1" applyFill="1" applyBorder="1" applyAlignment="1" applyProtection="1">
      <alignment horizontal="center" vertical="center"/>
    </xf>
    <xf numFmtId="14" fontId="1" fillId="0" borderId="1" xfId="61" applyNumberFormat="1" applyFont="1" applyFill="1" applyBorder="1" applyAlignment="1" applyProtection="1">
      <alignment horizontal="center" vertical="center"/>
    </xf>
    <xf numFmtId="176" fontId="1" fillId="0" borderId="1" xfId="9" applyNumberFormat="1" applyFont="1" applyFill="1" applyBorder="1" applyAlignment="1" applyProtection="1">
      <alignment horizontal="right" vertical="center"/>
    </xf>
    <xf numFmtId="0" fontId="2" fillId="2" borderId="1" xfId="48" applyFont="1" applyFill="1" applyBorder="1" applyAlignment="1">
      <alignment vertical="center"/>
      <protection locked="0"/>
    </xf>
    <xf numFmtId="0" fontId="2" fillId="2" borderId="1" xfId="2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77" fontId="2" fillId="2" borderId="1" xfId="61" applyNumberFormat="1" applyFont="1" applyFill="1" applyBorder="1" applyAlignment="1" applyProtection="1">
      <alignment horizontal="center" vertical="center" wrapText="1"/>
    </xf>
    <xf numFmtId="176" fontId="2" fillId="2" borderId="1" xfId="59" applyNumberFormat="1" applyFont="1" applyFill="1" applyBorder="1" applyAlignment="1" applyProtection="1">
      <alignment horizontal="right" vertical="center"/>
    </xf>
    <xf numFmtId="178" fontId="1" fillId="0" borderId="1" xfId="9" applyNumberFormat="1" applyFont="1" applyFill="1" applyBorder="1" applyAlignment="1" applyProtection="1">
      <alignment vertical="center"/>
    </xf>
    <xf numFmtId="178" fontId="1" fillId="0" borderId="1" xfId="9" applyNumberFormat="1" applyFont="1" applyFill="1" applyBorder="1" applyAlignment="1" applyProtection="1">
      <alignment horizontal="center" vertical="center"/>
    </xf>
    <xf numFmtId="176" fontId="1" fillId="0" borderId="1" xfId="9" applyNumberFormat="1" applyFont="1" applyFill="1" applyBorder="1" applyAlignment="1" applyProtection="1">
      <alignment vertical="center"/>
    </xf>
    <xf numFmtId="176" fontId="1" fillId="0" borderId="1" xfId="48" applyNumberFormat="1" applyFont="1" applyFill="1" applyBorder="1" applyAlignment="1" applyProtection="1">
      <alignment vertical="center"/>
    </xf>
    <xf numFmtId="176" fontId="2" fillId="2" borderId="1" xfId="9" applyNumberFormat="1" applyFont="1" applyFill="1" applyBorder="1" applyAlignment="1">
      <alignment horizontal="right" vertical="center"/>
    </xf>
    <xf numFmtId="176" fontId="2" fillId="2" borderId="1" xfId="59" applyNumberFormat="1" applyFont="1" applyFill="1" applyBorder="1" applyAlignment="1" applyProtection="1">
      <alignment horizontal="right" vertical="center"/>
      <protection locked="0"/>
    </xf>
    <xf numFmtId="179" fontId="2" fillId="2" borderId="1" xfId="48" applyNumberFormat="1" applyFont="1" applyFill="1" applyBorder="1" applyAlignment="1">
      <alignment vertical="center" wrapText="1"/>
      <protection locked="0"/>
    </xf>
    <xf numFmtId="40" fontId="2" fillId="2" borderId="1" xfId="61" applyNumberFormat="1" applyFont="1" applyFill="1" applyBorder="1" applyAlignment="1" applyProtection="1">
      <alignment horizontal="left" vertical="top" wrapText="1"/>
    </xf>
    <xf numFmtId="180" fontId="2" fillId="2" borderId="1" xfId="48" applyNumberFormat="1" applyFont="1" applyFill="1" applyBorder="1" applyAlignment="1">
      <alignment horizontal="center" vertical="center" wrapText="1"/>
      <protection locked="0"/>
    </xf>
    <xf numFmtId="176" fontId="2" fillId="2" borderId="1" xfId="59" applyNumberFormat="1" applyFont="1" applyFill="1" applyBorder="1" applyAlignment="1">
      <alignment vertical="center"/>
    </xf>
    <xf numFmtId="176" fontId="2" fillId="2" borderId="1" xfId="61" applyNumberFormat="1" applyFont="1" applyFill="1" applyBorder="1" applyAlignment="1">
      <alignment vertical="center"/>
      <protection locked="0"/>
    </xf>
    <xf numFmtId="14" fontId="2" fillId="2" borderId="1" xfId="61" applyNumberFormat="1" applyFont="1" applyFill="1" applyBorder="1" applyAlignment="1">
      <alignment horizontal="center" vertical="center"/>
      <protection locked="0"/>
    </xf>
    <xf numFmtId="49" fontId="1" fillId="0" borderId="1" xfId="9" applyNumberFormat="1" applyFont="1" applyFill="1" applyBorder="1" applyAlignment="1">
      <alignment horizontal="left" vertical="center"/>
    </xf>
    <xf numFmtId="180" fontId="1" fillId="0" borderId="1" xfId="9" applyNumberFormat="1" applyFont="1" applyFill="1" applyBorder="1" applyAlignment="1">
      <alignment horizontal="right" vertical="center"/>
    </xf>
    <xf numFmtId="179" fontId="1" fillId="0" borderId="1" xfId="9" applyNumberFormat="1" applyFont="1" applyFill="1" applyBorder="1" applyAlignment="1">
      <alignment horizontal="right" vertical="center"/>
    </xf>
    <xf numFmtId="9" fontId="2" fillId="2" borderId="1" xfId="0" applyNumberFormat="1" applyFont="1" applyFill="1" applyBorder="1" applyAlignment="1">
      <alignment horizontal="left" vertical="center"/>
    </xf>
    <xf numFmtId="9" fontId="2" fillId="2" borderId="1" xfId="12" applyFont="1" applyFill="1" applyBorder="1" applyAlignment="1">
      <alignment horizontal="right" vertical="center"/>
    </xf>
    <xf numFmtId="179" fontId="2" fillId="2" borderId="1" xfId="61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3" borderId="2" xfId="0" applyFont="1" applyFill="1" applyBorder="1" applyAlignment="1">
      <alignment horizontal="center"/>
    </xf>
    <xf numFmtId="0" fontId="3" fillId="4" borderId="0" xfId="0" applyFont="1" applyFill="1" applyAlignment="1">
      <alignment vertical="center"/>
    </xf>
    <xf numFmtId="0" fontId="4" fillId="4" borderId="2" xfId="0" applyFont="1" applyFill="1" applyBorder="1" applyAlignment="1">
      <alignment horizontal="center"/>
    </xf>
    <xf numFmtId="0" fontId="2" fillId="5" borderId="0" xfId="0" applyFont="1" applyFill="1" applyBorder="1" applyAlignment="1"/>
    <xf numFmtId="176" fontId="2" fillId="2" borderId="0" xfId="0" applyNumberFormat="1" applyFont="1" applyFill="1" applyBorder="1" applyAlignment="1"/>
    <xf numFmtId="176" fontId="2" fillId="5" borderId="0" xfId="0" applyNumberFormat="1" applyFont="1" applyFill="1" applyBorder="1" applyAlignment="1"/>
    <xf numFmtId="180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/>
    <xf numFmtId="176" fontId="2" fillId="0" borderId="0" xfId="9" applyNumberFormat="1" applyFont="1" applyFill="1" applyBorder="1" applyAlignment="1">
      <alignment horizontal="right"/>
    </xf>
    <xf numFmtId="176" fontId="2" fillId="0" borderId="0" xfId="9" applyNumberFormat="1" applyFont="1" applyFill="1" applyBorder="1" applyAlignment="1"/>
    <xf numFmtId="176" fontId="2" fillId="0" borderId="0" xfId="0" applyNumberFormat="1" applyFont="1" applyFill="1" applyBorder="1" applyAlignment="1"/>
    <xf numFmtId="14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180" fontId="2" fillId="0" borderId="0" xfId="0" applyNumberFormat="1" applyFont="1" applyFill="1" applyBorder="1" applyAlignment="1">
      <alignment horizontal="right"/>
    </xf>
    <xf numFmtId="179" fontId="2" fillId="0" borderId="0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5" borderId="1" xfId="56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48" applyFont="1" applyFill="1" applyBorder="1" applyAlignment="1">
      <alignment vertical="center"/>
      <protection locked="0"/>
    </xf>
    <xf numFmtId="0" fontId="2" fillId="5" borderId="1" xfId="58" applyFont="1" applyFill="1" applyBorder="1" applyAlignment="1">
      <alignment horizontal="center" vertical="center"/>
    </xf>
    <xf numFmtId="0" fontId="2" fillId="2" borderId="1" xfId="56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58" applyFont="1" applyFill="1" applyBorder="1" applyAlignment="1">
      <alignment horizontal="center" vertical="center"/>
    </xf>
    <xf numFmtId="0" fontId="2" fillId="5" borderId="1" xfId="48" applyFont="1" applyFill="1" applyBorder="1" applyAlignment="1" applyProtection="1">
      <alignment horizontal="center" vertical="center"/>
    </xf>
    <xf numFmtId="0" fontId="2" fillId="5" borderId="1" xfId="48" applyFont="1" applyFill="1" applyBorder="1" applyAlignment="1">
      <alignment horizontal="center" vertical="center"/>
      <protection locked="0"/>
    </xf>
    <xf numFmtId="14" fontId="2" fillId="5" borderId="1" xfId="48" applyNumberFormat="1" applyFont="1" applyFill="1" applyBorder="1" applyAlignment="1">
      <alignment horizontal="center" vertical="center"/>
      <protection locked="0"/>
    </xf>
    <xf numFmtId="176" fontId="2" fillId="5" borderId="1" xfId="0" applyNumberFormat="1" applyFont="1" applyFill="1" applyBorder="1" applyAlignment="1">
      <alignment horizontal="right" vertical="center"/>
    </xf>
    <xf numFmtId="0" fontId="2" fillId="2" borderId="1" xfId="48" applyFont="1" applyFill="1" applyBorder="1" applyAlignment="1" applyProtection="1">
      <alignment horizontal="center" vertical="center"/>
    </xf>
    <xf numFmtId="0" fontId="2" fillId="2" borderId="1" xfId="48" applyFont="1" applyFill="1" applyBorder="1" applyAlignment="1">
      <alignment horizontal="center" vertical="center"/>
      <protection locked="0"/>
    </xf>
    <xf numFmtId="14" fontId="2" fillId="2" borderId="1" xfId="48" applyNumberFormat="1" applyFont="1" applyFill="1" applyBorder="1" applyAlignment="1">
      <alignment horizontal="center" vertical="center"/>
      <protection locked="0"/>
    </xf>
    <xf numFmtId="176" fontId="2" fillId="2" borderId="1" xfId="0" applyNumberFormat="1" applyFont="1" applyFill="1" applyBorder="1" applyAlignment="1">
      <alignment horizontal="right" vertical="center"/>
    </xf>
    <xf numFmtId="14" fontId="2" fillId="5" borderId="1" xfId="48" applyNumberFormat="1" applyFont="1" applyFill="1" applyBorder="1" applyAlignment="1">
      <alignment horizontal="center" vertical="center" wrapText="1"/>
      <protection locked="0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9" applyNumberFormat="1" applyFont="1" applyFill="1" applyBorder="1" applyAlignment="1">
      <alignment horizontal="right" vertical="center"/>
    </xf>
    <xf numFmtId="176" fontId="2" fillId="5" borderId="1" xfId="9" applyNumberFormat="1" applyFont="1" applyFill="1" applyBorder="1" applyAlignment="1" applyProtection="1">
      <alignment horizontal="right" vertical="center"/>
      <protection locked="0"/>
    </xf>
    <xf numFmtId="0" fontId="2" fillId="5" borderId="1" xfId="62" applyFont="1" applyFill="1" applyBorder="1" applyAlignment="1">
      <alignment vertical="center"/>
      <protection locked="0"/>
    </xf>
    <xf numFmtId="40" fontId="2" fillId="5" borderId="1" xfId="61" applyNumberFormat="1" applyFont="1" applyFill="1" applyBorder="1" applyAlignment="1" applyProtection="1">
      <alignment horizontal="left" vertical="center"/>
    </xf>
    <xf numFmtId="176" fontId="2" fillId="5" borderId="1" xfId="9" applyNumberFormat="1" applyFont="1" applyFill="1" applyBorder="1" applyAlignment="1">
      <alignment vertical="center"/>
    </xf>
    <xf numFmtId="14" fontId="2" fillId="5" borderId="1" xfId="0" applyNumberFormat="1" applyFont="1" applyFill="1" applyBorder="1" applyAlignment="1">
      <alignment vertical="center"/>
    </xf>
    <xf numFmtId="43" fontId="2" fillId="5" borderId="1" xfId="9" applyFont="1" applyFill="1" applyBorder="1" applyAlignment="1" applyProtection="1">
      <alignment horizontal="left" vertical="center"/>
    </xf>
    <xf numFmtId="43" fontId="2" fillId="5" borderId="1" xfId="9" applyNumberFormat="1" applyFont="1" applyFill="1" applyBorder="1" applyAlignment="1">
      <alignment horizontal="right" vertical="center"/>
    </xf>
    <xf numFmtId="176" fontId="2" fillId="2" borderId="1" xfId="9" applyNumberFormat="1" applyFont="1" applyFill="1" applyBorder="1" applyAlignment="1" applyProtection="1">
      <alignment horizontal="right" vertical="center"/>
      <protection locked="0"/>
    </xf>
    <xf numFmtId="0" fontId="2" fillId="2" borderId="1" xfId="62" applyFont="1" applyFill="1" applyBorder="1" applyAlignment="1">
      <alignment vertical="center"/>
      <protection locked="0"/>
    </xf>
    <xf numFmtId="40" fontId="2" fillId="2" borderId="1" xfId="61" applyNumberFormat="1" applyFont="1" applyFill="1" applyBorder="1" applyAlignment="1" applyProtection="1">
      <alignment horizontal="left" vertical="center"/>
    </xf>
    <xf numFmtId="176" fontId="2" fillId="2" borderId="1" xfId="9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0" fontId="2" fillId="2" borderId="1" xfId="61" applyNumberFormat="1" applyFont="1" applyFill="1" applyBorder="1" applyAlignment="1" applyProtection="1">
      <alignment vertical="center"/>
    </xf>
    <xf numFmtId="0" fontId="2" fillId="2" borderId="1" xfId="9" applyNumberFormat="1" applyFont="1" applyFill="1" applyBorder="1" applyAlignment="1" applyProtection="1">
      <alignment vertical="center"/>
      <protection locked="0"/>
    </xf>
    <xf numFmtId="43" fontId="2" fillId="2" borderId="1" xfId="9" applyFont="1" applyFill="1" applyBorder="1" applyAlignment="1" applyProtection="1">
      <alignment horizontal="left" vertical="center"/>
    </xf>
    <xf numFmtId="0" fontId="2" fillId="5" borderId="1" xfId="0" applyFont="1" applyFill="1" applyBorder="1" applyAlignment="1">
      <alignment horizontal="left"/>
    </xf>
    <xf numFmtId="180" fontId="2" fillId="5" borderId="1" xfId="0" applyNumberFormat="1" applyFont="1" applyFill="1" applyBorder="1" applyAlignment="1">
      <alignment horizontal="right"/>
    </xf>
    <xf numFmtId="179" fontId="2" fillId="5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180" fontId="2" fillId="2" borderId="1" xfId="0" applyNumberFormat="1" applyFont="1" applyFill="1" applyBorder="1" applyAlignment="1">
      <alignment horizontal="right"/>
    </xf>
    <xf numFmtId="179" fontId="2" fillId="2" borderId="1" xfId="0" applyNumberFormat="1" applyFont="1" applyFill="1" applyBorder="1" applyAlignment="1">
      <alignment horizontal="right"/>
    </xf>
    <xf numFmtId="14" fontId="2" fillId="2" borderId="1" xfId="48" applyNumberFormat="1" applyFont="1" applyFill="1" applyBorder="1" applyAlignment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right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43" fontId="2" fillId="2" borderId="1" xfId="9" applyFont="1" applyFill="1" applyBorder="1" applyAlignment="1" applyProtection="1">
      <alignment vertical="center"/>
    </xf>
    <xf numFmtId="40" fontId="2" fillId="2" borderId="1" xfId="61" applyNumberFormat="1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61" applyFont="1" applyFill="1" applyBorder="1" applyAlignment="1">
      <alignment horizontal="center" vertical="center"/>
      <protection locked="0"/>
    </xf>
    <xf numFmtId="0" fontId="2" fillId="2" borderId="1" xfId="61" applyFont="1" applyFill="1" applyBorder="1" applyAlignment="1" applyProtection="1">
      <alignment horizontal="center" vertical="center"/>
    </xf>
    <xf numFmtId="0" fontId="2" fillId="2" borderId="1" xfId="48" applyFont="1" applyFill="1" applyBorder="1" applyAlignment="1" applyProtection="1">
      <alignment vertical="center"/>
    </xf>
    <xf numFmtId="0" fontId="2" fillId="2" borderId="1" xfId="56" applyFont="1" applyFill="1" applyBorder="1" applyAlignment="1">
      <alignment horizontal="center" vertical="center"/>
    </xf>
    <xf numFmtId="0" fontId="2" fillId="2" borderId="1" xfId="2" applyFont="1" applyFill="1" applyBorder="1" applyAlignment="1" applyProtection="1">
      <alignment horizontal="center" vertical="center"/>
    </xf>
    <xf numFmtId="14" fontId="2" fillId="2" borderId="1" xfId="62" applyNumberFormat="1" applyFont="1" applyFill="1" applyBorder="1" applyAlignment="1">
      <alignment horizontal="center" vertical="center"/>
      <protection locked="0"/>
    </xf>
    <xf numFmtId="0" fontId="2" fillId="2" borderId="1" xfId="2" applyFont="1" applyFill="1" applyBorder="1" applyAlignment="1">
      <alignment horizontal="center" vertical="center"/>
      <protection locked="0"/>
    </xf>
    <xf numFmtId="176" fontId="2" fillId="2" borderId="1" xfId="59" applyNumberFormat="1" applyFont="1" applyFill="1" applyBorder="1" applyAlignment="1">
      <alignment horizontal="right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43" fontId="2" fillId="5" borderId="1" xfId="65" applyFont="1" applyFill="1" applyBorder="1" applyAlignment="1">
      <alignment vertical="center"/>
    </xf>
    <xf numFmtId="176" fontId="2" fillId="5" borderId="1" xfId="65" applyNumberFormat="1" applyFont="1" applyFill="1" applyBorder="1" applyAlignment="1">
      <alignment horizontal="right" vertical="center"/>
    </xf>
    <xf numFmtId="14" fontId="2" fillId="2" borderId="1" xfId="61" applyNumberFormat="1" applyFont="1" applyFill="1" applyBorder="1" applyAlignment="1" applyProtection="1">
      <alignment horizontal="center" vertical="center"/>
    </xf>
    <xf numFmtId="14" fontId="2" fillId="2" borderId="1" xfId="61" applyNumberFormat="1" applyFont="1" applyFill="1" applyBorder="1" applyAlignment="1" applyProtection="1">
      <alignment horizontal="center" vertical="center" wrapText="1"/>
    </xf>
    <xf numFmtId="176" fontId="2" fillId="2" borderId="1" xfId="61" applyNumberFormat="1" applyFont="1" applyFill="1" applyBorder="1" applyAlignment="1" applyProtection="1">
      <alignment horizontal="right" vertical="center"/>
    </xf>
    <xf numFmtId="0" fontId="2" fillId="2" borderId="1" xfId="62" applyFont="1" applyFill="1" applyBorder="1" applyAlignment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3" fontId="2" fillId="2" borderId="1" xfId="9" applyFont="1" applyFill="1" applyBorder="1" applyAlignment="1" applyProtection="1">
      <alignment horizontal="center" vertical="center"/>
    </xf>
    <xf numFmtId="43" fontId="2" fillId="2" borderId="1" xfId="9" applyFont="1" applyFill="1" applyBorder="1" applyAlignment="1" applyProtection="1">
      <alignment horizontal="center" vertical="center"/>
      <protection locked="0"/>
    </xf>
    <xf numFmtId="14" fontId="2" fillId="2" borderId="1" xfId="2" applyNumberFormat="1" applyFont="1" applyFill="1" applyBorder="1" applyAlignment="1">
      <alignment horizontal="center" vertical="center"/>
      <protection locked="0"/>
    </xf>
    <xf numFmtId="0" fontId="2" fillId="5" borderId="1" xfId="62" applyFont="1" applyFill="1" applyBorder="1" applyAlignment="1">
      <alignment horizontal="center" vertical="center"/>
      <protection locked="0"/>
    </xf>
    <xf numFmtId="49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" xfId="2" applyFont="1" applyFill="1" applyBorder="1" applyAlignment="1" applyProtection="1">
      <alignment horizontal="center" vertical="center"/>
    </xf>
    <xf numFmtId="14" fontId="2" fillId="5" borderId="1" xfId="61" applyNumberFormat="1" applyFont="1" applyFill="1" applyBorder="1" applyAlignment="1">
      <alignment horizontal="center" vertical="center"/>
      <protection locked="0"/>
    </xf>
    <xf numFmtId="14" fontId="2" fillId="5" borderId="1" xfId="2" applyNumberFormat="1" applyFont="1" applyFill="1" applyBorder="1" applyAlignment="1">
      <alignment horizontal="center" vertical="center"/>
      <protection locked="0"/>
    </xf>
    <xf numFmtId="176" fontId="2" fillId="2" borderId="1" xfId="9" applyNumberFormat="1" applyFont="1" applyFill="1" applyBorder="1" applyAlignment="1" applyProtection="1">
      <alignment horizontal="right" vertical="center"/>
    </xf>
    <xf numFmtId="14" fontId="2" fillId="2" borderId="1" xfId="62" applyNumberFormat="1" applyFont="1" applyFill="1" applyBorder="1" applyAlignment="1">
      <alignment horizontal="left" vertical="center"/>
      <protection locked="0"/>
    </xf>
    <xf numFmtId="176" fontId="2" fillId="2" borderId="1" xfId="48" applyNumberFormat="1" applyFont="1" applyFill="1" applyBorder="1" applyAlignment="1">
      <alignment vertical="center"/>
      <protection locked="0"/>
    </xf>
    <xf numFmtId="0" fontId="2" fillId="2" borderId="1" xfId="0" applyFont="1" applyFill="1" applyBorder="1"/>
    <xf numFmtId="176" fontId="2" fillId="2" borderId="1" xfId="9" applyNumberFormat="1" applyFont="1" applyFill="1" applyBorder="1" applyAlignment="1" applyProtection="1">
      <alignment vertical="center"/>
      <protection locked="0"/>
    </xf>
    <xf numFmtId="14" fontId="2" fillId="2" borderId="1" xfId="0" applyNumberFormat="1" applyFont="1" applyFill="1" applyBorder="1" applyAlignment="1"/>
    <xf numFmtId="176" fontId="2" fillId="5" borderId="1" xfId="9" applyNumberFormat="1" applyFont="1" applyFill="1" applyBorder="1" applyAlignment="1" applyProtection="1">
      <alignment horizontal="right" vertical="center"/>
    </xf>
    <xf numFmtId="0" fontId="2" fillId="5" borderId="1" xfId="0" applyFont="1" applyFill="1" applyBorder="1" applyAlignment="1">
      <alignment vertical="center"/>
    </xf>
    <xf numFmtId="176" fontId="2" fillId="5" borderId="1" xfId="0" applyNumberFormat="1" applyFont="1" applyFill="1" applyBorder="1" applyAlignment="1"/>
    <xf numFmtId="14" fontId="2" fillId="5" borderId="1" xfId="0" applyNumberFormat="1" applyFont="1" applyFill="1" applyBorder="1" applyAlignment="1"/>
    <xf numFmtId="14" fontId="2" fillId="2" borderId="1" xfId="61" applyNumberFormat="1" applyFont="1" applyFill="1" applyBorder="1" applyAlignment="1" applyProtection="1">
      <alignment horizontal="left" vertical="center"/>
    </xf>
    <xf numFmtId="0" fontId="2" fillId="2" borderId="1" xfId="53" applyFont="1" applyFill="1" applyBorder="1" applyAlignment="1">
      <alignment horizontal="left" vertical="center"/>
      <protection locked="0"/>
    </xf>
    <xf numFmtId="176" fontId="2" fillId="5" borderId="0" xfId="9" applyNumberFormat="1" applyFont="1" applyFill="1" applyBorder="1" applyAlignment="1"/>
    <xf numFmtId="14" fontId="2" fillId="5" borderId="0" xfId="0" applyNumberFormat="1" applyFont="1" applyFill="1" applyBorder="1" applyAlignment="1"/>
    <xf numFmtId="0" fontId="2" fillId="5" borderId="0" xfId="0" applyFont="1" applyFill="1" applyBorder="1" applyAlignment="1">
      <alignment horizontal="left"/>
    </xf>
    <xf numFmtId="176" fontId="2" fillId="2" borderId="1" xfId="9" applyNumberFormat="1" applyFont="1" applyFill="1" applyBorder="1" applyAlignment="1" applyProtection="1">
      <alignment vertical="center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43" fontId="2" fillId="2" borderId="1" xfId="9" applyFont="1" applyFill="1" applyBorder="1" applyAlignment="1">
      <alignment vertical="center"/>
    </xf>
    <xf numFmtId="0" fontId="2" fillId="5" borderId="1" xfId="9" applyNumberFormat="1" applyFont="1" applyFill="1" applyBorder="1" applyAlignment="1" applyProtection="1">
      <alignment horizontal="left" vertical="center"/>
      <protection locked="0"/>
    </xf>
    <xf numFmtId="43" fontId="2" fillId="5" borderId="1" xfId="9" applyFont="1" applyFill="1" applyBorder="1" applyAlignment="1" applyProtection="1">
      <alignment horizontal="center" vertical="center"/>
      <protection locked="0"/>
    </xf>
    <xf numFmtId="176" fontId="2" fillId="5" borderId="1" xfId="9" applyNumberFormat="1" applyFont="1" applyFill="1" applyBorder="1" applyAlignment="1" applyProtection="1">
      <alignment vertical="center"/>
      <protection locked="0"/>
    </xf>
    <xf numFmtId="43" fontId="2" fillId="2" borderId="1" xfId="9" applyFont="1" applyFill="1" applyBorder="1" applyAlignment="1" applyProtection="1">
      <alignment horizontal="left" vertical="center"/>
      <protection locked="0"/>
    </xf>
    <xf numFmtId="180" fontId="2" fillId="2" borderId="1" xfId="62" applyNumberFormat="1" applyFont="1" applyFill="1" applyBorder="1" applyAlignment="1">
      <alignment horizontal="right" vertical="center"/>
      <protection locked="0"/>
    </xf>
    <xf numFmtId="180" fontId="2" fillId="5" borderId="0" xfId="0" applyNumberFormat="1" applyFont="1" applyFill="1" applyBorder="1" applyAlignment="1">
      <alignment horizontal="right"/>
    </xf>
    <xf numFmtId="179" fontId="2" fillId="5" borderId="0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 vertical="center"/>
    </xf>
    <xf numFmtId="9" fontId="2" fillId="2" borderId="1" xfId="12" applyFont="1" applyFill="1" applyBorder="1" applyAlignment="1">
      <alignment horizontal="center" vertical="center"/>
    </xf>
    <xf numFmtId="43" fontId="2" fillId="2" borderId="1" xfId="9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9" fontId="2" fillId="5" borderId="1" xfId="12" applyFont="1" applyFill="1" applyBorder="1" applyAlignment="1">
      <alignment horizontal="center" vertical="center"/>
    </xf>
    <xf numFmtId="43" fontId="2" fillId="5" borderId="1" xfId="9" applyFont="1" applyFill="1" applyBorder="1" applyAlignment="1">
      <alignment horizontal="center" vertical="center"/>
    </xf>
    <xf numFmtId="9" fontId="2" fillId="2" borderId="1" xfId="12" applyFont="1" applyFill="1" applyBorder="1" applyAlignment="1" applyProtection="1">
      <alignment horizontal="center" vertical="center"/>
      <protection locked="0"/>
    </xf>
    <xf numFmtId="0" fontId="2" fillId="5" borderId="1" xfId="60" applyFont="1" applyFill="1" applyBorder="1" applyAlignment="1" applyProtection="1">
      <alignment horizontal="center" vertical="center"/>
      <protection locked="0"/>
    </xf>
    <xf numFmtId="43" fontId="2" fillId="5" borderId="1" xfId="9" applyFont="1" applyFill="1" applyBorder="1" applyAlignment="1" applyProtection="1">
      <alignment horizontal="center" vertical="center"/>
    </xf>
    <xf numFmtId="14" fontId="2" fillId="5" borderId="1" xfId="61" applyNumberFormat="1" applyFont="1" applyFill="1" applyBorder="1" applyAlignment="1" applyProtection="1">
      <alignment horizontal="center" vertical="center"/>
    </xf>
    <xf numFmtId="0" fontId="2" fillId="2" borderId="1" xfId="61" applyNumberFormat="1" applyFont="1" applyFill="1" applyBorder="1" applyAlignment="1" applyProtection="1">
      <alignment horizontal="center" vertical="center"/>
    </xf>
    <xf numFmtId="14" fontId="2" fillId="2" borderId="1" xfId="48" applyNumberFormat="1" applyFont="1" applyFill="1" applyBorder="1" applyAlignment="1" applyProtection="1">
      <alignment horizontal="center" vertical="center"/>
    </xf>
    <xf numFmtId="0" fontId="2" fillId="5" borderId="1" xfId="61" applyFont="1" applyFill="1" applyBorder="1" applyAlignment="1" applyProtection="1">
      <alignment horizontal="center" vertical="center"/>
    </xf>
    <xf numFmtId="49" fontId="2" fillId="5" borderId="1" xfId="60" applyNumberFormat="1" applyFont="1" applyFill="1" applyBorder="1" applyAlignment="1" applyProtection="1">
      <alignment horizontal="center" vertical="center"/>
      <protection locked="0"/>
    </xf>
    <xf numFmtId="14" fontId="2" fillId="5" borderId="1" xfId="2" applyNumberFormat="1" applyFont="1" applyFill="1" applyBorder="1" applyAlignment="1" applyProtection="1">
      <alignment horizontal="center" vertical="center"/>
    </xf>
    <xf numFmtId="0" fontId="2" fillId="2" borderId="1" xfId="9" applyNumberFormat="1" applyFont="1" applyFill="1" applyBorder="1" applyAlignment="1" applyProtection="1">
      <alignment horizontal="left" vertical="center"/>
      <protection locked="0"/>
    </xf>
    <xf numFmtId="14" fontId="2" fillId="2" borderId="1" xfId="9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left" vertical="center"/>
    </xf>
    <xf numFmtId="14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9" applyNumberFormat="1" applyFont="1" applyFill="1" applyBorder="1" applyAlignment="1" applyProtection="1">
      <alignment vertical="center"/>
    </xf>
    <xf numFmtId="14" fontId="2" fillId="2" borderId="1" xfId="9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>
      <alignment vertical="center"/>
    </xf>
    <xf numFmtId="9" fontId="2" fillId="2" borderId="1" xfId="9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0" fontId="2" fillId="5" borderId="1" xfId="58" applyFont="1" applyFill="1" applyBorder="1" applyAlignment="1" applyProtection="1">
      <alignment horizontal="center" vertical="center"/>
      <protection locked="0"/>
    </xf>
    <xf numFmtId="0" fontId="2" fillId="5" borderId="1" xfId="56" applyFont="1" applyFill="1" applyBorder="1" applyAlignment="1">
      <alignment horizontal="center" vertical="center"/>
    </xf>
    <xf numFmtId="14" fontId="2" fillId="2" borderId="1" xfId="2" applyNumberFormat="1" applyFont="1" applyFill="1" applyBorder="1" applyAlignment="1" applyProtection="1">
      <alignment horizontal="center" vertical="center"/>
    </xf>
    <xf numFmtId="14" fontId="2" fillId="5" borderId="1" xfId="9" applyNumberFormat="1" applyFont="1" applyFill="1" applyBorder="1" applyAlignment="1">
      <alignment horizontal="center" vertical="center"/>
    </xf>
    <xf numFmtId="178" fontId="2" fillId="2" borderId="1" xfId="9" applyNumberFormat="1" applyFont="1" applyFill="1" applyBorder="1" applyAlignment="1" applyProtection="1">
      <alignment horizontal="center" vertical="center"/>
      <protection locked="0"/>
    </xf>
    <xf numFmtId="178" fontId="2" fillId="5" borderId="1" xfId="9" applyNumberFormat="1" applyFont="1" applyFill="1" applyBorder="1" applyAlignment="1" applyProtection="1">
      <alignment horizontal="center" vertical="center"/>
      <protection locked="0"/>
    </xf>
    <xf numFmtId="49" fontId="2" fillId="5" borderId="1" xfId="56" applyNumberFormat="1" applyFont="1" applyFill="1" applyBorder="1" applyAlignment="1" applyProtection="1">
      <alignment horizontal="center" vertical="center"/>
      <protection locked="0"/>
    </xf>
    <xf numFmtId="14" fontId="2" fillId="5" borderId="1" xfId="56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56" applyNumberFormat="1" applyFont="1" applyFill="1" applyBorder="1" applyAlignment="1">
      <alignment horizontal="left" vertical="center"/>
    </xf>
    <xf numFmtId="176" fontId="2" fillId="5" borderId="1" xfId="56" applyNumberFormat="1" applyFont="1" applyFill="1" applyBorder="1" applyAlignment="1">
      <alignment vertical="center"/>
    </xf>
    <xf numFmtId="43" fontId="2" fillId="5" borderId="1" xfId="0" applyNumberFormat="1" applyFont="1" applyFill="1" applyBorder="1" applyAlignment="1">
      <alignment horizontal="center" vertical="center"/>
    </xf>
    <xf numFmtId="176" fontId="2" fillId="2" borderId="3" xfId="9" applyNumberFormat="1" applyFont="1" applyFill="1" applyBorder="1" applyAlignment="1" applyProtection="1">
      <alignment vertical="center"/>
      <protection locked="0"/>
    </xf>
    <xf numFmtId="14" fontId="2" fillId="2" borderId="4" xfId="0" applyNumberFormat="1" applyFont="1" applyFill="1" applyBorder="1" applyAlignment="1">
      <alignment horizontal="center" vertical="center"/>
    </xf>
    <xf numFmtId="176" fontId="2" fillId="2" borderId="1" xfId="9" applyNumberFormat="1" applyFont="1" applyFill="1" applyBorder="1" applyAlignment="1">
      <alignment vertical="center" wrapText="1"/>
    </xf>
    <xf numFmtId="176" fontId="2" fillId="5" borderId="3" xfId="9" applyNumberFormat="1" applyFont="1" applyFill="1" applyBorder="1" applyAlignment="1" applyProtection="1">
      <alignment vertical="center"/>
      <protection locked="0"/>
    </xf>
    <xf numFmtId="14" fontId="2" fillId="5" borderId="4" xfId="0" applyNumberFormat="1" applyFont="1" applyFill="1" applyBorder="1" applyAlignment="1">
      <alignment horizontal="center" vertical="center"/>
    </xf>
    <xf numFmtId="14" fontId="2" fillId="5" borderId="4" xfId="2" applyNumberFormat="1" applyFont="1" applyFill="1" applyBorder="1" applyAlignment="1" applyProtection="1">
      <alignment horizontal="center" vertical="center"/>
    </xf>
    <xf numFmtId="176" fontId="2" fillId="5" borderId="1" xfId="9" applyNumberFormat="1" applyFont="1" applyFill="1" applyBorder="1" applyAlignment="1">
      <alignment vertical="center" wrapText="1"/>
    </xf>
    <xf numFmtId="9" fontId="2" fillId="2" borderId="1" xfId="9" applyNumberFormat="1" applyFont="1" applyFill="1" applyBorder="1" applyAlignment="1">
      <alignment horizontal="center" vertical="center"/>
    </xf>
    <xf numFmtId="0" fontId="2" fillId="2" borderId="1" xfId="58" applyFont="1" applyFill="1" applyBorder="1" applyAlignment="1" applyProtection="1">
      <alignment horizontal="center" vertical="center"/>
      <protection locked="0"/>
    </xf>
    <xf numFmtId="49" fontId="2" fillId="2" borderId="1" xfId="56" applyNumberFormat="1" applyFont="1" applyFill="1" applyBorder="1" applyAlignment="1" applyProtection="1">
      <alignment horizontal="center" vertical="center"/>
      <protection locked="0"/>
    </xf>
    <xf numFmtId="14" fontId="2" fillId="2" borderId="1" xfId="56" applyNumberFormat="1" applyFont="1" applyFill="1" applyBorder="1" applyAlignment="1">
      <alignment horizontal="center" vertical="center"/>
    </xf>
    <xf numFmtId="0" fontId="2" fillId="2" borderId="1" xfId="56" applyNumberFormat="1" applyFont="1" applyFill="1" applyBorder="1" applyAlignment="1">
      <alignment horizontal="left" vertical="center"/>
    </xf>
    <xf numFmtId="9" fontId="2" fillId="5" borderId="1" xfId="9" applyNumberFormat="1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>
      <alignment horizontal="left" vertical="center"/>
    </xf>
    <xf numFmtId="14" fontId="2" fillId="5" borderId="1" xfId="0" applyNumberFormat="1" applyFont="1" applyFill="1" applyBorder="1" applyAlignment="1">
      <alignment horizontal="left" vertical="center"/>
    </xf>
    <xf numFmtId="40" fontId="2" fillId="5" borderId="1" xfId="0" applyNumberFormat="1" applyFont="1" applyFill="1" applyBorder="1" applyAlignment="1">
      <alignment horizontal="center" vertical="center"/>
    </xf>
    <xf numFmtId="40" fontId="2" fillId="2" borderId="1" xfId="0" applyNumberFormat="1" applyFont="1" applyFill="1" applyBorder="1" applyAlignment="1">
      <alignment horizontal="left" vertical="center"/>
    </xf>
    <xf numFmtId="40" fontId="2" fillId="2" borderId="1" xfId="0" applyNumberFormat="1" applyFont="1" applyFill="1" applyBorder="1" applyAlignment="1">
      <alignment horizontal="center" vertical="center"/>
    </xf>
    <xf numFmtId="40" fontId="2" fillId="5" borderId="1" xfId="0" applyNumberFormat="1" applyFont="1" applyFill="1" applyBorder="1" applyAlignment="1">
      <alignment horizontal="left" vertical="center"/>
    </xf>
    <xf numFmtId="43" fontId="2" fillId="2" borderId="1" xfId="9" applyFont="1" applyFill="1" applyBorder="1" applyAlignment="1">
      <alignment horizontal="right" vertical="center"/>
    </xf>
    <xf numFmtId="43" fontId="2" fillId="5" borderId="1" xfId="9" applyFont="1" applyFill="1" applyBorder="1" applyAlignment="1">
      <alignment horizontal="right" vertical="center"/>
    </xf>
    <xf numFmtId="176" fontId="2" fillId="5" borderId="1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1" xfId="61" applyFont="1" applyFill="1" applyBorder="1" applyAlignment="1">
      <alignment horizontal="center" vertical="center"/>
      <protection locked="0"/>
    </xf>
    <xf numFmtId="0" fontId="2" fillId="5" borderId="1" xfId="48" applyFont="1" applyFill="1" applyBorder="1" applyAlignment="1" applyProtection="1">
      <alignment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1" xfId="61" applyFont="1" applyFill="1" applyBorder="1" applyAlignment="1">
      <alignment horizontal="center" vertical="center" wrapText="1"/>
      <protection locked="0"/>
    </xf>
    <xf numFmtId="0" fontId="2" fillId="5" borderId="1" xfId="48" applyFont="1" applyFill="1" applyBorder="1" applyAlignment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48" applyFont="1" applyFill="1" applyBorder="1" applyAlignment="1" applyProtection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5" borderId="1" xfId="48" applyFont="1" applyFill="1" applyBorder="1" applyAlignment="1" applyProtection="1">
      <alignment vertical="center" wrapText="1"/>
    </xf>
    <xf numFmtId="49" fontId="2" fillId="5" borderId="1" xfId="48" applyNumberFormat="1" applyFont="1" applyFill="1" applyBorder="1" applyAlignment="1">
      <alignment horizontal="center" vertical="center"/>
      <protection locked="0"/>
    </xf>
    <xf numFmtId="0" fontId="2" fillId="5" borderId="1" xfId="48" applyFont="1" applyFill="1" applyBorder="1" applyAlignment="1">
      <alignment horizontal="center" vertical="center" wrapText="1"/>
      <protection locked="0"/>
    </xf>
    <xf numFmtId="49" fontId="2" fillId="5" borderId="1" xfId="61" applyNumberFormat="1" applyFont="1" applyFill="1" applyBorder="1" applyAlignment="1">
      <alignment horizontal="center" vertical="center" wrapText="1"/>
      <protection locked="0"/>
    </xf>
    <xf numFmtId="0" fontId="2" fillId="5" borderId="1" xfId="2" applyFont="1" applyFill="1" applyBorder="1" applyAlignment="1" applyProtection="1">
      <alignment horizontal="center" vertical="center" wrapText="1"/>
    </xf>
    <xf numFmtId="14" fontId="2" fillId="5" borderId="1" xfId="61" applyNumberFormat="1" applyFont="1" applyFill="1" applyBorder="1" applyAlignment="1">
      <alignment horizontal="center" vertical="center" wrapText="1"/>
      <protection locked="0"/>
    </xf>
    <xf numFmtId="176" fontId="2" fillId="5" borderId="1" xfId="61" applyNumberFormat="1" applyFont="1" applyFill="1" applyBorder="1" applyAlignment="1">
      <alignment horizontal="right" vertical="center" wrapText="1"/>
      <protection locked="0"/>
    </xf>
    <xf numFmtId="49" fontId="2" fillId="5" borderId="1" xfId="61" applyNumberFormat="1" applyFont="1" applyFill="1" applyBorder="1" applyAlignment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right" vertical="center"/>
      <protection locked="0"/>
    </xf>
    <xf numFmtId="14" fontId="2" fillId="5" borderId="1" xfId="62" applyNumberFormat="1" applyFont="1" applyFill="1" applyBorder="1" applyAlignment="1">
      <alignment horizontal="center" vertical="center" wrapText="1"/>
      <protection locked="0"/>
    </xf>
    <xf numFmtId="0" fontId="2" fillId="5" borderId="1" xfId="2" applyFont="1" applyFill="1" applyBorder="1" applyAlignment="1">
      <alignment horizontal="center" vertical="center" wrapText="1"/>
      <protection locked="0"/>
    </xf>
    <xf numFmtId="0" fontId="2" fillId="2" borderId="1" xfId="48" applyFont="1" applyFill="1" applyBorder="1" applyAlignment="1" applyProtection="1">
      <alignment horizontal="center" vertical="center" wrapText="1"/>
    </xf>
    <xf numFmtId="176" fontId="2" fillId="2" borderId="1" xfId="61" applyNumberFormat="1" applyFont="1" applyFill="1" applyBorder="1" applyAlignment="1" applyProtection="1">
      <alignment horizontal="right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176" fontId="2" fillId="5" borderId="1" xfId="61" applyNumberFormat="1" applyFont="1" applyFill="1" applyBorder="1" applyAlignment="1" applyProtection="1">
      <alignment horizontal="right" vertical="center" wrapText="1"/>
    </xf>
    <xf numFmtId="40" fontId="2" fillId="5" borderId="1" xfId="61" applyNumberFormat="1" applyFont="1" applyFill="1" applyBorder="1" applyAlignment="1" applyProtection="1">
      <alignment horizontal="center" vertical="center"/>
    </xf>
    <xf numFmtId="176" fontId="2" fillId="5" borderId="1" xfId="48" applyNumberFormat="1" applyFont="1" applyFill="1" applyBorder="1" applyAlignment="1">
      <alignment vertical="center"/>
      <protection locked="0"/>
    </xf>
    <xf numFmtId="43" fontId="2" fillId="2" borderId="1" xfId="0" applyNumberFormat="1" applyFont="1" applyFill="1" applyBorder="1" applyAlignment="1">
      <alignment vertical="center"/>
    </xf>
    <xf numFmtId="176" fontId="2" fillId="5" borderId="1" xfId="59" applyNumberFormat="1" applyFont="1" applyFill="1" applyBorder="1" applyAlignment="1" applyProtection="1">
      <alignment horizontal="right" vertical="center"/>
    </xf>
    <xf numFmtId="176" fontId="2" fillId="5" borderId="1" xfId="9" applyNumberFormat="1" applyFont="1" applyFill="1" applyBorder="1" applyAlignment="1" applyProtection="1">
      <alignment horizontal="right" vertical="center" wrapText="1"/>
      <protection locked="0"/>
    </xf>
    <xf numFmtId="179" fontId="2" fillId="5" borderId="1" xfId="48" applyNumberFormat="1" applyFont="1" applyFill="1" applyBorder="1" applyAlignment="1">
      <alignment vertical="center" wrapText="1"/>
      <protection locked="0"/>
    </xf>
    <xf numFmtId="0" fontId="2" fillId="5" borderId="1" xfId="61" applyFont="1" applyFill="1" applyBorder="1" applyAlignment="1">
      <alignment horizontal="left" vertical="top" wrapText="1"/>
      <protection locked="0"/>
    </xf>
    <xf numFmtId="176" fontId="2" fillId="5" borderId="1" xfId="48" applyNumberFormat="1" applyFont="1" applyFill="1" applyBorder="1" applyAlignment="1">
      <alignment vertical="center" wrapText="1"/>
      <protection locked="0"/>
    </xf>
    <xf numFmtId="0" fontId="2" fillId="5" borderId="1" xfId="61" applyFont="1" applyFill="1" applyBorder="1" applyAlignment="1">
      <alignment horizontal="left" vertical="center" wrapText="1"/>
      <protection locked="0"/>
    </xf>
    <xf numFmtId="176" fontId="2" fillId="5" borderId="1" xfId="59" applyNumberFormat="1" applyFont="1" applyFill="1" applyBorder="1" applyAlignment="1" applyProtection="1">
      <alignment vertical="center"/>
    </xf>
    <xf numFmtId="14" fontId="2" fillId="5" borderId="1" xfId="61" applyNumberFormat="1" applyFont="1" applyFill="1" applyBorder="1" applyAlignment="1">
      <alignment horizontal="left" vertical="top" wrapText="1"/>
      <protection locked="0"/>
    </xf>
    <xf numFmtId="0" fontId="2" fillId="5" borderId="1" xfId="53" applyFont="1" applyFill="1" applyBorder="1" applyAlignment="1">
      <alignment vertical="top" wrapText="1"/>
      <protection locked="0"/>
    </xf>
    <xf numFmtId="0" fontId="2" fillId="5" borderId="1" xfId="53" applyFont="1" applyFill="1" applyBorder="1" applyAlignment="1">
      <alignment vertical="center" wrapText="1"/>
      <protection locked="0"/>
    </xf>
    <xf numFmtId="176" fontId="2" fillId="2" borderId="1" xfId="9" applyNumberFormat="1" applyFont="1" applyFill="1" applyBorder="1" applyAlignment="1" applyProtection="1">
      <alignment horizontal="right" vertical="center" wrapText="1"/>
    </xf>
    <xf numFmtId="0" fontId="2" fillId="2" borderId="1" xfId="53" applyFont="1" applyFill="1" applyBorder="1" applyAlignment="1">
      <alignment vertical="top" wrapText="1"/>
      <protection locked="0"/>
    </xf>
    <xf numFmtId="0" fontId="2" fillId="2" borderId="1" xfId="53" applyFont="1" applyFill="1" applyBorder="1" applyAlignment="1">
      <alignment vertical="center" wrapText="1"/>
      <protection locked="0"/>
    </xf>
    <xf numFmtId="176" fontId="2" fillId="2" borderId="1" xfId="48" applyNumberFormat="1" applyFont="1" applyFill="1" applyBorder="1" applyAlignment="1">
      <alignment vertical="center" wrapText="1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14" fontId="2" fillId="5" borderId="1" xfId="61" applyNumberFormat="1" applyFont="1" applyFill="1" applyBorder="1" applyAlignment="1">
      <alignment horizontal="left" vertical="center"/>
      <protection locked="0"/>
    </xf>
    <xf numFmtId="9" fontId="2" fillId="5" borderId="1" xfId="0" applyNumberFormat="1" applyFont="1" applyFill="1" applyBorder="1" applyAlignment="1">
      <alignment horizontal="left" vertical="center"/>
    </xf>
    <xf numFmtId="14" fontId="2" fillId="5" borderId="1" xfId="61" applyNumberFormat="1" applyFont="1" applyFill="1" applyBorder="1" applyAlignment="1" applyProtection="1">
      <alignment horizontal="left" vertical="center"/>
    </xf>
    <xf numFmtId="0" fontId="2" fillId="5" borderId="1" xfId="46" applyFont="1" applyFill="1" applyBorder="1" applyAlignment="1">
      <alignment horizontal="left" vertical="center"/>
      <protection locked="0"/>
    </xf>
    <xf numFmtId="14" fontId="2" fillId="2" borderId="3" xfId="61" applyNumberFormat="1" applyFont="1" applyFill="1" applyBorder="1" applyAlignment="1">
      <alignment horizontal="center" vertical="center"/>
      <protection locked="0"/>
    </xf>
    <xf numFmtId="14" fontId="2" fillId="2" borderId="1" xfId="48" applyNumberFormat="1" applyFont="1" applyFill="1" applyBorder="1" applyAlignment="1">
      <alignment horizontal="left" vertical="center" wrapText="1"/>
      <protection locked="0"/>
    </xf>
    <xf numFmtId="0" fontId="2" fillId="5" borderId="1" xfId="6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2" borderId="1" xfId="56" applyFont="1" applyFill="1" applyBorder="1" applyAlignment="1" applyProtection="1">
      <alignment horizontal="center" vertical="center" wrapText="1"/>
      <protection locked="0"/>
    </xf>
    <xf numFmtId="0" fontId="2" fillId="5" borderId="1" xfId="48" applyFont="1" applyFill="1" applyBorder="1" applyAlignment="1" applyProtection="1">
      <alignment horizontal="center" vertical="center" wrapText="1"/>
    </xf>
    <xf numFmtId="14" fontId="2" fillId="5" borderId="1" xfId="61" applyNumberFormat="1" applyFont="1" applyFill="1" applyBorder="1" applyAlignment="1" applyProtection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5" borderId="1" xfId="56" applyFont="1" applyFill="1" applyBorder="1" applyAlignment="1" applyProtection="1">
      <alignment horizontal="center" vertical="center" wrapText="1"/>
      <protection locked="0"/>
    </xf>
    <xf numFmtId="49" fontId="2" fillId="5" borderId="1" xfId="56" applyNumberFormat="1" applyFont="1" applyFill="1" applyBorder="1" applyAlignment="1" applyProtection="1">
      <alignment horizontal="center" vertical="center" wrapText="1"/>
      <protection locked="0"/>
    </xf>
    <xf numFmtId="176" fontId="2" fillId="5" borderId="1" xfId="62" applyNumberFormat="1" applyFont="1" applyFill="1" applyBorder="1" applyAlignment="1">
      <alignment horizontal="right" vertical="center"/>
      <protection locked="0"/>
    </xf>
    <xf numFmtId="49" fontId="2" fillId="2" borderId="1" xfId="56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61" applyFont="1" applyFill="1" applyBorder="1" applyAlignment="1" applyProtection="1">
      <alignment horizontal="left" vertical="center" wrapText="1"/>
    </xf>
    <xf numFmtId="40" fontId="2" fillId="2" borderId="1" xfId="61" applyNumberFormat="1" applyFont="1" applyFill="1" applyBorder="1" applyAlignment="1" applyProtection="1">
      <alignment horizontal="center" vertical="top" wrapText="1"/>
    </xf>
    <xf numFmtId="40" fontId="2" fillId="2" borderId="1" xfId="61" applyNumberFormat="1" applyFont="1" applyFill="1" applyBorder="1" applyAlignment="1" applyProtection="1">
      <alignment horizontal="center" vertical="center" wrapText="1"/>
    </xf>
    <xf numFmtId="176" fontId="2" fillId="2" borderId="1" xfId="59" applyNumberFormat="1" applyFont="1" applyFill="1" applyBorder="1" applyAlignment="1" applyProtection="1">
      <alignment vertical="center"/>
    </xf>
    <xf numFmtId="176" fontId="2" fillId="5" borderId="1" xfId="9" applyNumberFormat="1" applyFont="1" applyFill="1" applyBorder="1" applyAlignment="1" applyProtection="1">
      <alignment horizontal="right" vertical="center" wrapText="1"/>
    </xf>
    <xf numFmtId="40" fontId="2" fillId="5" borderId="1" xfId="61" applyNumberFormat="1" applyFont="1" applyFill="1" applyBorder="1" applyAlignment="1" applyProtection="1">
      <alignment horizontal="center" vertical="top" wrapText="1"/>
    </xf>
    <xf numFmtId="40" fontId="2" fillId="5" borderId="1" xfId="61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2" borderId="1" xfId="61" applyFont="1" applyFill="1" applyBorder="1" applyAlignment="1">
      <alignment horizontal="left" vertical="top" wrapText="1"/>
      <protection locked="0"/>
    </xf>
    <xf numFmtId="14" fontId="2" fillId="5" borderId="1" xfId="61" applyNumberFormat="1" applyFont="1" applyFill="1" applyBorder="1" applyAlignment="1" applyProtection="1">
      <alignment vertical="top" wrapText="1"/>
    </xf>
    <xf numFmtId="14" fontId="2" fillId="2" borderId="1" xfId="61" applyNumberFormat="1" applyFont="1" applyFill="1" applyBorder="1" applyAlignment="1" applyProtection="1">
      <alignment vertical="top" wrapText="1"/>
    </xf>
    <xf numFmtId="0" fontId="2" fillId="2" borderId="1" xfId="61" applyFont="1" applyFill="1" applyBorder="1" applyAlignment="1">
      <alignment horizontal="left" vertical="center" wrapText="1"/>
      <protection locked="0"/>
    </xf>
    <xf numFmtId="14" fontId="2" fillId="5" borderId="1" xfId="0" applyNumberFormat="1" applyFont="1" applyFill="1" applyBorder="1" applyAlignment="1">
      <alignment horizontal="left" vertical="center" wrapText="1"/>
    </xf>
    <xf numFmtId="14" fontId="2" fillId="5" borderId="3" xfId="61" applyNumberFormat="1" applyFont="1" applyFill="1" applyBorder="1" applyAlignment="1">
      <alignment horizontal="center" vertical="center"/>
      <protection locked="0"/>
    </xf>
    <xf numFmtId="0" fontId="2" fillId="5" borderId="1" xfId="52" applyFont="1" applyFill="1" applyBorder="1" applyAlignment="1">
      <alignment horizontal="center" vertical="center"/>
    </xf>
    <xf numFmtId="0" fontId="2" fillId="5" borderId="1" xfId="52" applyFont="1" applyFill="1" applyBorder="1" applyAlignment="1" applyProtection="1">
      <alignment horizontal="center" vertical="center"/>
      <protection locked="0"/>
    </xf>
    <xf numFmtId="0" fontId="2" fillId="2" borderId="1" xfId="52" applyFont="1" applyFill="1" applyBorder="1" applyAlignment="1" applyProtection="1">
      <alignment vertical="center"/>
      <protection locked="0"/>
    </xf>
    <xf numFmtId="0" fontId="2" fillId="2" borderId="1" xfId="57" applyFont="1" applyFill="1" applyBorder="1" applyAlignment="1">
      <alignment horizontal="center" vertical="center"/>
    </xf>
    <xf numFmtId="0" fontId="2" fillId="2" borderId="1" xfId="57" applyFont="1" applyFill="1" applyBorder="1" applyAlignment="1" applyProtection="1">
      <alignment horizontal="center" vertical="center"/>
      <protection locked="0"/>
    </xf>
    <xf numFmtId="0" fontId="2" fillId="5" borderId="1" xfId="61" applyFont="1" applyFill="1" applyBorder="1" applyAlignment="1" applyProtection="1">
      <alignment horizontal="left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76" fontId="2" fillId="5" borderId="1" xfId="63" applyNumberFormat="1" applyFont="1" applyFill="1" applyBorder="1" applyAlignment="1" applyProtection="1">
      <alignment horizontal="right" vertical="center"/>
      <protection locked="0"/>
    </xf>
    <xf numFmtId="176" fontId="2" fillId="5" borderId="1" xfId="59" applyNumberFormat="1" applyFont="1" applyFill="1" applyBorder="1" applyAlignment="1" applyProtection="1">
      <alignment horizontal="right" vertical="center"/>
      <protection locked="0"/>
    </xf>
    <xf numFmtId="0" fontId="2" fillId="5" borderId="1" xfId="63" applyNumberFormat="1" applyFont="1" applyFill="1" applyBorder="1" applyAlignment="1" applyProtection="1">
      <alignment horizontal="center" vertical="center"/>
    </xf>
    <xf numFmtId="49" fontId="2" fillId="2" borderId="1" xfId="52" applyNumberFormat="1" applyFont="1" applyFill="1" applyBorder="1" applyAlignment="1" applyProtection="1">
      <alignment horizontal="center" vertical="center"/>
      <protection locked="0"/>
    </xf>
    <xf numFmtId="49" fontId="2" fillId="5" borderId="1" xfId="52" applyNumberFormat="1" applyFont="1" applyFill="1" applyBorder="1" applyAlignment="1" applyProtection="1">
      <alignment horizontal="center" vertical="center"/>
      <protection locked="0"/>
    </xf>
    <xf numFmtId="176" fontId="2" fillId="2" borderId="1" xfId="63" applyNumberFormat="1" applyFont="1" applyFill="1" applyBorder="1" applyAlignment="1" applyProtection="1">
      <alignment horizontal="right" vertical="center"/>
      <protection locked="0"/>
    </xf>
    <xf numFmtId="43" fontId="2" fillId="2" borderId="1" xfId="63" applyFont="1" applyFill="1" applyBorder="1" applyAlignment="1" applyProtection="1">
      <alignment horizontal="center" vertical="center"/>
      <protection locked="0"/>
    </xf>
    <xf numFmtId="176" fontId="2" fillId="2" borderId="1" xfId="64" applyNumberFormat="1" applyFont="1" applyFill="1" applyBorder="1" applyAlignment="1" applyProtection="1">
      <alignment horizontal="right" vertical="center"/>
      <protection locked="0"/>
    </xf>
    <xf numFmtId="176" fontId="2" fillId="2" borderId="1" xfId="48" applyNumberFormat="1" applyFont="1" applyFill="1" applyBorder="1" applyAlignment="1">
      <alignment horizontal="right" vertical="center" wrapText="1"/>
      <protection locked="0"/>
    </xf>
    <xf numFmtId="14" fontId="2" fillId="5" borderId="1" xfId="61" applyNumberFormat="1" applyFont="1" applyFill="1" applyBorder="1" applyAlignment="1" applyProtection="1">
      <alignment vertical="center" wrapText="1"/>
    </xf>
    <xf numFmtId="176" fontId="2" fillId="5" borderId="1" xfId="63" applyNumberFormat="1" applyFont="1" applyFill="1" applyBorder="1" applyAlignment="1" applyProtection="1">
      <alignment horizontal="right" vertical="center"/>
    </xf>
    <xf numFmtId="0" fontId="2" fillId="5" borderId="1" xfId="62" applyFont="1" applyFill="1" applyBorder="1" applyAlignment="1">
      <alignment horizontal="right" vertical="center"/>
      <protection locked="0"/>
    </xf>
    <xf numFmtId="0" fontId="2" fillId="5" borderId="1" xfId="52" applyFont="1" applyFill="1" applyBorder="1" applyAlignment="1">
      <alignment vertical="center"/>
    </xf>
    <xf numFmtId="176" fontId="2" fillId="5" borderId="1" xfId="59" applyNumberFormat="1" applyFont="1" applyFill="1" applyBorder="1" applyAlignment="1">
      <alignment vertical="center"/>
    </xf>
    <xf numFmtId="176" fontId="2" fillId="5" borderId="1" xfId="63" applyNumberFormat="1" applyFont="1" applyFill="1" applyBorder="1" applyAlignment="1">
      <alignment vertical="center"/>
    </xf>
    <xf numFmtId="14" fontId="2" fillId="5" borderId="1" xfId="63" applyNumberFormat="1" applyFont="1" applyFill="1" applyBorder="1" applyAlignment="1" applyProtection="1">
      <alignment horizontal="center" vertical="center"/>
      <protection locked="0"/>
    </xf>
    <xf numFmtId="176" fontId="2" fillId="2" borderId="1" xfId="63" applyNumberFormat="1" applyFont="1" applyFill="1" applyBorder="1" applyAlignment="1" applyProtection="1">
      <alignment horizontal="right" vertical="center"/>
    </xf>
    <xf numFmtId="0" fontId="2" fillId="2" borderId="1" xfId="62" applyFont="1" applyFill="1" applyBorder="1" applyAlignment="1">
      <alignment horizontal="right" vertical="center"/>
      <protection locked="0"/>
    </xf>
    <xf numFmtId="0" fontId="2" fillId="2" borderId="1" xfId="52" applyFont="1" applyFill="1" applyBorder="1" applyAlignment="1">
      <alignment vertical="center"/>
    </xf>
    <xf numFmtId="14" fontId="2" fillId="2" borderId="1" xfId="63" applyNumberFormat="1" applyFont="1" applyFill="1" applyBorder="1" applyAlignment="1" applyProtection="1">
      <alignment horizontal="center" vertical="center"/>
      <protection locked="0"/>
    </xf>
    <xf numFmtId="176" fontId="2" fillId="2" borderId="1" xfId="63" applyNumberFormat="1" applyFont="1" applyFill="1" applyBorder="1" applyAlignment="1" applyProtection="1">
      <alignment vertical="center"/>
      <protection locked="0"/>
    </xf>
    <xf numFmtId="176" fontId="2" fillId="5" borderId="1" xfId="63" applyNumberFormat="1" applyFont="1" applyFill="1" applyBorder="1" applyAlignment="1" applyProtection="1">
      <alignment vertical="center"/>
      <protection locked="0"/>
    </xf>
    <xf numFmtId="176" fontId="2" fillId="5" borderId="1" xfId="52" applyNumberFormat="1" applyFont="1" applyFill="1" applyBorder="1" applyAlignment="1">
      <alignment vertical="center"/>
    </xf>
    <xf numFmtId="14" fontId="2" fillId="5" borderId="1" xfId="61" applyNumberFormat="1" applyFont="1" applyFill="1" applyBorder="1" applyAlignment="1" applyProtection="1">
      <alignment horizontal="left" vertical="center" wrapText="1"/>
    </xf>
    <xf numFmtId="40" fontId="2" fillId="2" borderId="1" xfId="61" applyNumberFormat="1" applyFont="1" applyFill="1" applyBorder="1" applyAlignment="1" applyProtection="1">
      <alignment horizontal="center" vertical="center"/>
    </xf>
    <xf numFmtId="176" fontId="2" fillId="2" borderId="1" xfId="63" applyNumberFormat="1" applyFont="1" applyFill="1" applyBorder="1" applyAlignment="1">
      <alignment vertical="center"/>
    </xf>
    <xf numFmtId="176" fontId="2" fillId="2" borderId="4" xfId="63" applyNumberFormat="1" applyFont="1" applyFill="1" applyBorder="1" applyAlignment="1" applyProtection="1">
      <alignment vertical="center"/>
      <protection locked="0"/>
    </xf>
    <xf numFmtId="176" fontId="2" fillId="2" borderId="0" xfId="63" applyNumberFormat="1" applyFont="1" applyFill="1" applyBorder="1" applyAlignment="1" applyProtection="1">
      <alignment vertical="center"/>
      <protection locked="0"/>
    </xf>
    <xf numFmtId="176" fontId="2" fillId="5" borderId="4" xfId="63" applyNumberFormat="1" applyFont="1" applyFill="1" applyBorder="1" applyAlignment="1" applyProtection="1">
      <alignment vertical="center"/>
      <protection locked="0"/>
    </xf>
    <xf numFmtId="40" fontId="2" fillId="5" borderId="1" xfId="61" applyNumberFormat="1" applyFont="1" applyFill="1" applyBorder="1" applyAlignment="1" applyProtection="1">
      <alignment vertical="center" wrapText="1"/>
    </xf>
    <xf numFmtId="176" fontId="2" fillId="2" borderId="1" xfId="64" applyNumberFormat="1" applyFont="1" applyFill="1" applyBorder="1" applyAlignment="1" applyProtection="1">
      <alignment horizontal="right" vertical="center"/>
    </xf>
    <xf numFmtId="40" fontId="2" fillId="2" borderId="1" xfId="61" applyNumberFormat="1" applyFont="1" applyFill="1" applyBorder="1" applyAlignment="1" applyProtection="1">
      <alignment vertical="center" wrapText="1"/>
    </xf>
    <xf numFmtId="176" fontId="2" fillId="2" borderId="1" xfId="57" applyNumberFormat="1" applyFont="1" applyFill="1" applyBorder="1" applyAlignment="1"/>
    <xf numFmtId="14" fontId="2" fillId="5" borderId="1" xfId="52" applyNumberFormat="1" applyFont="1" applyFill="1" applyBorder="1" applyAlignment="1">
      <alignment horizontal="center" vertical="center"/>
    </xf>
    <xf numFmtId="0" fontId="2" fillId="5" borderId="1" xfId="52" applyFont="1" applyFill="1" applyBorder="1" applyAlignment="1">
      <alignment horizontal="left" vertical="center"/>
    </xf>
    <xf numFmtId="9" fontId="2" fillId="5" borderId="1" xfId="12" applyFont="1" applyFill="1" applyBorder="1" applyAlignment="1">
      <alignment horizontal="right" vertical="center"/>
    </xf>
    <xf numFmtId="179" fontId="2" fillId="5" borderId="1" xfId="52" applyNumberFormat="1" applyFont="1" applyFill="1" applyBorder="1" applyAlignment="1">
      <alignment vertical="center"/>
    </xf>
    <xf numFmtId="14" fontId="2" fillId="2" borderId="1" xfId="52" applyNumberFormat="1" applyFont="1" applyFill="1" applyBorder="1" applyAlignment="1">
      <alignment horizontal="center" vertical="center"/>
    </xf>
    <xf numFmtId="0" fontId="2" fillId="2" borderId="1" xfId="52" applyFont="1" applyFill="1" applyBorder="1" applyAlignment="1">
      <alignment horizontal="left" vertical="center"/>
    </xf>
    <xf numFmtId="179" fontId="2" fillId="2" borderId="1" xfId="52" applyNumberFormat="1" applyFont="1" applyFill="1" applyBorder="1" applyAlignment="1">
      <alignment vertical="center"/>
    </xf>
    <xf numFmtId="9" fontId="2" fillId="2" borderId="1" xfId="14" applyFont="1" applyFill="1" applyBorder="1" applyAlignment="1">
      <alignment vertical="center"/>
    </xf>
    <xf numFmtId="9" fontId="2" fillId="5" borderId="1" xfId="14" applyFont="1" applyFill="1" applyBorder="1" applyAlignment="1">
      <alignment vertical="center"/>
    </xf>
    <xf numFmtId="43" fontId="2" fillId="5" borderId="1" xfId="63" applyFont="1" applyFill="1" applyBorder="1" applyAlignment="1" applyProtection="1">
      <alignment vertical="center"/>
      <protection locked="0"/>
    </xf>
    <xf numFmtId="9" fontId="2" fillId="5" borderId="1" xfId="12" applyFont="1" applyFill="1" applyBorder="1" applyAlignment="1" applyProtection="1">
      <alignment horizontal="right" vertical="center"/>
      <protection locked="0"/>
    </xf>
    <xf numFmtId="179" fontId="2" fillId="5" borderId="1" xfId="63" applyNumberFormat="1" applyFont="1" applyFill="1" applyBorder="1" applyAlignment="1" applyProtection="1">
      <alignment vertical="center"/>
      <protection locked="0"/>
    </xf>
    <xf numFmtId="43" fontId="2" fillId="2" borderId="1" xfId="63" applyFont="1" applyFill="1" applyBorder="1" applyAlignment="1" applyProtection="1">
      <alignment vertical="center"/>
      <protection locked="0"/>
    </xf>
    <xf numFmtId="9" fontId="2" fillId="2" borderId="1" xfId="12" applyFont="1" applyFill="1" applyBorder="1" applyAlignment="1" applyProtection="1">
      <alignment horizontal="right" vertical="center"/>
      <protection locked="0"/>
    </xf>
    <xf numFmtId="179" fontId="2" fillId="2" borderId="1" xfId="63" applyNumberFormat="1" applyFont="1" applyFill="1" applyBorder="1" applyAlignment="1" applyProtection="1">
      <alignment vertical="center"/>
      <protection locked="0"/>
    </xf>
    <xf numFmtId="43" fontId="2" fillId="2" borderId="1" xfId="64" applyFont="1" applyFill="1" applyBorder="1" applyAlignment="1" applyProtection="1">
      <alignment vertical="center"/>
      <protection locked="0"/>
    </xf>
    <xf numFmtId="9" fontId="2" fillId="2" borderId="1" xfId="42" applyFont="1" applyFill="1" applyBorder="1" applyAlignment="1" applyProtection="1">
      <alignment horizontal="right" vertical="center"/>
      <protection locked="0"/>
    </xf>
    <xf numFmtId="179" fontId="2" fillId="2" borderId="1" xfId="64" applyNumberFormat="1" applyFont="1" applyFill="1" applyBorder="1" applyAlignment="1" applyProtection="1">
      <alignment vertical="center"/>
      <protection locked="0"/>
    </xf>
    <xf numFmtId="0" fontId="2" fillId="2" borderId="1" xfId="52" applyNumberFormat="1" applyFont="1" applyFill="1" applyBorder="1" applyAlignment="1">
      <alignment horizontal="left" vertical="center"/>
    </xf>
    <xf numFmtId="40" fontId="2" fillId="5" borderId="1" xfId="61" applyNumberFormat="1" applyFont="1" applyFill="1" applyBorder="1" applyAlignment="1" applyProtection="1">
      <alignment vertical="center"/>
    </xf>
    <xf numFmtId="14" fontId="2" fillId="2" borderId="1" xfId="61" applyNumberFormat="1" applyFont="1" applyFill="1" applyBorder="1" applyAlignment="1" applyProtection="1">
      <alignment horizontal="left" vertical="center" wrapText="1"/>
    </xf>
    <xf numFmtId="179" fontId="2" fillId="2" borderId="1" xfId="0" applyNumberFormat="1" applyFont="1" applyFill="1" applyBorder="1" applyAlignment="1">
      <alignment vertical="center"/>
    </xf>
    <xf numFmtId="9" fontId="2" fillId="5" borderId="1" xfId="12" applyFont="1" applyFill="1" applyBorder="1" applyAlignment="1">
      <alignment horizontal="right"/>
    </xf>
    <xf numFmtId="176" fontId="2" fillId="5" borderId="1" xfId="62" applyNumberFormat="1" applyFont="1" applyFill="1" applyBorder="1" applyAlignment="1">
      <alignment horizontal="right" vertical="center" wrapText="1"/>
      <protection locked="0"/>
    </xf>
    <xf numFmtId="176" fontId="2" fillId="2" borderId="1" xfId="62" applyNumberFormat="1" applyFont="1" applyFill="1" applyBorder="1" applyAlignment="1">
      <alignment horizontal="right" vertical="center" wrapText="1"/>
      <protection locked="0"/>
    </xf>
    <xf numFmtId="49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5" borderId="1" xfId="61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>
      <alignment horizontal="left" vertical="top" wrapText="1"/>
    </xf>
    <xf numFmtId="43" fontId="2" fillId="5" borderId="1" xfId="59" applyFont="1" applyFill="1" applyBorder="1" applyAlignment="1" applyProtection="1">
      <alignment horizontal="center" vertical="center"/>
      <protection locked="0"/>
    </xf>
    <xf numFmtId="40" fontId="2" fillId="5" borderId="1" xfId="61" applyNumberFormat="1" applyFont="1" applyFill="1" applyBorder="1" applyAlignment="1" applyProtection="1">
      <alignment horizontal="left" vertical="top" wrapText="1"/>
    </xf>
    <xf numFmtId="180" fontId="2" fillId="5" borderId="1" xfId="48" applyNumberFormat="1" applyFont="1" applyFill="1" applyBorder="1" applyAlignment="1">
      <alignment horizontal="center" vertical="center" wrapText="1"/>
      <protection locked="0"/>
    </xf>
    <xf numFmtId="176" fontId="2" fillId="5" borderId="1" xfId="61" applyNumberFormat="1" applyFont="1" applyFill="1" applyBorder="1" applyAlignment="1">
      <alignment vertical="center"/>
      <protection locked="0"/>
    </xf>
    <xf numFmtId="0" fontId="2" fillId="2" borderId="1" xfId="0" applyNumberFormat="1" applyFont="1" applyFill="1" applyBorder="1" applyAlignment="1">
      <alignment horizontal="left" vertical="top" wrapText="1"/>
    </xf>
    <xf numFmtId="43" fontId="2" fillId="2" borderId="1" xfId="59" applyFont="1" applyFill="1" applyBorder="1" applyAlignment="1" applyProtection="1">
      <alignment horizontal="center" vertical="center"/>
      <protection locked="0"/>
    </xf>
    <xf numFmtId="9" fontId="2" fillId="5" borderId="1" xfId="12" applyFont="1" applyFill="1" applyBorder="1" applyAlignment="1"/>
    <xf numFmtId="179" fontId="2" fillId="5" borderId="1" xfId="0" applyNumberFormat="1" applyFont="1" applyFill="1" applyBorder="1" applyAlignment="1">
      <alignment horizontal="left" vertical="center"/>
    </xf>
    <xf numFmtId="181" fontId="2" fillId="2" borderId="1" xfId="63" applyNumberFormat="1" applyFont="1" applyFill="1" applyBorder="1" applyAlignment="1" applyProtection="1">
      <alignment vertical="center"/>
      <protection locked="0"/>
    </xf>
    <xf numFmtId="179" fontId="2" fillId="5" borderId="1" xfId="52" applyNumberFormat="1" applyFont="1" applyFill="1" applyBorder="1" applyAlignment="1">
      <alignment horizontal="left" vertical="center"/>
    </xf>
    <xf numFmtId="179" fontId="2" fillId="5" borderId="1" xfId="61" applyNumberFormat="1" applyFont="1" applyFill="1" applyBorder="1" applyAlignment="1" applyProtection="1">
      <alignment horizontal="left" vertical="center" wrapText="1"/>
    </xf>
    <xf numFmtId="179" fontId="2" fillId="5" borderId="0" xfId="52" applyNumberFormat="1" applyFont="1" applyFill="1" applyAlignment="1">
      <alignment vertical="center"/>
    </xf>
    <xf numFmtId="179" fontId="2" fillId="2" borderId="1" xfId="0" applyNumberFormat="1" applyFont="1" applyFill="1" applyBorder="1" applyAlignment="1">
      <alignment horizontal="left" vertical="center"/>
    </xf>
    <xf numFmtId="9" fontId="2" fillId="2" borderId="1" xfId="12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>
      <alignment horizontal="left" vertical="center"/>
    </xf>
    <xf numFmtId="179" fontId="2" fillId="2" borderId="1" xfId="52" applyNumberFormat="1" applyFont="1" applyFill="1" applyBorder="1" applyAlignment="1">
      <alignment horizontal="left" vertical="center"/>
    </xf>
    <xf numFmtId="9" fontId="2" fillId="2" borderId="1" xfId="12" applyFont="1" applyFill="1" applyBorder="1" applyAlignment="1">
      <alignment horizontal="right"/>
    </xf>
    <xf numFmtId="49" fontId="2" fillId="0" borderId="0" xfId="9" applyNumberFormat="1" applyFont="1" applyFill="1" applyBorder="1" applyAlignment="1">
      <alignment horizontal="left" vertical="center"/>
    </xf>
    <xf numFmtId="14" fontId="2" fillId="0" borderId="0" xfId="62" applyNumberFormat="1" applyFont="1" applyFill="1" applyBorder="1" applyAlignment="1">
      <alignment horizontal="left" vertical="center"/>
      <protection locked="0"/>
    </xf>
    <xf numFmtId="40" fontId="2" fillId="0" borderId="0" xfId="61" applyNumberFormat="1" applyFont="1" applyFill="1" applyBorder="1" applyAlignment="1" applyProtection="1">
      <alignment horizontal="left" vertical="center"/>
    </xf>
  </cellXfs>
  <cellStyles count="66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百分比 14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常规 10" xfId="53"/>
    <cellStyle name="40% - 强调文字颜色 6" xfId="54" builtinId="51"/>
    <cellStyle name="60% - 强调文字颜色 6" xfId="55" builtinId="52"/>
    <cellStyle name="常规 2" xfId="56"/>
    <cellStyle name="常规 2 3 16" xfId="57"/>
    <cellStyle name="常规 3" xfId="58"/>
    <cellStyle name="千位分隔 2" xfId="59"/>
    <cellStyle name="常规 4" xfId="60"/>
    <cellStyle name="常规 5" xfId="61"/>
    <cellStyle name="普通 3" xfId="62"/>
    <cellStyle name="千位分隔 2 2" xfId="63"/>
    <cellStyle name="千位分隔 2 2 16" xfId="64"/>
    <cellStyle name="千位分隔 4" xfId="65"/>
  </cellStyles>
  <dxfs count="3"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7</xdr:row>
      <xdr:rowOff>47625</xdr:rowOff>
    </xdr:from>
    <xdr:to>
      <xdr:col>9</xdr:col>
      <xdr:colOff>450850</xdr:colOff>
      <xdr:row>25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381125"/>
          <a:ext cx="6393815" cy="3228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700;&#38754;\IDC\&#35745;&#25552;&#34920;\&#20132;&#25509;&#36164;&#26009;\&#24037;&#20316;&#34920;\&#35745;&#25552;&#34920;\&#21326;&#21271;\&#24037;&#20316;&#34920;\&#35745;&#25552;&#34920;\&#21326;&#21271;\&#24037;&#20316;&#34920;\&#35745;&#25552;&#34920;\&#21326;&#21271;\&#24037;&#20316;&#34920;\&#35745;&#25552;&#34920;\&#21326;&#21271;\&#24037;&#20316;&#34920;\&#35745;&#25552;&#34920;\&#21326;&#21271;\&#24037;&#20316;&#34920;\&#35745;&#25552;&#34920;\&#21326;&#21271;\CDN&#26426;&#26588;&amp;&#35745;&#36153;ip-2021Q2&#30424;&#28857;-&#26032;-&#26446;&#203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机柜截图"/>
      <sheetName val="ip"/>
      <sheetName val="Sheet1"/>
      <sheetName val="IP汇总"/>
      <sheetName val="IP截图"/>
      <sheetName val="Sheet2"/>
    </sheetNames>
    <sheetDataSet>
      <sheetData sheetId="0" refreshError="1">
        <row r="1">
          <cell r="G1" t="str">
            <v>节点</v>
          </cell>
          <cell r="H1" t="str">
            <v>上联带宽</v>
          </cell>
        </row>
        <row r="2">
          <cell r="G2" t="str">
            <v>ALS3UN</v>
          </cell>
          <cell r="H2">
            <v>120</v>
          </cell>
        </row>
        <row r="3">
          <cell r="G3" t="str">
            <v>ALS3UN</v>
          </cell>
          <cell r="H3">
            <v>120</v>
          </cell>
        </row>
        <row r="4">
          <cell r="G4" t="str">
            <v>ALS3UN</v>
          </cell>
          <cell r="H4">
            <v>120</v>
          </cell>
        </row>
        <row r="5">
          <cell r="G5" t="str">
            <v>ALS4UN</v>
          </cell>
          <cell r="H5">
            <v>40</v>
          </cell>
        </row>
        <row r="6">
          <cell r="G6" t="str">
            <v>ALS4UN</v>
          </cell>
          <cell r="H6">
            <v>40</v>
          </cell>
        </row>
        <row r="7">
          <cell r="G7" t="str">
            <v>AS5CT</v>
          </cell>
          <cell r="H7">
            <v>160</v>
          </cell>
        </row>
        <row r="8">
          <cell r="G8" t="str">
            <v>AS5CT</v>
          </cell>
          <cell r="H8">
            <v>160</v>
          </cell>
        </row>
        <row r="9">
          <cell r="G9" t="str">
            <v>AS5CT</v>
          </cell>
          <cell r="H9">
            <v>160</v>
          </cell>
        </row>
        <row r="10">
          <cell r="G10" t="str">
            <v>AS5CT</v>
          </cell>
          <cell r="H10">
            <v>160</v>
          </cell>
        </row>
        <row r="11">
          <cell r="G11" t="str">
            <v>AS5CT</v>
          </cell>
          <cell r="H11">
            <v>160</v>
          </cell>
        </row>
        <row r="12">
          <cell r="G12" t="str">
            <v>AS5CT</v>
          </cell>
          <cell r="H12">
            <v>160</v>
          </cell>
        </row>
        <row r="13">
          <cell r="G13" t="str">
            <v>AS5CT</v>
          </cell>
          <cell r="H13">
            <v>160</v>
          </cell>
        </row>
        <row r="14">
          <cell r="G14" t="str">
            <v>AY2CM</v>
          </cell>
          <cell r="H14">
            <v>240</v>
          </cell>
        </row>
        <row r="15">
          <cell r="G15" t="str">
            <v>AY2CM</v>
          </cell>
          <cell r="H15">
            <v>240</v>
          </cell>
        </row>
        <row r="16">
          <cell r="G16" t="str">
            <v>AY2CM</v>
          </cell>
          <cell r="H16">
            <v>240</v>
          </cell>
        </row>
        <row r="17">
          <cell r="G17" t="str">
            <v>AY2CM</v>
          </cell>
          <cell r="H17">
            <v>240</v>
          </cell>
        </row>
        <row r="18">
          <cell r="G18" t="str">
            <v>AY2CM</v>
          </cell>
          <cell r="H18">
            <v>240</v>
          </cell>
        </row>
        <row r="19">
          <cell r="G19" t="str">
            <v>AYCM</v>
          </cell>
          <cell r="H19">
            <v>140</v>
          </cell>
        </row>
        <row r="20">
          <cell r="G20" t="str">
            <v>AYCM</v>
          </cell>
          <cell r="H20">
            <v>140</v>
          </cell>
        </row>
        <row r="21">
          <cell r="G21" t="str">
            <v>AYCM</v>
          </cell>
          <cell r="H21">
            <v>140</v>
          </cell>
        </row>
        <row r="22">
          <cell r="G22" t="str">
            <v>AYCM</v>
          </cell>
          <cell r="H22">
            <v>140</v>
          </cell>
        </row>
        <row r="23">
          <cell r="G23" t="str">
            <v>AYCM</v>
          </cell>
          <cell r="H23">
            <v>140</v>
          </cell>
        </row>
        <row r="24">
          <cell r="G24" t="str">
            <v>AYCM</v>
          </cell>
          <cell r="H24">
            <v>140</v>
          </cell>
        </row>
        <row r="25">
          <cell r="G25" t="str">
            <v>BD2CM</v>
          </cell>
          <cell r="H25">
            <v>120</v>
          </cell>
        </row>
        <row r="26">
          <cell r="G26" t="str">
            <v>BD2CM</v>
          </cell>
          <cell r="H26">
            <v>120</v>
          </cell>
        </row>
        <row r="27">
          <cell r="G27" t="str">
            <v>BD2CM</v>
          </cell>
          <cell r="H27">
            <v>120</v>
          </cell>
        </row>
        <row r="28">
          <cell r="G28" t="str">
            <v>BD2CM</v>
          </cell>
          <cell r="H28">
            <v>120</v>
          </cell>
        </row>
        <row r="29">
          <cell r="G29" t="str">
            <v>BD2CM</v>
          </cell>
          <cell r="H29">
            <v>120</v>
          </cell>
        </row>
        <row r="30">
          <cell r="G30" t="str">
            <v>BD2CM</v>
          </cell>
          <cell r="H30">
            <v>120</v>
          </cell>
        </row>
        <row r="31">
          <cell r="G31" t="str">
            <v>BD2CM</v>
          </cell>
          <cell r="H31">
            <v>120</v>
          </cell>
        </row>
        <row r="32">
          <cell r="G32" t="str">
            <v>BDCMCACHE</v>
          </cell>
          <cell r="H32">
            <v>340</v>
          </cell>
        </row>
        <row r="33">
          <cell r="G33" t="str">
            <v>BDCMCACHE</v>
          </cell>
          <cell r="H33">
            <v>340</v>
          </cell>
        </row>
        <row r="34">
          <cell r="G34" t="str">
            <v>BDCMCACHE</v>
          </cell>
          <cell r="H34">
            <v>340</v>
          </cell>
        </row>
        <row r="35">
          <cell r="G35" t="str">
            <v>BDCMCACHE</v>
          </cell>
          <cell r="H35">
            <v>340</v>
          </cell>
        </row>
        <row r="36">
          <cell r="G36" t="str">
            <v>BDCMCACHE</v>
          </cell>
          <cell r="H36">
            <v>340</v>
          </cell>
        </row>
        <row r="37">
          <cell r="G37" t="str">
            <v>BDCMCACHE</v>
          </cell>
          <cell r="H37">
            <v>340</v>
          </cell>
        </row>
        <row r="38">
          <cell r="G38" t="str">
            <v>BDCMCACHE</v>
          </cell>
          <cell r="H38">
            <v>340</v>
          </cell>
        </row>
        <row r="39">
          <cell r="G39" t="str">
            <v>BDIX</v>
          </cell>
          <cell r="H39">
            <v>780</v>
          </cell>
        </row>
        <row r="40">
          <cell r="G40" t="str">
            <v>BDIX</v>
          </cell>
          <cell r="H40">
            <v>780</v>
          </cell>
        </row>
        <row r="41">
          <cell r="G41" t="str">
            <v>BDIX</v>
          </cell>
          <cell r="H41">
            <v>780</v>
          </cell>
        </row>
        <row r="42">
          <cell r="G42" t="str">
            <v>BDIX</v>
          </cell>
          <cell r="H42">
            <v>780</v>
          </cell>
        </row>
        <row r="43">
          <cell r="G43" t="str">
            <v>BDIX</v>
          </cell>
          <cell r="H43">
            <v>780</v>
          </cell>
        </row>
        <row r="44">
          <cell r="G44" t="str">
            <v>BDIX</v>
          </cell>
          <cell r="H44">
            <v>780</v>
          </cell>
        </row>
        <row r="45">
          <cell r="G45" t="str">
            <v>BDIX</v>
          </cell>
          <cell r="H45">
            <v>780</v>
          </cell>
        </row>
        <row r="46">
          <cell r="G46" t="str">
            <v>BDIX</v>
          </cell>
          <cell r="H46">
            <v>780</v>
          </cell>
        </row>
        <row r="47">
          <cell r="G47" t="str">
            <v>BDIX</v>
          </cell>
          <cell r="H47">
            <v>780</v>
          </cell>
        </row>
        <row r="48">
          <cell r="G48" t="str">
            <v>BDIX</v>
          </cell>
          <cell r="H48">
            <v>780</v>
          </cell>
        </row>
        <row r="49">
          <cell r="G49" t="str">
            <v>BDIX</v>
          </cell>
          <cell r="H49">
            <v>780</v>
          </cell>
        </row>
        <row r="50">
          <cell r="G50" t="str">
            <v>BDIX</v>
          </cell>
          <cell r="H50">
            <v>780</v>
          </cell>
        </row>
        <row r="51">
          <cell r="G51" t="str">
            <v>BDIX</v>
          </cell>
          <cell r="H51">
            <v>780</v>
          </cell>
        </row>
        <row r="52">
          <cell r="G52" t="str">
            <v>BDIX</v>
          </cell>
          <cell r="H52">
            <v>780</v>
          </cell>
        </row>
        <row r="53">
          <cell r="G53" t="str">
            <v>BDUN</v>
          </cell>
          <cell r="H53">
            <v>160</v>
          </cell>
        </row>
        <row r="54">
          <cell r="G54" t="str">
            <v>BDUN</v>
          </cell>
          <cell r="H54">
            <v>160</v>
          </cell>
        </row>
        <row r="55">
          <cell r="G55" t="str">
            <v>BDUN</v>
          </cell>
          <cell r="H55">
            <v>160</v>
          </cell>
        </row>
        <row r="56">
          <cell r="G56" t="str">
            <v>BDUN</v>
          </cell>
          <cell r="H56">
            <v>160</v>
          </cell>
        </row>
        <row r="57">
          <cell r="G57" t="str">
            <v>BDUN</v>
          </cell>
          <cell r="H57">
            <v>160</v>
          </cell>
        </row>
        <row r="58">
          <cell r="G58" t="str">
            <v>BDUN</v>
          </cell>
          <cell r="H58">
            <v>160</v>
          </cell>
        </row>
        <row r="59">
          <cell r="G59" t="str">
            <v>BDUN</v>
          </cell>
          <cell r="H59">
            <v>160</v>
          </cell>
        </row>
        <row r="60">
          <cell r="G60" t="str">
            <v>BDUN</v>
          </cell>
          <cell r="H60">
            <v>160</v>
          </cell>
        </row>
        <row r="61">
          <cell r="G61" t="str">
            <v>BDUN</v>
          </cell>
          <cell r="H61">
            <v>160</v>
          </cell>
        </row>
        <row r="62">
          <cell r="G62" t="str">
            <v>BDUN</v>
          </cell>
          <cell r="H62">
            <v>160</v>
          </cell>
        </row>
        <row r="63">
          <cell r="G63" t="str">
            <v>BDUN</v>
          </cell>
          <cell r="H63">
            <v>160</v>
          </cell>
        </row>
        <row r="64">
          <cell r="G64" t="str">
            <v>BDUN</v>
          </cell>
          <cell r="H64">
            <v>160</v>
          </cell>
        </row>
        <row r="65">
          <cell r="G65" t="str">
            <v>BDUN</v>
          </cell>
          <cell r="H65">
            <v>160</v>
          </cell>
        </row>
        <row r="66">
          <cell r="G66" t="str">
            <v>BDUN</v>
          </cell>
          <cell r="H66">
            <v>160</v>
          </cell>
        </row>
        <row r="67">
          <cell r="G67" t="str">
            <v>BDUN</v>
          </cell>
          <cell r="H67">
            <v>160</v>
          </cell>
        </row>
        <row r="68">
          <cell r="G68" t="str">
            <v>BJ2CM</v>
          </cell>
          <cell r="H68">
            <v>100</v>
          </cell>
        </row>
        <row r="69">
          <cell r="G69" t="str">
            <v>BJ2CM</v>
          </cell>
          <cell r="H69">
            <v>100</v>
          </cell>
        </row>
        <row r="70">
          <cell r="G70" t="str">
            <v>BJ2CM</v>
          </cell>
          <cell r="H70">
            <v>100</v>
          </cell>
        </row>
        <row r="71">
          <cell r="G71" t="str">
            <v>BJ2CM</v>
          </cell>
          <cell r="H71">
            <v>100</v>
          </cell>
        </row>
        <row r="72">
          <cell r="G72" t="str">
            <v>BJ2CM</v>
          </cell>
          <cell r="H72">
            <v>100</v>
          </cell>
        </row>
        <row r="73">
          <cell r="G73" t="str">
            <v>BJ2CM</v>
          </cell>
          <cell r="H73">
            <v>100</v>
          </cell>
        </row>
        <row r="74">
          <cell r="G74" t="str">
            <v>BJ2UN</v>
          </cell>
          <cell r="H74">
            <v>200</v>
          </cell>
        </row>
        <row r="75">
          <cell r="G75" t="str">
            <v>BJ2UN</v>
          </cell>
          <cell r="H75">
            <v>200</v>
          </cell>
        </row>
        <row r="76">
          <cell r="G76" t="str">
            <v>BJ2UN</v>
          </cell>
          <cell r="H76">
            <v>200</v>
          </cell>
        </row>
        <row r="77">
          <cell r="G77" t="str">
            <v>BJ2UN</v>
          </cell>
          <cell r="H77">
            <v>200</v>
          </cell>
        </row>
        <row r="78">
          <cell r="G78" t="str">
            <v>BJ2UN</v>
          </cell>
          <cell r="H78">
            <v>200</v>
          </cell>
        </row>
        <row r="79">
          <cell r="G79" t="str">
            <v>BJ2UN</v>
          </cell>
          <cell r="H79">
            <v>200</v>
          </cell>
        </row>
        <row r="80">
          <cell r="G80" t="str">
            <v>BJ3CM</v>
          </cell>
          <cell r="H80">
            <v>160</v>
          </cell>
        </row>
        <row r="81">
          <cell r="G81" t="str">
            <v>BJ3CM</v>
          </cell>
          <cell r="H81">
            <v>160</v>
          </cell>
        </row>
        <row r="82">
          <cell r="G82" t="str">
            <v>BJ3CM</v>
          </cell>
          <cell r="H82">
            <v>160</v>
          </cell>
        </row>
        <row r="83">
          <cell r="G83" t="str">
            <v>BJ3CM</v>
          </cell>
          <cell r="H83">
            <v>160</v>
          </cell>
        </row>
        <row r="84">
          <cell r="G84" t="str">
            <v>BJ3CM</v>
          </cell>
          <cell r="H84">
            <v>160</v>
          </cell>
        </row>
        <row r="85">
          <cell r="G85" t="str">
            <v>BJ3CM</v>
          </cell>
          <cell r="H85">
            <v>160</v>
          </cell>
        </row>
        <row r="86">
          <cell r="G86" t="str">
            <v>BJ3CM</v>
          </cell>
          <cell r="H86">
            <v>160</v>
          </cell>
        </row>
        <row r="87">
          <cell r="G87" t="str">
            <v>BJ3CM</v>
          </cell>
          <cell r="H87">
            <v>160</v>
          </cell>
        </row>
        <row r="88">
          <cell r="G88" t="str">
            <v>BJ3CM</v>
          </cell>
          <cell r="H88">
            <v>160</v>
          </cell>
        </row>
        <row r="89">
          <cell r="G89" t="str">
            <v>BJ3CM</v>
          </cell>
          <cell r="H89">
            <v>160</v>
          </cell>
        </row>
        <row r="90">
          <cell r="G90" t="str">
            <v>BJCT</v>
          </cell>
          <cell r="H90">
            <v>40</v>
          </cell>
        </row>
        <row r="91">
          <cell r="G91" t="str">
            <v>BJCT</v>
          </cell>
          <cell r="H91">
            <v>40</v>
          </cell>
        </row>
        <row r="92">
          <cell r="G92" t="str">
            <v>BJCT</v>
          </cell>
          <cell r="H92">
            <v>40</v>
          </cell>
        </row>
        <row r="93">
          <cell r="G93" t="str">
            <v>BJUN</v>
          </cell>
          <cell r="H93">
            <v>100</v>
          </cell>
        </row>
        <row r="94">
          <cell r="G94" t="str">
            <v>BJUN</v>
          </cell>
          <cell r="H94">
            <v>100</v>
          </cell>
        </row>
        <row r="95">
          <cell r="G95" t="str">
            <v>BJUN</v>
          </cell>
          <cell r="H95">
            <v>100</v>
          </cell>
        </row>
        <row r="96">
          <cell r="G96" t="str">
            <v>BJUN</v>
          </cell>
          <cell r="H96">
            <v>100</v>
          </cell>
        </row>
        <row r="97">
          <cell r="G97" t="str">
            <v>BJUN</v>
          </cell>
          <cell r="H97">
            <v>100</v>
          </cell>
        </row>
        <row r="98">
          <cell r="G98" t="str">
            <v>BJUN</v>
          </cell>
          <cell r="H98">
            <v>100</v>
          </cell>
        </row>
        <row r="99">
          <cell r="G99" t="str">
            <v>BJUN</v>
          </cell>
          <cell r="H99">
            <v>100</v>
          </cell>
        </row>
        <row r="100">
          <cell r="G100" t="str">
            <v>BJUN</v>
          </cell>
          <cell r="H100">
            <v>100</v>
          </cell>
        </row>
        <row r="101">
          <cell r="G101" t="str">
            <v>CANGZUNCACHE</v>
          </cell>
          <cell r="H101">
            <v>160</v>
          </cell>
        </row>
        <row r="102">
          <cell r="G102" t="str">
            <v>CANGZUNCACHE</v>
          </cell>
          <cell r="H102">
            <v>160</v>
          </cell>
        </row>
        <row r="103">
          <cell r="G103" t="str">
            <v>CANGZUNCACHE</v>
          </cell>
          <cell r="H103">
            <v>160</v>
          </cell>
        </row>
        <row r="104">
          <cell r="G104" t="str">
            <v>CANGZUNCACHE</v>
          </cell>
          <cell r="H104">
            <v>160</v>
          </cell>
        </row>
        <row r="105">
          <cell r="G105" t="str">
            <v>CANGZUNCACHE</v>
          </cell>
          <cell r="H105">
            <v>160</v>
          </cell>
        </row>
        <row r="106">
          <cell r="G106" t="str">
            <v>CANGZUNCACHE</v>
          </cell>
          <cell r="H106">
            <v>160</v>
          </cell>
        </row>
        <row r="107">
          <cell r="G107" t="str">
            <v>CANGZUNCACHE</v>
          </cell>
          <cell r="H107">
            <v>160</v>
          </cell>
        </row>
        <row r="108">
          <cell r="G108" t="str">
            <v>CANGZUNCACHE</v>
          </cell>
          <cell r="H108">
            <v>160</v>
          </cell>
        </row>
        <row r="109">
          <cell r="G109" t="str">
            <v>CANGZUNCACHE</v>
          </cell>
          <cell r="H109">
            <v>160</v>
          </cell>
        </row>
        <row r="110">
          <cell r="G110" t="str">
            <v>CANGZUNCACHE</v>
          </cell>
          <cell r="H110">
            <v>160</v>
          </cell>
        </row>
        <row r="111">
          <cell r="G111" t="str">
            <v>CC2CM</v>
          </cell>
          <cell r="H111">
            <v>160</v>
          </cell>
        </row>
        <row r="112">
          <cell r="G112" t="str">
            <v>CC2CM</v>
          </cell>
          <cell r="H112">
            <v>160</v>
          </cell>
        </row>
        <row r="113">
          <cell r="G113" t="str">
            <v>CC2CM</v>
          </cell>
          <cell r="H113">
            <v>160</v>
          </cell>
        </row>
        <row r="114">
          <cell r="G114" t="str">
            <v>CC2CM</v>
          </cell>
          <cell r="H114">
            <v>160</v>
          </cell>
        </row>
        <row r="115">
          <cell r="G115" t="str">
            <v>CC2UN</v>
          </cell>
          <cell r="H115">
            <v>80</v>
          </cell>
        </row>
        <row r="116">
          <cell r="G116" t="str">
            <v>CC2UN</v>
          </cell>
          <cell r="H116">
            <v>80</v>
          </cell>
        </row>
        <row r="117">
          <cell r="G117" t="str">
            <v>CC2UN</v>
          </cell>
          <cell r="H117">
            <v>80</v>
          </cell>
        </row>
        <row r="118">
          <cell r="G118" t="str">
            <v>CC2UN</v>
          </cell>
          <cell r="H118">
            <v>80</v>
          </cell>
        </row>
        <row r="119">
          <cell r="G119" t="str">
            <v>CC2UN</v>
          </cell>
          <cell r="H119">
            <v>80</v>
          </cell>
        </row>
        <row r="120">
          <cell r="G120" t="str">
            <v>CC3CM</v>
          </cell>
          <cell r="H120">
            <v>40</v>
          </cell>
        </row>
        <row r="121">
          <cell r="G121" t="str">
            <v>CC3CM</v>
          </cell>
          <cell r="H121">
            <v>40</v>
          </cell>
        </row>
        <row r="122">
          <cell r="G122" t="str">
            <v>CC4CT</v>
          </cell>
          <cell r="H122">
            <v>80</v>
          </cell>
        </row>
        <row r="123">
          <cell r="G123" t="str">
            <v>CC4CT</v>
          </cell>
          <cell r="H123">
            <v>80</v>
          </cell>
        </row>
        <row r="124">
          <cell r="G124" t="str">
            <v>CC4CT</v>
          </cell>
          <cell r="H124">
            <v>80</v>
          </cell>
        </row>
        <row r="125">
          <cell r="G125" t="str">
            <v>CD2CM</v>
          </cell>
          <cell r="H125">
            <v>120</v>
          </cell>
        </row>
        <row r="126">
          <cell r="G126" t="str">
            <v>CD2CM</v>
          </cell>
          <cell r="H126">
            <v>120</v>
          </cell>
        </row>
        <row r="127">
          <cell r="G127" t="str">
            <v>CD2CM</v>
          </cell>
          <cell r="H127">
            <v>120</v>
          </cell>
        </row>
        <row r="128">
          <cell r="G128" t="str">
            <v>CD2CM</v>
          </cell>
          <cell r="H128">
            <v>120</v>
          </cell>
        </row>
        <row r="129">
          <cell r="G129" t="str">
            <v>CD2CT</v>
          </cell>
          <cell r="H129">
            <v>260</v>
          </cell>
        </row>
        <row r="130">
          <cell r="G130" t="str">
            <v>CD2CT</v>
          </cell>
          <cell r="H130">
            <v>260</v>
          </cell>
        </row>
        <row r="131">
          <cell r="G131" t="str">
            <v>CD2CT</v>
          </cell>
          <cell r="H131">
            <v>260</v>
          </cell>
        </row>
        <row r="132">
          <cell r="G132" t="str">
            <v>CD2CT</v>
          </cell>
          <cell r="H132">
            <v>260</v>
          </cell>
        </row>
        <row r="133">
          <cell r="G133" t="str">
            <v>CD2CT</v>
          </cell>
          <cell r="H133">
            <v>260</v>
          </cell>
        </row>
        <row r="134">
          <cell r="G134" t="str">
            <v>CD2CT</v>
          </cell>
          <cell r="H134">
            <v>260</v>
          </cell>
        </row>
        <row r="135">
          <cell r="G135" t="str">
            <v>CD2CT</v>
          </cell>
          <cell r="H135">
            <v>260</v>
          </cell>
        </row>
        <row r="136">
          <cell r="G136" t="str">
            <v>CD2CT</v>
          </cell>
          <cell r="H136">
            <v>260</v>
          </cell>
        </row>
        <row r="137">
          <cell r="G137" t="str">
            <v>CD2CT</v>
          </cell>
          <cell r="H137">
            <v>260</v>
          </cell>
        </row>
        <row r="138">
          <cell r="G138" t="str">
            <v>CD3CM</v>
          </cell>
          <cell r="H138">
            <v>220</v>
          </cell>
        </row>
        <row r="139">
          <cell r="G139" t="str">
            <v>CD3CM</v>
          </cell>
          <cell r="H139">
            <v>220</v>
          </cell>
        </row>
        <row r="140">
          <cell r="G140" t="str">
            <v>CD3CM</v>
          </cell>
          <cell r="H140">
            <v>220</v>
          </cell>
        </row>
        <row r="141">
          <cell r="G141" t="str">
            <v>CD3CM</v>
          </cell>
          <cell r="H141">
            <v>220</v>
          </cell>
        </row>
        <row r="142">
          <cell r="G142" t="str">
            <v>CD3CM</v>
          </cell>
          <cell r="H142">
            <v>220</v>
          </cell>
        </row>
        <row r="143">
          <cell r="G143" t="str">
            <v>CD3CM</v>
          </cell>
          <cell r="H143">
            <v>220</v>
          </cell>
        </row>
        <row r="144">
          <cell r="G144" t="str">
            <v>CD4CM</v>
          </cell>
          <cell r="H144">
            <v>240</v>
          </cell>
        </row>
        <row r="145">
          <cell r="G145" t="str">
            <v>CD4CM</v>
          </cell>
          <cell r="H145">
            <v>240</v>
          </cell>
        </row>
        <row r="146">
          <cell r="G146" t="str">
            <v>CD4CM</v>
          </cell>
          <cell r="H146">
            <v>240</v>
          </cell>
        </row>
        <row r="147">
          <cell r="G147" t="str">
            <v>CD4CM</v>
          </cell>
          <cell r="H147">
            <v>240</v>
          </cell>
        </row>
        <row r="148">
          <cell r="G148" t="str">
            <v>CD4CM</v>
          </cell>
          <cell r="H148">
            <v>240</v>
          </cell>
        </row>
        <row r="149">
          <cell r="G149" t="str">
            <v>CD4CM</v>
          </cell>
          <cell r="H149">
            <v>240</v>
          </cell>
        </row>
        <row r="150">
          <cell r="G150" t="str">
            <v>CD4CM</v>
          </cell>
          <cell r="H150">
            <v>240</v>
          </cell>
        </row>
        <row r="151">
          <cell r="G151" t="str">
            <v>CD4CM</v>
          </cell>
          <cell r="H151">
            <v>240</v>
          </cell>
        </row>
        <row r="152">
          <cell r="G152" t="str">
            <v>CD4CM</v>
          </cell>
          <cell r="H152">
            <v>240</v>
          </cell>
        </row>
        <row r="153">
          <cell r="G153" t="str">
            <v>CD4CM</v>
          </cell>
          <cell r="H153">
            <v>240</v>
          </cell>
        </row>
        <row r="154">
          <cell r="G154" t="str">
            <v>CD5CM</v>
          </cell>
          <cell r="H154">
            <v>200</v>
          </cell>
        </row>
        <row r="155">
          <cell r="G155" t="str">
            <v>CD5CM</v>
          </cell>
          <cell r="H155">
            <v>200</v>
          </cell>
        </row>
        <row r="156">
          <cell r="G156" t="str">
            <v>CD5CM</v>
          </cell>
          <cell r="H156">
            <v>200</v>
          </cell>
        </row>
        <row r="157">
          <cell r="G157" t="str">
            <v>CD5CM</v>
          </cell>
          <cell r="H157">
            <v>200</v>
          </cell>
        </row>
        <row r="158">
          <cell r="G158" t="str">
            <v>CD5CM</v>
          </cell>
          <cell r="H158">
            <v>200</v>
          </cell>
        </row>
        <row r="159">
          <cell r="G159" t="str">
            <v>CD5CT</v>
          </cell>
          <cell r="H159">
            <v>400</v>
          </cell>
        </row>
        <row r="160">
          <cell r="G160" t="str">
            <v>CD5CT</v>
          </cell>
          <cell r="H160">
            <v>400</v>
          </cell>
        </row>
        <row r="161">
          <cell r="G161" t="str">
            <v>CD5CT</v>
          </cell>
          <cell r="H161">
            <v>400</v>
          </cell>
        </row>
        <row r="162">
          <cell r="G162" t="str">
            <v>CD5CT</v>
          </cell>
          <cell r="H162">
            <v>400</v>
          </cell>
        </row>
        <row r="163">
          <cell r="G163" t="str">
            <v>CD5CT</v>
          </cell>
          <cell r="H163">
            <v>400</v>
          </cell>
        </row>
        <row r="164">
          <cell r="G164" t="str">
            <v>CD5CT</v>
          </cell>
          <cell r="H164">
            <v>400</v>
          </cell>
        </row>
        <row r="165">
          <cell r="G165" t="str">
            <v>CD5CT</v>
          </cell>
          <cell r="H165">
            <v>400</v>
          </cell>
        </row>
        <row r="166">
          <cell r="G166" t="str">
            <v>CD5CT</v>
          </cell>
          <cell r="H166">
            <v>400</v>
          </cell>
        </row>
        <row r="167">
          <cell r="G167" t="str">
            <v>CD5CT</v>
          </cell>
          <cell r="H167">
            <v>400</v>
          </cell>
        </row>
        <row r="168">
          <cell r="G168" t="str">
            <v>CD5CT</v>
          </cell>
          <cell r="H168">
            <v>400</v>
          </cell>
        </row>
        <row r="169">
          <cell r="G169" t="str">
            <v>CD5CT</v>
          </cell>
          <cell r="H169">
            <v>400</v>
          </cell>
        </row>
        <row r="170">
          <cell r="G170" t="str">
            <v>CD5CT</v>
          </cell>
          <cell r="H170">
            <v>400</v>
          </cell>
        </row>
        <row r="171">
          <cell r="G171" t="str">
            <v>CD5CT</v>
          </cell>
          <cell r="H171">
            <v>400</v>
          </cell>
        </row>
        <row r="172">
          <cell r="G172" t="str">
            <v>CD5CT</v>
          </cell>
          <cell r="H172">
            <v>400</v>
          </cell>
        </row>
        <row r="173">
          <cell r="G173" t="str">
            <v>CD6CT</v>
          </cell>
          <cell r="H173">
            <v>400</v>
          </cell>
        </row>
        <row r="174">
          <cell r="G174" t="str">
            <v>CD6CT</v>
          </cell>
          <cell r="H174">
            <v>400</v>
          </cell>
        </row>
        <row r="175">
          <cell r="G175" t="str">
            <v>CD6CT</v>
          </cell>
          <cell r="H175">
            <v>400</v>
          </cell>
        </row>
        <row r="176">
          <cell r="G176" t="str">
            <v>CD6CT</v>
          </cell>
          <cell r="H176">
            <v>400</v>
          </cell>
        </row>
        <row r="177">
          <cell r="G177" t="str">
            <v>CD6CT</v>
          </cell>
          <cell r="H177">
            <v>400</v>
          </cell>
        </row>
        <row r="178">
          <cell r="G178" t="str">
            <v>CD6CT</v>
          </cell>
          <cell r="H178">
            <v>400</v>
          </cell>
        </row>
        <row r="179">
          <cell r="G179" t="str">
            <v>CD6CT</v>
          </cell>
          <cell r="H179">
            <v>400</v>
          </cell>
        </row>
        <row r="180">
          <cell r="G180" t="str">
            <v>CD6CT</v>
          </cell>
          <cell r="H180">
            <v>400</v>
          </cell>
        </row>
        <row r="181">
          <cell r="G181" t="str">
            <v>CD6CT</v>
          </cell>
          <cell r="H181">
            <v>400</v>
          </cell>
        </row>
        <row r="182">
          <cell r="G182" t="str">
            <v>CDUN</v>
          </cell>
          <cell r="H182">
            <v>10</v>
          </cell>
        </row>
        <row r="183">
          <cell r="G183" t="str">
            <v>CDUN</v>
          </cell>
          <cell r="H183">
            <v>10</v>
          </cell>
        </row>
        <row r="184">
          <cell r="G184" t="str">
            <v>CDUN</v>
          </cell>
          <cell r="H184">
            <v>10</v>
          </cell>
        </row>
        <row r="185">
          <cell r="G185" t="str">
            <v>CHAOZCT</v>
          </cell>
          <cell r="H185">
            <v>200</v>
          </cell>
        </row>
        <row r="186">
          <cell r="G186" t="str">
            <v>CHAOZCT</v>
          </cell>
          <cell r="H186">
            <v>200</v>
          </cell>
        </row>
        <row r="187">
          <cell r="G187" t="str">
            <v>CHAOZCT</v>
          </cell>
          <cell r="H187">
            <v>200</v>
          </cell>
        </row>
        <row r="188">
          <cell r="G188" t="str">
            <v>CHAOZCT</v>
          </cell>
          <cell r="H188">
            <v>200</v>
          </cell>
        </row>
        <row r="189">
          <cell r="G189" t="str">
            <v>CHAOZCT</v>
          </cell>
          <cell r="H189">
            <v>200</v>
          </cell>
        </row>
        <row r="190">
          <cell r="G190" t="str">
            <v>CHAOZCT</v>
          </cell>
          <cell r="H190">
            <v>200</v>
          </cell>
        </row>
        <row r="191">
          <cell r="G191" t="str">
            <v>CHAOZCT</v>
          </cell>
          <cell r="H191">
            <v>200</v>
          </cell>
        </row>
        <row r="192">
          <cell r="G192" t="str">
            <v>CHAOZCT</v>
          </cell>
          <cell r="H192">
            <v>200</v>
          </cell>
        </row>
        <row r="193">
          <cell r="G193" t="str">
            <v>CHENGDCM</v>
          </cell>
          <cell r="H193">
            <v>360</v>
          </cell>
        </row>
        <row r="194">
          <cell r="G194" t="str">
            <v>CHENGDCM</v>
          </cell>
          <cell r="H194">
            <v>360</v>
          </cell>
        </row>
        <row r="195">
          <cell r="G195" t="str">
            <v>CHENGDCM</v>
          </cell>
          <cell r="H195">
            <v>360</v>
          </cell>
        </row>
        <row r="196">
          <cell r="G196" t="str">
            <v>CHENGDCM</v>
          </cell>
          <cell r="H196">
            <v>360</v>
          </cell>
        </row>
        <row r="197">
          <cell r="G197" t="str">
            <v>CHENGDCM</v>
          </cell>
          <cell r="H197">
            <v>360</v>
          </cell>
        </row>
        <row r="198">
          <cell r="G198" t="str">
            <v>CHENGDCM</v>
          </cell>
          <cell r="H198">
            <v>360</v>
          </cell>
        </row>
        <row r="199">
          <cell r="G199" t="str">
            <v>CHENGDCM</v>
          </cell>
          <cell r="H199">
            <v>360</v>
          </cell>
        </row>
        <row r="200">
          <cell r="G200" t="str">
            <v>CHENGDCM</v>
          </cell>
          <cell r="H200">
            <v>360</v>
          </cell>
        </row>
        <row r="201">
          <cell r="G201" t="str">
            <v>CHENGDCM</v>
          </cell>
          <cell r="H201">
            <v>360</v>
          </cell>
        </row>
        <row r="202">
          <cell r="G202" t="str">
            <v>CQ2CM</v>
          </cell>
          <cell r="H202">
            <v>160</v>
          </cell>
        </row>
        <row r="203">
          <cell r="G203" t="str">
            <v>CQ2CM</v>
          </cell>
          <cell r="H203">
            <v>160</v>
          </cell>
        </row>
        <row r="204">
          <cell r="G204" t="str">
            <v>CQ2CM</v>
          </cell>
          <cell r="H204">
            <v>160</v>
          </cell>
        </row>
        <row r="205">
          <cell r="G205" t="str">
            <v>CQ2CM</v>
          </cell>
          <cell r="H205">
            <v>160</v>
          </cell>
        </row>
        <row r="206">
          <cell r="G206" t="str">
            <v>CQ2CM</v>
          </cell>
          <cell r="H206">
            <v>160</v>
          </cell>
        </row>
        <row r="207">
          <cell r="G207" t="str">
            <v>CQ2CM</v>
          </cell>
          <cell r="H207">
            <v>160</v>
          </cell>
        </row>
        <row r="208">
          <cell r="G208" t="str">
            <v>CQ3CT</v>
          </cell>
          <cell r="H208">
            <v>320</v>
          </cell>
        </row>
        <row r="209">
          <cell r="G209" t="str">
            <v>CQ3CT</v>
          </cell>
          <cell r="H209">
            <v>320</v>
          </cell>
        </row>
        <row r="210">
          <cell r="G210" t="str">
            <v>CQ3CT</v>
          </cell>
          <cell r="H210">
            <v>320</v>
          </cell>
        </row>
        <row r="211">
          <cell r="G211" t="str">
            <v>CQ3CT</v>
          </cell>
          <cell r="H211">
            <v>320</v>
          </cell>
        </row>
        <row r="212">
          <cell r="G212" t="str">
            <v>CQ3CT</v>
          </cell>
          <cell r="H212">
            <v>320</v>
          </cell>
        </row>
        <row r="213">
          <cell r="G213" t="str">
            <v>CQ3CT</v>
          </cell>
          <cell r="H213">
            <v>320</v>
          </cell>
        </row>
        <row r="214">
          <cell r="G214" t="str">
            <v>CQ3CT</v>
          </cell>
          <cell r="H214">
            <v>320</v>
          </cell>
        </row>
        <row r="215">
          <cell r="G215" t="str">
            <v>CQ3CT</v>
          </cell>
          <cell r="H215">
            <v>320</v>
          </cell>
        </row>
        <row r="216">
          <cell r="G216" t="str">
            <v>CQ3CT</v>
          </cell>
          <cell r="H216">
            <v>320</v>
          </cell>
        </row>
        <row r="217">
          <cell r="G217" t="str">
            <v>CQ3UN</v>
          </cell>
          <cell r="H217">
            <v>100</v>
          </cell>
        </row>
        <row r="218">
          <cell r="G218" t="str">
            <v>CQ3UN</v>
          </cell>
          <cell r="H218">
            <v>100</v>
          </cell>
        </row>
        <row r="219">
          <cell r="G219" t="str">
            <v>CQ3UN</v>
          </cell>
          <cell r="H219">
            <v>100</v>
          </cell>
        </row>
        <row r="220">
          <cell r="G220" t="str">
            <v>CQ3UN</v>
          </cell>
          <cell r="H220">
            <v>100</v>
          </cell>
        </row>
        <row r="221">
          <cell r="G221" t="str">
            <v>CQ3UN</v>
          </cell>
          <cell r="H221">
            <v>100</v>
          </cell>
        </row>
        <row r="222">
          <cell r="G222" t="str">
            <v>CQ3UN</v>
          </cell>
          <cell r="H222">
            <v>100</v>
          </cell>
        </row>
        <row r="223">
          <cell r="G223" t="str">
            <v>CQ4CM</v>
          </cell>
          <cell r="H223">
            <v>200</v>
          </cell>
        </row>
        <row r="224">
          <cell r="G224" t="str">
            <v>CQ4CM</v>
          </cell>
          <cell r="H224">
            <v>200</v>
          </cell>
        </row>
        <row r="225">
          <cell r="G225" t="str">
            <v>CQ4CM</v>
          </cell>
          <cell r="H225">
            <v>200</v>
          </cell>
        </row>
        <row r="226">
          <cell r="G226" t="str">
            <v>CQ4CM</v>
          </cell>
          <cell r="H226">
            <v>200</v>
          </cell>
        </row>
        <row r="227">
          <cell r="G227" t="str">
            <v>CQ4CM</v>
          </cell>
          <cell r="H227">
            <v>200</v>
          </cell>
        </row>
        <row r="228">
          <cell r="G228" t="str">
            <v>CQ4CM</v>
          </cell>
          <cell r="H228">
            <v>200</v>
          </cell>
        </row>
        <row r="229">
          <cell r="G229" t="str">
            <v>CQ4CM</v>
          </cell>
          <cell r="H229">
            <v>200</v>
          </cell>
        </row>
        <row r="230">
          <cell r="G230" t="str">
            <v>CQ4CM</v>
          </cell>
          <cell r="H230">
            <v>200</v>
          </cell>
        </row>
        <row r="231">
          <cell r="G231" t="str">
            <v>CQ4CM</v>
          </cell>
          <cell r="H231">
            <v>200</v>
          </cell>
        </row>
        <row r="232">
          <cell r="G232" t="str">
            <v>CQ4CM</v>
          </cell>
          <cell r="H232">
            <v>200</v>
          </cell>
        </row>
        <row r="233">
          <cell r="G233" t="str">
            <v>CQ4CM</v>
          </cell>
          <cell r="H233">
            <v>200</v>
          </cell>
        </row>
        <row r="234">
          <cell r="G234" t="str">
            <v>CQCM</v>
          </cell>
          <cell r="H234">
            <v>260</v>
          </cell>
        </row>
        <row r="235">
          <cell r="G235" t="str">
            <v>CQCM</v>
          </cell>
          <cell r="H235">
            <v>260</v>
          </cell>
        </row>
        <row r="236">
          <cell r="G236" t="str">
            <v>CQCM</v>
          </cell>
          <cell r="H236">
            <v>260</v>
          </cell>
        </row>
        <row r="237">
          <cell r="G237" t="str">
            <v>CQCM</v>
          </cell>
          <cell r="H237">
            <v>260</v>
          </cell>
        </row>
        <row r="238">
          <cell r="G238" t="str">
            <v>CQCM</v>
          </cell>
          <cell r="H238">
            <v>260</v>
          </cell>
        </row>
        <row r="239">
          <cell r="G239" t="str">
            <v>CQCM</v>
          </cell>
          <cell r="H239">
            <v>260</v>
          </cell>
        </row>
        <row r="240">
          <cell r="G240" t="str">
            <v>CQCM</v>
          </cell>
          <cell r="H240">
            <v>260</v>
          </cell>
        </row>
        <row r="241">
          <cell r="G241" t="str">
            <v>CQCM</v>
          </cell>
          <cell r="H241">
            <v>260</v>
          </cell>
        </row>
        <row r="242">
          <cell r="G242" t="str">
            <v>CQCM</v>
          </cell>
          <cell r="H242">
            <v>260</v>
          </cell>
        </row>
        <row r="243">
          <cell r="G243" t="str">
            <v>CQCM</v>
          </cell>
          <cell r="H243">
            <v>260</v>
          </cell>
        </row>
        <row r="244">
          <cell r="G244" t="str">
            <v>CQCM</v>
          </cell>
          <cell r="H244">
            <v>260</v>
          </cell>
        </row>
        <row r="245">
          <cell r="G245" t="str">
            <v>CQCMCACHE</v>
          </cell>
          <cell r="H245">
            <v>160</v>
          </cell>
        </row>
        <row r="246">
          <cell r="G246" t="str">
            <v>CQCMCACHE</v>
          </cell>
          <cell r="H246">
            <v>160</v>
          </cell>
        </row>
        <row r="247">
          <cell r="G247" t="str">
            <v>CQCMCACHE</v>
          </cell>
          <cell r="H247">
            <v>160</v>
          </cell>
        </row>
        <row r="248">
          <cell r="G248" t="str">
            <v>CQCMCACHE</v>
          </cell>
          <cell r="H248">
            <v>160</v>
          </cell>
        </row>
        <row r="249">
          <cell r="G249" t="str">
            <v>CQCMCACHE</v>
          </cell>
          <cell r="H249">
            <v>160</v>
          </cell>
        </row>
        <row r="250">
          <cell r="G250" t="str">
            <v>CQCMCACHE</v>
          </cell>
          <cell r="H250">
            <v>160</v>
          </cell>
        </row>
        <row r="251">
          <cell r="G251" t="str">
            <v>CS2CMCACHE</v>
          </cell>
          <cell r="H251">
            <v>320</v>
          </cell>
        </row>
        <row r="252">
          <cell r="G252" t="str">
            <v>CS2CMCACHE</v>
          </cell>
          <cell r="H252">
            <v>320</v>
          </cell>
        </row>
        <row r="253">
          <cell r="G253" t="str">
            <v>CS2CMCACHE</v>
          </cell>
          <cell r="H253">
            <v>320</v>
          </cell>
        </row>
        <row r="254">
          <cell r="G254" t="str">
            <v>CS2CMCACHE</v>
          </cell>
          <cell r="H254">
            <v>320</v>
          </cell>
        </row>
        <row r="255">
          <cell r="G255" t="str">
            <v>CS2CMCACHE</v>
          </cell>
          <cell r="H255">
            <v>320</v>
          </cell>
        </row>
        <row r="256">
          <cell r="G256" t="str">
            <v>CS2CMCACHE</v>
          </cell>
          <cell r="H256">
            <v>320</v>
          </cell>
        </row>
        <row r="257">
          <cell r="G257" t="str">
            <v>CS2CMCACHE</v>
          </cell>
          <cell r="H257">
            <v>320</v>
          </cell>
        </row>
        <row r="258">
          <cell r="G258" t="str">
            <v>CS2CMCACHE</v>
          </cell>
          <cell r="H258">
            <v>320</v>
          </cell>
        </row>
        <row r="259">
          <cell r="G259" t="str">
            <v>CS2CMCACHE</v>
          </cell>
          <cell r="H259">
            <v>320</v>
          </cell>
        </row>
        <row r="260">
          <cell r="G260" t="str">
            <v>CS2CMCACHE</v>
          </cell>
          <cell r="H260">
            <v>320</v>
          </cell>
        </row>
        <row r="261">
          <cell r="G261" t="str">
            <v>CS2CMCACHE</v>
          </cell>
          <cell r="H261">
            <v>320</v>
          </cell>
        </row>
        <row r="262">
          <cell r="G262" t="str">
            <v>CS3CM</v>
          </cell>
          <cell r="H262">
            <v>80</v>
          </cell>
        </row>
        <row r="263">
          <cell r="G263" t="str">
            <v>CS3CM</v>
          </cell>
          <cell r="H263">
            <v>80</v>
          </cell>
        </row>
        <row r="264">
          <cell r="G264" t="str">
            <v>CS3CM</v>
          </cell>
          <cell r="H264">
            <v>80</v>
          </cell>
        </row>
        <row r="265">
          <cell r="G265" t="str">
            <v>CS3CM</v>
          </cell>
          <cell r="H265">
            <v>80</v>
          </cell>
        </row>
        <row r="266">
          <cell r="G266" t="str">
            <v>CS3CM</v>
          </cell>
          <cell r="H266">
            <v>80</v>
          </cell>
        </row>
        <row r="267">
          <cell r="G267" t="str">
            <v>CSHU2CT</v>
          </cell>
          <cell r="H267">
            <v>320</v>
          </cell>
        </row>
        <row r="268">
          <cell r="G268" t="str">
            <v>CSHU2CT</v>
          </cell>
          <cell r="H268">
            <v>320</v>
          </cell>
        </row>
        <row r="269">
          <cell r="G269" t="str">
            <v>CSHU2CT</v>
          </cell>
          <cell r="H269">
            <v>320</v>
          </cell>
        </row>
        <row r="270">
          <cell r="G270" t="str">
            <v>CSHU2CT</v>
          </cell>
          <cell r="H270">
            <v>320</v>
          </cell>
        </row>
        <row r="271">
          <cell r="G271" t="str">
            <v>CSHU2CT</v>
          </cell>
          <cell r="H271">
            <v>320</v>
          </cell>
        </row>
        <row r="272">
          <cell r="G272" t="str">
            <v>CSHU2CT</v>
          </cell>
          <cell r="H272">
            <v>320</v>
          </cell>
        </row>
        <row r="273">
          <cell r="G273" t="str">
            <v>CSHU2CT</v>
          </cell>
          <cell r="H273">
            <v>320</v>
          </cell>
        </row>
        <row r="274">
          <cell r="G274" t="str">
            <v>CSHU2CT</v>
          </cell>
          <cell r="H274">
            <v>320</v>
          </cell>
        </row>
        <row r="275">
          <cell r="G275" t="str">
            <v>CZIX</v>
          </cell>
          <cell r="H275">
            <v>720</v>
          </cell>
        </row>
        <row r="276">
          <cell r="G276" t="str">
            <v>CZIX</v>
          </cell>
          <cell r="H276">
            <v>720</v>
          </cell>
        </row>
        <row r="277">
          <cell r="G277" t="str">
            <v>CZIX</v>
          </cell>
          <cell r="H277">
            <v>720</v>
          </cell>
        </row>
        <row r="278">
          <cell r="G278" t="str">
            <v>CZIX</v>
          </cell>
          <cell r="H278">
            <v>720</v>
          </cell>
        </row>
        <row r="279">
          <cell r="G279" t="str">
            <v>CZIX</v>
          </cell>
          <cell r="H279">
            <v>720</v>
          </cell>
        </row>
        <row r="280">
          <cell r="G280" t="str">
            <v>CZIX</v>
          </cell>
          <cell r="H280">
            <v>720</v>
          </cell>
        </row>
        <row r="281">
          <cell r="G281" t="str">
            <v>CZIX</v>
          </cell>
          <cell r="H281">
            <v>720</v>
          </cell>
        </row>
        <row r="282">
          <cell r="G282" t="str">
            <v>CZIX</v>
          </cell>
          <cell r="H282">
            <v>720</v>
          </cell>
        </row>
        <row r="283">
          <cell r="G283" t="str">
            <v>CZIX</v>
          </cell>
          <cell r="H283">
            <v>720</v>
          </cell>
        </row>
        <row r="284">
          <cell r="G284" t="str">
            <v>CZIX</v>
          </cell>
          <cell r="H284">
            <v>720</v>
          </cell>
        </row>
        <row r="285">
          <cell r="G285" t="str">
            <v>CZIX</v>
          </cell>
          <cell r="H285">
            <v>720</v>
          </cell>
        </row>
        <row r="286">
          <cell r="G286" t="str">
            <v>CZIX</v>
          </cell>
          <cell r="H286">
            <v>720</v>
          </cell>
        </row>
        <row r="287">
          <cell r="G287" t="str">
            <v>CZIX</v>
          </cell>
          <cell r="H287">
            <v>720</v>
          </cell>
        </row>
        <row r="288">
          <cell r="G288" t="str">
            <v>CZIX</v>
          </cell>
          <cell r="H288">
            <v>720</v>
          </cell>
        </row>
        <row r="289">
          <cell r="G289" t="str">
            <v>CZIX</v>
          </cell>
          <cell r="H289">
            <v>720</v>
          </cell>
        </row>
        <row r="290">
          <cell r="G290" t="str">
            <v>CZIX</v>
          </cell>
          <cell r="H290">
            <v>720</v>
          </cell>
        </row>
        <row r="291">
          <cell r="G291" t="str">
            <v>CZIX</v>
          </cell>
          <cell r="H291">
            <v>720</v>
          </cell>
        </row>
        <row r="292">
          <cell r="G292" t="str">
            <v>CZIX</v>
          </cell>
          <cell r="H292">
            <v>720</v>
          </cell>
        </row>
        <row r="293">
          <cell r="G293" t="str">
            <v>CZIX</v>
          </cell>
          <cell r="H293">
            <v>720</v>
          </cell>
        </row>
        <row r="294">
          <cell r="G294" t="str">
            <v>CZIX</v>
          </cell>
          <cell r="H294">
            <v>720</v>
          </cell>
        </row>
        <row r="295">
          <cell r="G295" t="str">
            <v>CZIX</v>
          </cell>
          <cell r="H295">
            <v>720</v>
          </cell>
        </row>
        <row r="296">
          <cell r="G296" t="str">
            <v>CZIX</v>
          </cell>
          <cell r="H296">
            <v>720</v>
          </cell>
        </row>
        <row r="297">
          <cell r="G297" t="str">
            <v>CZIX</v>
          </cell>
          <cell r="H297">
            <v>720</v>
          </cell>
        </row>
        <row r="298">
          <cell r="G298" t="str">
            <v>CZIX</v>
          </cell>
          <cell r="H298">
            <v>720</v>
          </cell>
        </row>
        <row r="299">
          <cell r="G299" t="str">
            <v>CZIX</v>
          </cell>
          <cell r="H299">
            <v>720</v>
          </cell>
        </row>
        <row r="300">
          <cell r="G300" t="str">
            <v>DG2CT</v>
          </cell>
          <cell r="H300">
            <v>200</v>
          </cell>
        </row>
        <row r="301">
          <cell r="G301" t="str">
            <v>DG2CT</v>
          </cell>
          <cell r="H301">
            <v>200</v>
          </cell>
        </row>
        <row r="302">
          <cell r="G302" t="str">
            <v>DG2CT</v>
          </cell>
          <cell r="H302">
            <v>200</v>
          </cell>
        </row>
        <row r="303">
          <cell r="G303" t="str">
            <v>DG2CT</v>
          </cell>
          <cell r="H303">
            <v>200</v>
          </cell>
        </row>
        <row r="304">
          <cell r="G304" t="str">
            <v>DG2CT</v>
          </cell>
          <cell r="H304">
            <v>200</v>
          </cell>
        </row>
        <row r="305">
          <cell r="G305" t="str">
            <v>DG2CT</v>
          </cell>
          <cell r="H305">
            <v>200</v>
          </cell>
        </row>
        <row r="306">
          <cell r="G306" t="str">
            <v>DG2CT</v>
          </cell>
          <cell r="H306">
            <v>200</v>
          </cell>
        </row>
        <row r="307">
          <cell r="G307" t="str">
            <v>DG2CT</v>
          </cell>
          <cell r="H307">
            <v>200</v>
          </cell>
        </row>
        <row r="308">
          <cell r="G308" t="str">
            <v>DG2CT</v>
          </cell>
          <cell r="H308">
            <v>200</v>
          </cell>
        </row>
        <row r="309">
          <cell r="G309" t="str">
            <v>DG2CT</v>
          </cell>
          <cell r="H309">
            <v>200</v>
          </cell>
        </row>
        <row r="310">
          <cell r="G310" t="str">
            <v>DG2CT</v>
          </cell>
          <cell r="H310">
            <v>200</v>
          </cell>
        </row>
        <row r="311">
          <cell r="G311" t="str">
            <v>DG3CT</v>
          </cell>
          <cell r="H311">
            <v>200</v>
          </cell>
        </row>
        <row r="312">
          <cell r="G312" t="str">
            <v>DG3CT</v>
          </cell>
          <cell r="H312">
            <v>200</v>
          </cell>
        </row>
        <row r="313">
          <cell r="G313" t="str">
            <v>DG3CT</v>
          </cell>
          <cell r="H313">
            <v>200</v>
          </cell>
        </row>
        <row r="314">
          <cell r="G314" t="str">
            <v>DG3CT</v>
          </cell>
          <cell r="H314">
            <v>200</v>
          </cell>
        </row>
        <row r="315">
          <cell r="G315" t="str">
            <v>DG5CM</v>
          </cell>
          <cell r="H315">
            <v>360</v>
          </cell>
        </row>
        <row r="316">
          <cell r="G316" t="str">
            <v>DG5CM</v>
          </cell>
          <cell r="H316">
            <v>360</v>
          </cell>
        </row>
        <row r="317">
          <cell r="G317" t="str">
            <v>DG5CM</v>
          </cell>
          <cell r="H317">
            <v>360</v>
          </cell>
        </row>
        <row r="318">
          <cell r="G318" t="str">
            <v>DG5CM</v>
          </cell>
          <cell r="H318">
            <v>360</v>
          </cell>
        </row>
        <row r="319">
          <cell r="G319" t="str">
            <v>DG5CM</v>
          </cell>
          <cell r="H319">
            <v>360</v>
          </cell>
        </row>
        <row r="320">
          <cell r="G320" t="str">
            <v>DG5CM</v>
          </cell>
          <cell r="H320">
            <v>360</v>
          </cell>
        </row>
        <row r="321">
          <cell r="G321" t="str">
            <v>DG5CM</v>
          </cell>
          <cell r="H321">
            <v>360</v>
          </cell>
        </row>
        <row r="322">
          <cell r="G322" t="str">
            <v>DG5CM</v>
          </cell>
          <cell r="H322">
            <v>360</v>
          </cell>
        </row>
        <row r="323">
          <cell r="G323" t="str">
            <v>DG5CM</v>
          </cell>
          <cell r="H323">
            <v>360</v>
          </cell>
        </row>
        <row r="324">
          <cell r="G324" t="str">
            <v>DG5CM</v>
          </cell>
          <cell r="H324">
            <v>360</v>
          </cell>
        </row>
        <row r="325">
          <cell r="G325" t="str">
            <v>DG5CM</v>
          </cell>
          <cell r="H325">
            <v>360</v>
          </cell>
        </row>
        <row r="326">
          <cell r="G326" t="str">
            <v>DL2CT</v>
          </cell>
          <cell r="H326">
            <v>40</v>
          </cell>
        </row>
        <row r="327">
          <cell r="G327" t="str">
            <v>DL2CT</v>
          </cell>
          <cell r="H327">
            <v>40</v>
          </cell>
        </row>
        <row r="328">
          <cell r="G328" t="str">
            <v>DTUN</v>
          </cell>
          <cell r="H328">
            <v>160</v>
          </cell>
        </row>
        <row r="329">
          <cell r="G329" t="str">
            <v>DTUN</v>
          </cell>
          <cell r="H329">
            <v>160</v>
          </cell>
        </row>
        <row r="330">
          <cell r="G330" t="str">
            <v>DTUN</v>
          </cell>
          <cell r="H330">
            <v>160</v>
          </cell>
        </row>
        <row r="331">
          <cell r="G331" t="str">
            <v>DTUN</v>
          </cell>
          <cell r="H331">
            <v>160</v>
          </cell>
        </row>
        <row r="332">
          <cell r="G332" t="str">
            <v>DTUN</v>
          </cell>
          <cell r="H332">
            <v>160</v>
          </cell>
        </row>
        <row r="333">
          <cell r="G333" t="str">
            <v>DTUN</v>
          </cell>
          <cell r="H333">
            <v>160</v>
          </cell>
        </row>
        <row r="334">
          <cell r="G334" t="str">
            <v>DY2CT</v>
          </cell>
          <cell r="H334">
            <v>400</v>
          </cell>
        </row>
        <row r="335">
          <cell r="G335" t="str">
            <v>DY2CT</v>
          </cell>
          <cell r="H335">
            <v>400</v>
          </cell>
        </row>
        <row r="336">
          <cell r="G336" t="str">
            <v>DY2CT</v>
          </cell>
          <cell r="H336">
            <v>400</v>
          </cell>
        </row>
        <row r="337">
          <cell r="G337" t="str">
            <v>DY2CT</v>
          </cell>
          <cell r="H337">
            <v>400</v>
          </cell>
        </row>
        <row r="338">
          <cell r="G338" t="str">
            <v>DY2CT</v>
          </cell>
          <cell r="H338">
            <v>400</v>
          </cell>
        </row>
        <row r="339">
          <cell r="G339" t="str">
            <v>DY2CT</v>
          </cell>
          <cell r="H339">
            <v>400</v>
          </cell>
        </row>
        <row r="340">
          <cell r="G340" t="str">
            <v>DY2CT</v>
          </cell>
          <cell r="H340">
            <v>400</v>
          </cell>
        </row>
        <row r="341">
          <cell r="G341" t="str">
            <v>DY2CT</v>
          </cell>
          <cell r="H341">
            <v>400</v>
          </cell>
        </row>
        <row r="342">
          <cell r="G342" t="str">
            <v>FZ2CM</v>
          </cell>
          <cell r="H342">
            <v>130</v>
          </cell>
        </row>
        <row r="343">
          <cell r="G343" t="str">
            <v>FZ2CM</v>
          </cell>
          <cell r="H343">
            <v>130</v>
          </cell>
        </row>
        <row r="344">
          <cell r="G344" t="str">
            <v>FZ2CM</v>
          </cell>
          <cell r="H344">
            <v>130</v>
          </cell>
        </row>
        <row r="345">
          <cell r="G345" t="str">
            <v>FZ2CM</v>
          </cell>
          <cell r="H345">
            <v>130</v>
          </cell>
        </row>
        <row r="346">
          <cell r="G346" t="str">
            <v>FZ2CM</v>
          </cell>
          <cell r="H346">
            <v>130</v>
          </cell>
        </row>
        <row r="347">
          <cell r="G347" t="str">
            <v>FZ3CM</v>
          </cell>
          <cell r="H347">
            <v>170</v>
          </cell>
        </row>
        <row r="348">
          <cell r="G348" t="str">
            <v>FZ3CM</v>
          </cell>
          <cell r="H348">
            <v>170</v>
          </cell>
        </row>
        <row r="349">
          <cell r="G349" t="str">
            <v>FZ3CM</v>
          </cell>
          <cell r="H349">
            <v>170</v>
          </cell>
        </row>
        <row r="350">
          <cell r="G350" t="str">
            <v>FZ3CM</v>
          </cell>
          <cell r="H350">
            <v>170</v>
          </cell>
        </row>
        <row r="351">
          <cell r="G351" t="str">
            <v>FZ3UN</v>
          </cell>
          <cell r="H351">
            <v>20</v>
          </cell>
        </row>
        <row r="352">
          <cell r="G352" t="str">
            <v>FZ3UN</v>
          </cell>
          <cell r="H352">
            <v>20</v>
          </cell>
        </row>
        <row r="353">
          <cell r="G353" t="str">
            <v>FZ3UN</v>
          </cell>
          <cell r="H353">
            <v>20</v>
          </cell>
        </row>
        <row r="354">
          <cell r="G354" t="str">
            <v>FZ3UN</v>
          </cell>
          <cell r="H354">
            <v>20</v>
          </cell>
        </row>
        <row r="355">
          <cell r="G355" t="str">
            <v>FZCM</v>
          </cell>
          <cell r="H355">
            <v>60</v>
          </cell>
        </row>
        <row r="356">
          <cell r="G356" t="str">
            <v>FZCM</v>
          </cell>
          <cell r="H356">
            <v>60</v>
          </cell>
        </row>
        <row r="357">
          <cell r="G357" t="str">
            <v>FZCTCACHE</v>
          </cell>
          <cell r="H357">
            <v>200</v>
          </cell>
        </row>
        <row r="358">
          <cell r="G358" t="str">
            <v>FZCTCACHE</v>
          </cell>
          <cell r="H358">
            <v>200</v>
          </cell>
        </row>
        <row r="359">
          <cell r="G359" t="str">
            <v>FZCTCACHE</v>
          </cell>
          <cell r="H359">
            <v>200</v>
          </cell>
        </row>
        <row r="360">
          <cell r="G360" t="str">
            <v>FZCTCACHE</v>
          </cell>
          <cell r="H360">
            <v>200</v>
          </cell>
        </row>
        <row r="361">
          <cell r="G361" t="str">
            <v>FZCTCACHE</v>
          </cell>
          <cell r="H361">
            <v>200</v>
          </cell>
        </row>
        <row r="362">
          <cell r="G362" t="str">
            <v>FZCTCACHE</v>
          </cell>
          <cell r="H362">
            <v>200</v>
          </cell>
        </row>
        <row r="363">
          <cell r="G363" t="str">
            <v>FZCTCACHE</v>
          </cell>
          <cell r="H363">
            <v>200</v>
          </cell>
        </row>
        <row r="364">
          <cell r="G364" t="str">
            <v>FZCTCACHE</v>
          </cell>
          <cell r="H364">
            <v>200</v>
          </cell>
        </row>
        <row r="365">
          <cell r="G365" t="str">
            <v>FZCTCACHE</v>
          </cell>
          <cell r="H365">
            <v>200</v>
          </cell>
        </row>
        <row r="366">
          <cell r="G366" t="str">
            <v>GA2UN</v>
          </cell>
          <cell r="H366">
            <v>40</v>
          </cell>
        </row>
        <row r="367">
          <cell r="G367" t="str">
            <v>GA2UN</v>
          </cell>
          <cell r="H367">
            <v>40</v>
          </cell>
        </row>
        <row r="368">
          <cell r="G368" t="str">
            <v>GYCM</v>
          </cell>
          <cell r="H368">
            <v>280</v>
          </cell>
        </row>
        <row r="369">
          <cell r="G369" t="str">
            <v>GYCM</v>
          </cell>
          <cell r="H369">
            <v>280</v>
          </cell>
        </row>
        <row r="370">
          <cell r="G370" t="str">
            <v>GYCM</v>
          </cell>
          <cell r="H370">
            <v>280</v>
          </cell>
        </row>
        <row r="371">
          <cell r="G371" t="str">
            <v>GYCM</v>
          </cell>
          <cell r="H371">
            <v>280</v>
          </cell>
        </row>
        <row r="372">
          <cell r="G372" t="str">
            <v>GYCM</v>
          </cell>
          <cell r="H372">
            <v>280</v>
          </cell>
        </row>
        <row r="373">
          <cell r="G373" t="str">
            <v>GYCM</v>
          </cell>
          <cell r="H373">
            <v>280</v>
          </cell>
        </row>
        <row r="374">
          <cell r="G374" t="str">
            <v>GYCM</v>
          </cell>
          <cell r="H374">
            <v>280</v>
          </cell>
        </row>
        <row r="375">
          <cell r="G375" t="str">
            <v>GYCM</v>
          </cell>
          <cell r="H375">
            <v>280</v>
          </cell>
        </row>
        <row r="376">
          <cell r="G376" t="str">
            <v>GYCM</v>
          </cell>
          <cell r="H376">
            <v>280</v>
          </cell>
        </row>
        <row r="377">
          <cell r="G377" t="str">
            <v>GYUN</v>
          </cell>
          <cell r="H377">
            <v>20</v>
          </cell>
        </row>
        <row r="378">
          <cell r="G378" t="str">
            <v>GYUN</v>
          </cell>
          <cell r="H378">
            <v>20</v>
          </cell>
        </row>
        <row r="379">
          <cell r="G379" t="str">
            <v>GYUN</v>
          </cell>
          <cell r="H379">
            <v>20</v>
          </cell>
        </row>
        <row r="380">
          <cell r="G380" t="str">
            <v>GYUN</v>
          </cell>
          <cell r="H380">
            <v>20</v>
          </cell>
        </row>
        <row r="381">
          <cell r="G381" t="str">
            <v>GZ3UN</v>
          </cell>
          <cell r="H381">
            <v>160</v>
          </cell>
        </row>
        <row r="382">
          <cell r="G382" t="str">
            <v>GZ3UN</v>
          </cell>
          <cell r="H382">
            <v>160</v>
          </cell>
        </row>
        <row r="383">
          <cell r="G383" t="str">
            <v>GZ3UN</v>
          </cell>
          <cell r="H383">
            <v>160</v>
          </cell>
        </row>
        <row r="384">
          <cell r="G384" t="str">
            <v>GZ3UN</v>
          </cell>
          <cell r="H384">
            <v>160</v>
          </cell>
        </row>
        <row r="385">
          <cell r="G385" t="str">
            <v>GZ3UN</v>
          </cell>
          <cell r="H385">
            <v>160</v>
          </cell>
        </row>
        <row r="386">
          <cell r="G386" t="str">
            <v>GZ3UN</v>
          </cell>
          <cell r="H386">
            <v>160</v>
          </cell>
        </row>
        <row r="387">
          <cell r="G387" t="str">
            <v>GZ3UN</v>
          </cell>
          <cell r="H387">
            <v>160</v>
          </cell>
        </row>
        <row r="388">
          <cell r="G388" t="str">
            <v>GZ5CM</v>
          </cell>
          <cell r="H388">
            <v>320</v>
          </cell>
        </row>
        <row r="389">
          <cell r="G389" t="str">
            <v>GZ5CM</v>
          </cell>
          <cell r="H389">
            <v>320</v>
          </cell>
        </row>
        <row r="390">
          <cell r="G390" t="str">
            <v>GZ5CM</v>
          </cell>
          <cell r="H390">
            <v>320</v>
          </cell>
        </row>
        <row r="391">
          <cell r="G391" t="str">
            <v>GZ5CM</v>
          </cell>
          <cell r="H391">
            <v>320</v>
          </cell>
        </row>
        <row r="392">
          <cell r="G392" t="str">
            <v>GZ5CM</v>
          </cell>
          <cell r="H392">
            <v>320</v>
          </cell>
        </row>
        <row r="393">
          <cell r="G393" t="str">
            <v>GZ5CM</v>
          </cell>
          <cell r="H393">
            <v>320</v>
          </cell>
        </row>
        <row r="394">
          <cell r="G394" t="str">
            <v>GZ5CM</v>
          </cell>
          <cell r="H394">
            <v>320</v>
          </cell>
        </row>
        <row r="395">
          <cell r="G395" t="str">
            <v>GZ5CM</v>
          </cell>
          <cell r="H395">
            <v>320</v>
          </cell>
        </row>
        <row r="396">
          <cell r="G396" t="str">
            <v>GZ5CM</v>
          </cell>
          <cell r="H396">
            <v>320</v>
          </cell>
        </row>
        <row r="397">
          <cell r="G397" t="str">
            <v>GZ5CM</v>
          </cell>
          <cell r="H397">
            <v>320</v>
          </cell>
        </row>
        <row r="398">
          <cell r="G398" t="str">
            <v>GZ5CM</v>
          </cell>
          <cell r="H398">
            <v>320</v>
          </cell>
        </row>
        <row r="399">
          <cell r="G399" t="str">
            <v>GZ5CM</v>
          </cell>
          <cell r="H399">
            <v>320</v>
          </cell>
        </row>
        <row r="400">
          <cell r="G400" t="str">
            <v>GZ5CM</v>
          </cell>
          <cell r="H400">
            <v>320</v>
          </cell>
        </row>
        <row r="401">
          <cell r="G401" t="str">
            <v>GZ5CM</v>
          </cell>
          <cell r="H401">
            <v>320</v>
          </cell>
        </row>
        <row r="402">
          <cell r="G402" t="str">
            <v>GZ5CM</v>
          </cell>
          <cell r="H402">
            <v>320</v>
          </cell>
        </row>
        <row r="403">
          <cell r="G403" t="str">
            <v>GZ5CM</v>
          </cell>
          <cell r="H403">
            <v>320</v>
          </cell>
        </row>
        <row r="404">
          <cell r="G404" t="str">
            <v>HDUN</v>
          </cell>
          <cell r="H404">
            <v>80</v>
          </cell>
        </row>
        <row r="405">
          <cell r="G405" t="str">
            <v>HDUN</v>
          </cell>
          <cell r="H405">
            <v>80</v>
          </cell>
        </row>
        <row r="406">
          <cell r="G406" t="str">
            <v>HDUN</v>
          </cell>
          <cell r="H406">
            <v>80</v>
          </cell>
        </row>
        <row r="407">
          <cell r="G407" t="str">
            <v>HDUN</v>
          </cell>
          <cell r="H407">
            <v>80</v>
          </cell>
        </row>
        <row r="408">
          <cell r="G408" t="str">
            <v>HF2CM</v>
          </cell>
          <cell r="H408">
            <v>120</v>
          </cell>
        </row>
        <row r="409">
          <cell r="G409" t="str">
            <v>HF2CM</v>
          </cell>
          <cell r="H409">
            <v>120</v>
          </cell>
        </row>
        <row r="410">
          <cell r="G410" t="str">
            <v>HF2CM</v>
          </cell>
          <cell r="H410">
            <v>120</v>
          </cell>
        </row>
        <row r="411">
          <cell r="G411" t="str">
            <v>HF2CM</v>
          </cell>
          <cell r="H411">
            <v>120</v>
          </cell>
        </row>
        <row r="412">
          <cell r="G412" t="str">
            <v>HF2CM</v>
          </cell>
          <cell r="H412">
            <v>120</v>
          </cell>
        </row>
        <row r="413">
          <cell r="G413" t="str">
            <v>HF2CM</v>
          </cell>
          <cell r="H413">
            <v>120</v>
          </cell>
        </row>
        <row r="414">
          <cell r="G414" t="str">
            <v>HF2UN</v>
          </cell>
          <cell r="H414">
            <v>80</v>
          </cell>
        </row>
        <row r="415">
          <cell r="G415" t="str">
            <v>HF2UN</v>
          </cell>
          <cell r="H415">
            <v>80</v>
          </cell>
        </row>
        <row r="416">
          <cell r="G416" t="str">
            <v>HF2UN</v>
          </cell>
          <cell r="H416">
            <v>80</v>
          </cell>
        </row>
        <row r="417">
          <cell r="G417" t="str">
            <v>HF2UN</v>
          </cell>
          <cell r="H417">
            <v>80</v>
          </cell>
        </row>
        <row r="418">
          <cell r="G418" t="str">
            <v>HF2UN</v>
          </cell>
          <cell r="H418">
            <v>80</v>
          </cell>
        </row>
        <row r="419">
          <cell r="G419" t="str">
            <v>HFCM</v>
          </cell>
          <cell r="H419">
            <v>180</v>
          </cell>
        </row>
        <row r="420">
          <cell r="G420" t="str">
            <v>HFCM</v>
          </cell>
          <cell r="H420">
            <v>180</v>
          </cell>
        </row>
        <row r="421">
          <cell r="G421" t="str">
            <v>HFCM</v>
          </cell>
          <cell r="H421">
            <v>180</v>
          </cell>
        </row>
        <row r="422">
          <cell r="G422" t="str">
            <v>HFCM</v>
          </cell>
          <cell r="H422">
            <v>180</v>
          </cell>
        </row>
        <row r="423">
          <cell r="G423" t="str">
            <v>HFCM</v>
          </cell>
          <cell r="H423">
            <v>180</v>
          </cell>
        </row>
        <row r="424">
          <cell r="G424" t="str">
            <v>HFCM</v>
          </cell>
          <cell r="H424">
            <v>180</v>
          </cell>
        </row>
        <row r="425">
          <cell r="G425" t="str">
            <v>HFCM</v>
          </cell>
          <cell r="H425">
            <v>180</v>
          </cell>
        </row>
        <row r="426">
          <cell r="G426" t="str">
            <v>HFCM</v>
          </cell>
          <cell r="H426">
            <v>180</v>
          </cell>
        </row>
        <row r="427">
          <cell r="G427" t="str">
            <v>HFCM</v>
          </cell>
          <cell r="H427">
            <v>180</v>
          </cell>
        </row>
        <row r="428">
          <cell r="G428" t="str">
            <v>HFCM</v>
          </cell>
          <cell r="H428">
            <v>180</v>
          </cell>
        </row>
        <row r="429">
          <cell r="G429" t="str">
            <v>HG2UN</v>
          </cell>
          <cell r="H429">
            <v>120</v>
          </cell>
        </row>
        <row r="430">
          <cell r="G430" t="str">
            <v>HG2UN</v>
          </cell>
          <cell r="H430">
            <v>120</v>
          </cell>
        </row>
        <row r="431">
          <cell r="G431" t="str">
            <v>HG2UN</v>
          </cell>
          <cell r="H431">
            <v>120</v>
          </cell>
        </row>
        <row r="432">
          <cell r="G432" t="str">
            <v>HG2UN</v>
          </cell>
          <cell r="H432">
            <v>120</v>
          </cell>
        </row>
        <row r="433">
          <cell r="G433" t="str">
            <v>HG3UN</v>
          </cell>
          <cell r="H433">
            <v>100</v>
          </cell>
        </row>
        <row r="434">
          <cell r="G434" t="str">
            <v>HG3UN</v>
          </cell>
          <cell r="H434">
            <v>100</v>
          </cell>
        </row>
        <row r="435">
          <cell r="G435" t="str">
            <v>HG3UN</v>
          </cell>
          <cell r="H435">
            <v>100</v>
          </cell>
        </row>
        <row r="436">
          <cell r="G436" t="str">
            <v>HHHT2CM</v>
          </cell>
          <cell r="H436">
            <v>40</v>
          </cell>
        </row>
        <row r="437">
          <cell r="G437" t="str">
            <v>HHHT2CM</v>
          </cell>
          <cell r="H437">
            <v>40</v>
          </cell>
        </row>
        <row r="438">
          <cell r="G438" t="str">
            <v>HHHT2CM</v>
          </cell>
          <cell r="H438">
            <v>40</v>
          </cell>
        </row>
        <row r="439">
          <cell r="G439" t="str">
            <v>HHHT2CM</v>
          </cell>
          <cell r="H439">
            <v>40</v>
          </cell>
        </row>
        <row r="440">
          <cell r="G440" t="str">
            <v>HHHT2UN</v>
          </cell>
          <cell r="H440">
            <v>40</v>
          </cell>
        </row>
        <row r="441">
          <cell r="G441" t="str">
            <v>HHHT2UN</v>
          </cell>
          <cell r="H441">
            <v>40</v>
          </cell>
        </row>
        <row r="442">
          <cell r="G442" t="str">
            <v>HHHT3CM</v>
          </cell>
          <cell r="H442">
            <v>120</v>
          </cell>
        </row>
        <row r="443">
          <cell r="G443" t="str">
            <v>HHHT3CM</v>
          </cell>
          <cell r="H443">
            <v>120</v>
          </cell>
        </row>
        <row r="444">
          <cell r="G444" t="str">
            <v>HHHT3CM</v>
          </cell>
          <cell r="H444">
            <v>120</v>
          </cell>
        </row>
        <row r="445">
          <cell r="G445" t="str">
            <v>HHHT3CM</v>
          </cell>
          <cell r="H445">
            <v>120</v>
          </cell>
        </row>
        <row r="446">
          <cell r="G446" t="str">
            <v>HHHT3UN</v>
          </cell>
          <cell r="H446">
            <v>120</v>
          </cell>
        </row>
        <row r="447">
          <cell r="G447" t="str">
            <v>HHHT3UN</v>
          </cell>
          <cell r="H447">
            <v>120</v>
          </cell>
        </row>
        <row r="448">
          <cell r="G448" t="str">
            <v>HHHT3UN</v>
          </cell>
          <cell r="H448">
            <v>120</v>
          </cell>
        </row>
        <row r="449">
          <cell r="G449" t="str">
            <v>HHHT3UN</v>
          </cell>
          <cell r="H449">
            <v>120</v>
          </cell>
        </row>
        <row r="450">
          <cell r="G450" t="str">
            <v>HHHT3UN</v>
          </cell>
          <cell r="H450">
            <v>120</v>
          </cell>
        </row>
        <row r="451">
          <cell r="G451" t="str">
            <v>HHHT3UN</v>
          </cell>
          <cell r="H451">
            <v>120</v>
          </cell>
        </row>
        <row r="452">
          <cell r="G452" t="str">
            <v>HK2CM</v>
          </cell>
          <cell r="H452">
            <v>40</v>
          </cell>
        </row>
        <row r="453">
          <cell r="G453" t="str">
            <v>HK2CM</v>
          </cell>
          <cell r="H453">
            <v>40</v>
          </cell>
        </row>
        <row r="454">
          <cell r="G454" t="str">
            <v>HK2UN</v>
          </cell>
          <cell r="H454">
            <v>60</v>
          </cell>
        </row>
        <row r="455">
          <cell r="G455" t="str">
            <v>HK2UN</v>
          </cell>
          <cell r="H455">
            <v>60</v>
          </cell>
        </row>
        <row r="456">
          <cell r="G456" t="str">
            <v>HK2UN</v>
          </cell>
          <cell r="H456">
            <v>60</v>
          </cell>
        </row>
        <row r="457">
          <cell r="G457" t="str">
            <v>HK3CM</v>
          </cell>
          <cell r="H457">
            <v>80</v>
          </cell>
        </row>
        <row r="458">
          <cell r="G458" t="str">
            <v>HK3CM</v>
          </cell>
          <cell r="H458">
            <v>80</v>
          </cell>
        </row>
        <row r="459">
          <cell r="G459" t="str">
            <v>HK3CM</v>
          </cell>
          <cell r="H459">
            <v>80</v>
          </cell>
        </row>
        <row r="460">
          <cell r="G460" t="str">
            <v>HK3CT</v>
          </cell>
          <cell r="H460">
            <v>160</v>
          </cell>
        </row>
        <row r="461">
          <cell r="G461" t="str">
            <v>HK3CT</v>
          </cell>
          <cell r="H461">
            <v>160</v>
          </cell>
        </row>
        <row r="462">
          <cell r="G462" t="str">
            <v>HK3CT</v>
          </cell>
          <cell r="H462">
            <v>160</v>
          </cell>
        </row>
        <row r="463">
          <cell r="G463" t="str">
            <v>HK3CT</v>
          </cell>
          <cell r="H463">
            <v>160</v>
          </cell>
        </row>
        <row r="464">
          <cell r="G464" t="str">
            <v>HK3CT</v>
          </cell>
          <cell r="H464">
            <v>160</v>
          </cell>
        </row>
        <row r="465">
          <cell r="G465" t="str">
            <v>HK3CT</v>
          </cell>
          <cell r="H465">
            <v>160</v>
          </cell>
        </row>
        <row r="466">
          <cell r="G466" t="str">
            <v>HK3CT</v>
          </cell>
          <cell r="H466">
            <v>160</v>
          </cell>
        </row>
        <row r="467">
          <cell r="G467" t="str">
            <v>HK3CT</v>
          </cell>
          <cell r="H467">
            <v>160</v>
          </cell>
        </row>
        <row r="468">
          <cell r="G468" t="str">
            <v>HN4CM</v>
          </cell>
          <cell r="H468">
            <v>100</v>
          </cell>
        </row>
        <row r="469">
          <cell r="G469" t="str">
            <v>HN4CM</v>
          </cell>
          <cell r="H469">
            <v>100</v>
          </cell>
        </row>
        <row r="470">
          <cell r="G470" t="str">
            <v>HN4CM</v>
          </cell>
          <cell r="H470">
            <v>100</v>
          </cell>
        </row>
        <row r="471">
          <cell r="G471" t="str">
            <v>HN6CM</v>
          </cell>
          <cell r="H471">
            <v>240</v>
          </cell>
        </row>
        <row r="472">
          <cell r="G472" t="str">
            <v>HN6CM</v>
          </cell>
          <cell r="H472">
            <v>240</v>
          </cell>
        </row>
        <row r="473">
          <cell r="G473" t="str">
            <v>HN6CM</v>
          </cell>
          <cell r="H473">
            <v>240</v>
          </cell>
        </row>
        <row r="474">
          <cell r="G474" t="str">
            <v>HN6CM</v>
          </cell>
          <cell r="H474">
            <v>240</v>
          </cell>
        </row>
        <row r="475">
          <cell r="G475" t="str">
            <v>HN6CM</v>
          </cell>
          <cell r="H475">
            <v>240</v>
          </cell>
        </row>
        <row r="476">
          <cell r="G476" t="str">
            <v>HN6CM</v>
          </cell>
          <cell r="H476">
            <v>240</v>
          </cell>
        </row>
        <row r="477">
          <cell r="G477" t="str">
            <v>HN6CM</v>
          </cell>
          <cell r="H477">
            <v>240</v>
          </cell>
        </row>
        <row r="478">
          <cell r="G478" t="str">
            <v>HRB2CM</v>
          </cell>
          <cell r="H478">
            <v>220</v>
          </cell>
        </row>
        <row r="479">
          <cell r="G479" t="str">
            <v>HRB2CM</v>
          </cell>
          <cell r="H479">
            <v>220</v>
          </cell>
        </row>
        <row r="480">
          <cell r="G480" t="str">
            <v>HRB2CM</v>
          </cell>
          <cell r="H480">
            <v>220</v>
          </cell>
        </row>
        <row r="481">
          <cell r="G481" t="str">
            <v>HRB2CM</v>
          </cell>
          <cell r="H481">
            <v>220</v>
          </cell>
        </row>
        <row r="482">
          <cell r="G482" t="str">
            <v>HRB2CM</v>
          </cell>
          <cell r="H482">
            <v>220</v>
          </cell>
        </row>
        <row r="483">
          <cell r="G483" t="str">
            <v>HRB2CM</v>
          </cell>
          <cell r="H483">
            <v>220</v>
          </cell>
        </row>
        <row r="484">
          <cell r="G484" t="str">
            <v>HRB2CM</v>
          </cell>
          <cell r="H484">
            <v>220</v>
          </cell>
        </row>
        <row r="485">
          <cell r="G485" t="str">
            <v>HRB2CM</v>
          </cell>
          <cell r="H485">
            <v>220</v>
          </cell>
        </row>
        <row r="486">
          <cell r="G486" t="str">
            <v>HRB2CM</v>
          </cell>
          <cell r="H486">
            <v>220</v>
          </cell>
        </row>
        <row r="487">
          <cell r="G487" t="str">
            <v>HS2CT</v>
          </cell>
          <cell r="H487">
            <v>80</v>
          </cell>
        </row>
        <row r="488">
          <cell r="G488" t="str">
            <v>HS2CT</v>
          </cell>
          <cell r="H488">
            <v>80</v>
          </cell>
        </row>
        <row r="489">
          <cell r="G489" t="str">
            <v>HS2CT</v>
          </cell>
          <cell r="H489">
            <v>80</v>
          </cell>
        </row>
        <row r="490">
          <cell r="G490" t="str">
            <v>HS2CT</v>
          </cell>
          <cell r="H490">
            <v>80</v>
          </cell>
        </row>
        <row r="491">
          <cell r="G491" t="str">
            <v>HS3CT</v>
          </cell>
          <cell r="H491">
            <v>100</v>
          </cell>
        </row>
        <row r="492">
          <cell r="G492" t="str">
            <v>HS3CT</v>
          </cell>
          <cell r="H492">
            <v>100</v>
          </cell>
        </row>
        <row r="493">
          <cell r="G493" t="str">
            <v>HS3CT</v>
          </cell>
          <cell r="H493">
            <v>100</v>
          </cell>
        </row>
        <row r="494">
          <cell r="G494" t="str">
            <v>HS3CT</v>
          </cell>
          <cell r="H494">
            <v>100</v>
          </cell>
        </row>
        <row r="495">
          <cell r="G495" t="str">
            <v>HS3CT</v>
          </cell>
          <cell r="H495">
            <v>100</v>
          </cell>
        </row>
        <row r="496">
          <cell r="G496" t="str">
            <v>HS3CT</v>
          </cell>
          <cell r="H496">
            <v>100</v>
          </cell>
        </row>
        <row r="497">
          <cell r="G497" t="str">
            <v>HS3CT</v>
          </cell>
          <cell r="H497">
            <v>100</v>
          </cell>
        </row>
        <row r="498">
          <cell r="G498" t="str">
            <v>HSCTCACHE</v>
          </cell>
          <cell r="H498">
            <v>130</v>
          </cell>
        </row>
        <row r="499">
          <cell r="G499" t="str">
            <v>HSCTCACHE</v>
          </cell>
          <cell r="H499">
            <v>130</v>
          </cell>
        </row>
        <row r="500">
          <cell r="G500" t="str">
            <v>HSCTCACHE</v>
          </cell>
          <cell r="H500">
            <v>130</v>
          </cell>
        </row>
        <row r="501">
          <cell r="G501" t="str">
            <v>HSCTCACHE</v>
          </cell>
          <cell r="H501">
            <v>130</v>
          </cell>
        </row>
        <row r="502">
          <cell r="G502" t="str">
            <v>HSCTCACHE</v>
          </cell>
          <cell r="H502">
            <v>130</v>
          </cell>
        </row>
        <row r="503">
          <cell r="G503" t="str">
            <v>HSCTCACHE</v>
          </cell>
          <cell r="H503">
            <v>130</v>
          </cell>
        </row>
        <row r="504">
          <cell r="G504" t="str">
            <v>HSCTCACHE</v>
          </cell>
          <cell r="H504">
            <v>130</v>
          </cell>
        </row>
        <row r="505">
          <cell r="G505" t="str">
            <v>HSCTCACHE</v>
          </cell>
          <cell r="H505">
            <v>130</v>
          </cell>
        </row>
        <row r="506">
          <cell r="G506" t="str">
            <v>HSCTCACHE</v>
          </cell>
          <cell r="H506">
            <v>130</v>
          </cell>
        </row>
        <row r="507">
          <cell r="G507" t="str">
            <v>HSCTCACHE</v>
          </cell>
          <cell r="H507">
            <v>130</v>
          </cell>
        </row>
        <row r="508">
          <cell r="G508" t="str">
            <v>HSCTCACHE</v>
          </cell>
          <cell r="H508">
            <v>130</v>
          </cell>
        </row>
        <row r="509">
          <cell r="G509" t="str">
            <v>HSCTCACHE</v>
          </cell>
          <cell r="H509">
            <v>130</v>
          </cell>
        </row>
        <row r="510">
          <cell r="G510" t="str">
            <v>HSCTCACHE</v>
          </cell>
          <cell r="H510">
            <v>130</v>
          </cell>
        </row>
        <row r="511">
          <cell r="G511" t="str">
            <v>HSCTCACHE</v>
          </cell>
          <cell r="H511">
            <v>130</v>
          </cell>
        </row>
        <row r="512">
          <cell r="G512" t="str">
            <v>HUZ2UN</v>
          </cell>
          <cell r="H512">
            <v>40</v>
          </cell>
        </row>
        <row r="513">
          <cell r="G513" t="str">
            <v>HUZ2UN</v>
          </cell>
          <cell r="H513">
            <v>40</v>
          </cell>
        </row>
        <row r="514">
          <cell r="G514" t="str">
            <v>HUZ2UN</v>
          </cell>
          <cell r="H514">
            <v>40</v>
          </cell>
        </row>
        <row r="515">
          <cell r="G515" t="str">
            <v>HYCT</v>
          </cell>
          <cell r="H515">
            <v>300</v>
          </cell>
        </row>
        <row r="516">
          <cell r="G516" t="str">
            <v>HYCT</v>
          </cell>
          <cell r="H516">
            <v>300</v>
          </cell>
        </row>
        <row r="517">
          <cell r="G517" t="str">
            <v>HYCT</v>
          </cell>
          <cell r="H517">
            <v>300</v>
          </cell>
        </row>
        <row r="518">
          <cell r="G518" t="str">
            <v>HYCT</v>
          </cell>
          <cell r="H518">
            <v>300</v>
          </cell>
        </row>
        <row r="519">
          <cell r="G519" t="str">
            <v>HYCT</v>
          </cell>
          <cell r="H519">
            <v>300</v>
          </cell>
        </row>
        <row r="520">
          <cell r="G520" t="str">
            <v>HYCT</v>
          </cell>
          <cell r="H520">
            <v>300</v>
          </cell>
        </row>
        <row r="521">
          <cell r="G521" t="str">
            <v>HYCT</v>
          </cell>
          <cell r="H521">
            <v>300</v>
          </cell>
        </row>
        <row r="522">
          <cell r="G522" t="str">
            <v>HYCT</v>
          </cell>
          <cell r="H522">
            <v>300</v>
          </cell>
        </row>
        <row r="523">
          <cell r="G523" t="str">
            <v>HYCT</v>
          </cell>
          <cell r="H523">
            <v>300</v>
          </cell>
        </row>
        <row r="524">
          <cell r="G524" t="str">
            <v>HYCT</v>
          </cell>
          <cell r="H524">
            <v>300</v>
          </cell>
        </row>
        <row r="525">
          <cell r="G525" t="str">
            <v>HYCT</v>
          </cell>
          <cell r="H525">
            <v>300</v>
          </cell>
        </row>
        <row r="526">
          <cell r="G526" t="str">
            <v>HZCM</v>
          </cell>
          <cell r="H526">
            <v>110</v>
          </cell>
        </row>
        <row r="527">
          <cell r="G527" t="str">
            <v>HZCM</v>
          </cell>
          <cell r="H527">
            <v>110</v>
          </cell>
        </row>
        <row r="528">
          <cell r="G528" t="str">
            <v>HZCM</v>
          </cell>
          <cell r="H528">
            <v>110</v>
          </cell>
        </row>
        <row r="529">
          <cell r="G529" t="str">
            <v>HZCM</v>
          </cell>
          <cell r="H529">
            <v>110</v>
          </cell>
        </row>
        <row r="530">
          <cell r="G530" t="str">
            <v>HZCM</v>
          </cell>
          <cell r="H530">
            <v>110</v>
          </cell>
        </row>
        <row r="531">
          <cell r="G531" t="str">
            <v>HZCM</v>
          </cell>
          <cell r="H531">
            <v>110</v>
          </cell>
        </row>
        <row r="532">
          <cell r="G532" t="str">
            <v>HZCM</v>
          </cell>
          <cell r="H532">
            <v>110</v>
          </cell>
        </row>
        <row r="533">
          <cell r="G533" t="str">
            <v>JH2CM</v>
          </cell>
          <cell r="H533">
            <v>180</v>
          </cell>
        </row>
        <row r="534">
          <cell r="G534" t="str">
            <v>JH2CM</v>
          </cell>
          <cell r="H534">
            <v>180</v>
          </cell>
        </row>
        <row r="535">
          <cell r="G535" t="str">
            <v>JH2CM</v>
          </cell>
          <cell r="H535">
            <v>180</v>
          </cell>
        </row>
        <row r="536">
          <cell r="G536" t="str">
            <v>JH2CM</v>
          </cell>
          <cell r="H536">
            <v>180</v>
          </cell>
        </row>
        <row r="537">
          <cell r="G537" t="str">
            <v>JH2CM</v>
          </cell>
          <cell r="H537">
            <v>180</v>
          </cell>
        </row>
        <row r="538">
          <cell r="G538" t="str">
            <v>JH2CM</v>
          </cell>
          <cell r="H538">
            <v>180</v>
          </cell>
        </row>
        <row r="539">
          <cell r="G539" t="str">
            <v>JHCM</v>
          </cell>
          <cell r="H539">
            <v>190</v>
          </cell>
        </row>
        <row r="540">
          <cell r="G540" t="str">
            <v>JHCM</v>
          </cell>
          <cell r="H540">
            <v>190</v>
          </cell>
        </row>
        <row r="541">
          <cell r="G541" t="str">
            <v>JHCM</v>
          </cell>
          <cell r="H541">
            <v>190</v>
          </cell>
        </row>
        <row r="542">
          <cell r="G542" t="str">
            <v>JHCM</v>
          </cell>
          <cell r="H542">
            <v>190</v>
          </cell>
        </row>
        <row r="543">
          <cell r="G543" t="str">
            <v>JHCM</v>
          </cell>
          <cell r="H543">
            <v>190</v>
          </cell>
        </row>
        <row r="544">
          <cell r="G544" t="str">
            <v>JHCM</v>
          </cell>
          <cell r="H544">
            <v>190</v>
          </cell>
        </row>
        <row r="545">
          <cell r="G545" t="str">
            <v>JHCM</v>
          </cell>
          <cell r="H545">
            <v>190</v>
          </cell>
        </row>
        <row r="546">
          <cell r="G546" t="str">
            <v>JIAXCM</v>
          </cell>
          <cell r="H546">
            <v>120</v>
          </cell>
        </row>
        <row r="547">
          <cell r="G547" t="str">
            <v>JIAXCM</v>
          </cell>
          <cell r="H547">
            <v>120</v>
          </cell>
        </row>
        <row r="548">
          <cell r="G548" t="str">
            <v>JIAXCM</v>
          </cell>
          <cell r="H548">
            <v>120</v>
          </cell>
        </row>
        <row r="549">
          <cell r="G549" t="str">
            <v>JIAXCM</v>
          </cell>
          <cell r="H549">
            <v>120</v>
          </cell>
        </row>
        <row r="550">
          <cell r="G550" t="str">
            <v>JM3CT</v>
          </cell>
          <cell r="H550">
            <v>40</v>
          </cell>
        </row>
        <row r="551">
          <cell r="G551" t="str">
            <v>JM3CT</v>
          </cell>
          <cell r="H551">
            <v>40</v>
          </cell>
        </row>
        <row r="552">
          <cell r="G552" t="str">
            <v>JM3CT</v>
          </cell>
          <cell r="H552">
            <v>40</v>
          </cell>
        </row>
        <row r="553">
          <cell r="G553" t="str">
            <v>JM3CT</v>
          </cell>
          <cell r="H553">
            <v>40</v>
          </cell>
        </row>
        <row r="554">
          <cell r="G554" t="str">
            <v>JM3CT</v>
          </cell>
          <cell r="H554">
            <v>40</v>
          </cell>
        </row>
        <row r="555">
          <cell r="G555" t="str">
            <v>JM3CT</v>
          </cell>
          <cell r="H555">
            <v>40</v>
          </cell>
        </row>
        <row r="556">
          <cell r="G556" t="str">
            <v>JM3CT</v>
          </cell>
          <cell r="H556">
            <v>40</v>
          </cell>
        </row>
        <row r="557">
          <cell r="G557" t="str">
            <v>JM3CT</v>
          </cell>
          <cell r="H557">
            <v>40</v>
          </cell>
        </row>
        <row r="558">
          <cell r="G558" t="str">
            <v>JM3CT</v>
          </cell>
          <cell r="H558">
            <v>40</v>
          </cell>
        </row>
        <row r="559">
          <cell r="G559" t="str">
            <v>JN2UN</v>
          </cell>
          <cell r="H559">
            <v>380</v>
          </cell>
        </row>
        <row r="560">
          <cell r="G560" t="str">
            <v>JN2UN</v>
          </cell>
          <cell r="H560">
            <v>380</v>
          </cell>
        </row>
        <row r="561">
          <cell r="G561" t="str">
            <v>JN2UN</v>
          </cell>
          <cell r="H561">
            <v>380</v>
          </cell>
        </row>
        <row r="562">
          <cell r="G562" t="str">
            <v>JN2UN</v>
          </cell>
          <cell r="H562">
            <v>380</v>
          </cell>
        </row>
        <row r="563">
          <cell r="G563" t="str">
            <v>JN2UN</v>
          </cell>
          <cell r="H563">
            <v>380</v>
          </cell>
        </row>
        <row r="564">
          <cell r="G564" t="str">
            <v>JN2UN</v>
          </cell>
          <cell r="H564">
            <v>380</v>
          </cell>
        </row>
        <row r="565">
          <cell r="G565" t="str">
            <v>JN2UN</v>
          </cell>
          <cell r="H565">
            <v>380</v>
          </cell>
        </row>
        <row r="566">
          <cell r="G566" t="str">
            <v>JN2UN</v>
          </cell>
          <cell r="H566">
            <v>380</v>
          </cell>
        </row>
        <row r="567">
          <cell r="G567" t="str">
            <v>JN2UN</v>
          </cell>
          <cell r="H567">
            <v>380</v>
          </cell>
        </row>
        <row r="568">
          <cell r="G568" t="str">
            <v>JN2UN</v>
          </cell>
          <cell r="H568">
            <v>380</v>
          </cell>
        </row>
        <row r="569">
          <cell r="G569" t="str">
            <v>JN2UN</v>
          </cell>
          <cell r="H569">
            <v>380</v>
          </cell>
        </row>
        <row r="570">
          <cell r="G570" t="str">
            <v>JN2UN</v>
          </cell>
          <cell r="H570">
            <v>380</v>
          </cell>
        </row>
        <row r="571">
          <cell r="G571" t="str">
            <v>JN2UN</v>
          </cell>
          <cell r="H571">
            <v>380</v>
          </cell>
        </row>
        <row r="572">
          <cell r="G572" t="str">
            <v>JN2UN</v>
          </cell>
          <cell r="H572">
            <v>380</v>
          </cell>
        </row>
        <row r="573">
          <cell r="G573" t="str">
            <v>JN2UN</v>
          </cell>
          <cell r="H573">
            <v>380</v>
          </cell>
        </row>
        <row r="574">
          <cell r="G574" t="str">
            <v>JN2UN</v>
          </cell>
          <cell r="H574">
            <v>380</v>
          </cell>
        </row>
        <row r="575">
          <cell r="G575" t="str">
            <v>JN2UN</v>
          </cell>
          <cell r="H575">
            <v>380</v>
          </cell>
        </row>
        <row r="576">
          <cell r="G576" t="str">
            <v>JN2UN</v>
          </cell>
          <cell r="H576">
            <v>380</v>
          </cell>
        </row>
        <row r="577">
          <cell r="G577" t="str">
            <v>JN4CM</v>
          </cell>
          <cell r="H577">
            <v>180</v>
          </cell>
        </row>
        <row r="578">
          <cell r="G578" t="str">
            <v>JN4CM</v>
          </cell>
          <cell r="H578">
            <v>180</v>
          </cell>
        </row>
        <row r="579">
          <cell r="G579" t="str">
            <v>JN4CM</v>
          </cell>
          <cell r="H579">
            <v>180</v>
          </cell>
        </row>
        <row r="580">
          <cell r="G580" t="str">
            <v>JN4CM</v>
          </cell>
          <cell r="H580">
            <v>180</v>
          </cell>
        </row>
        <row r="581">
          <cell r="G581" t="str">
            <v>JN4CM</v>
          </cell>
          <cell r="H581">
            <v>180</v>
          </cell>
        </row>
        <row r="582">
          <cell r="G582" t="str">
            <v>JN4CM</v>
          </cell>
          <cell r="H582">
            <v>180</v>
          </cell>
        </row>
        <row r="583">
          <cell r="G583" t="str">
            <v>JN4CM</v>
          </cell>
          <cell r="H583">
            <v>180</v>
          </cell>
        </row>
        <row r="584">
          <cell r="G584" t="str">
            <v>JN4CM</v>
          </cell>
          <cell r="H584">
            <v>180</v>
          </cell>
        </row>
        <row r="585">
          <cell r="G585" t="str">
            <v>JN4UN</v>
          </cell>
          <cell r="H585">
            <v>80</v>
          </cell>
        </row>
        <row r="586">
          <cell r="G586" t="str">
            <v>JN4UN</v>
          </cell>
          <cell r="H586">
            <v>80</v>
          </cell>
        </row>
        <row r="587">
          <cell r="G587" t="str">
            <v>JN4UN</v>
          </cell>
          <cell r="H587">
            <v>80</v>
          </cell>
        </row>
        <row r="588">
          <cell r="G588" t="str">
            <v>JN4UN</v>
          </cell>
          <cell r="H588">
            <v>80</v>
          </cell>
        </row>
        <row r="589">
          <cell r="G589" t="str">
            <v>JNCM</v>
          </cell>
          <cell r="H589">
            <v>120</v>
          </cell>
        </row>
        <row r="590">
          <cell r="G590" t="str">
            <v>JNCM</v>
          </cell>
          <cell r="H590">
            <v>120</v>
          </cell>
        </row>
        <row r="591">
          <cell r="G591" t="str">
            <v>JNCM</v>
          </cell>
          <cell r="H591">
            <v>120</v>
          </cell>
        </row>
        <row r="592">
          <cell r="G592" t="str">
            <v>JNCM</v>
          </cell>
          <cell r="H592">
            <v>120</v>
          </cell>
        </row>
        <row r="593">
          <cell r="G593" t="str">
            <v>JNCM</v>
          </cell>
          <cell r="H593">
            <v>120</v>
          </cell>
        </row>
        <row r="594">
          <cell r="G594" t="str">
            <v>JNCM</v>
          </cell>
          <cell r="H594">
            <v>120</v>
          </cell>
        </row>
        <row r="595">
          <cell r="G595" t="str">
            <v>JNCM</v>
          </cell>
          <cell r="H595">
            <v>120</v>
          </cell>
        </row>
        <row r="596">
          <cell r="G596" t="str">
            <v>JNCM</v>
          </cell>
          <cell r="H596">
            <v>120</v>
          </cell>
        </row>
        <row r="597">
          <cell r="G597" t="str">
            <v>JNCM</v>
          </cell>
          <cell r="H597">
            <v>120</v>
          </cell>
        </row>
        <row r="598">
          <cell r="G598" t="str">
            <v>JNCMCACHE</v>
          </cell>
          <cell r="H598">
            <v>320</v>
          </cell>
        </row>
        <row r="599">
          <cell r="G599" t="str">
            <v>JNCMCACHE</v>
          </cell>
          <cell r="H599">
            <v>320</v>
          </cell>
        </row>
        <row r="600">
          <cell r="G600" t="str">
            <v>JNCMCACHE</v>
          </cell>
          <cell r="H600">
            <v>320</v>
          </cell>
        </row>
        <row r="601">
          <cell r="G601" t="str">
            <v>JNCMCACHE</v>
          </cell>
          <cell r="H601">
            <v>320</v>
          </cell>
        </row>
        <row r="602">
          <cell r="G602" t="str">
            <v>JNCMCACHE</v>
          </cell>
          <cell r="H602">
            <v>320</v>
          </cell>
        </row>
        <row r="603">
          <cell r="G603" t="str">
            <v>JNCMCACHE</v>
          </cell>
          <cell r="H603">
            <v>320</v>
          </cell>
        </row>
        <row r="604">
          <cell r="G604" t="str">
            <v>JNCMCACHE</v>
          </cell>
          <cell r="H604">
            <v>320</v>
          </cell>
        </row>
        <row r="605">
          <cell r="G605" t="str">
            <v>JNCMCACHE</v>
          </cell>
          <cell r="H605">
            <v>320</v>
          </cell>
        </row>
        <row r="606">
          <cell r="G606" t="str">
            <v>JNCMCACHE</v>
          </cell>
          <cell r="H606">
            <v>320</v>
          </cell>
        </row>
        <row r="607">
          <cell r="G607" t="str">
            <v>JNCMCACHE</v>
          </cell>
          <cell r="H607">
            <v>320</v>
          </cell>
        </row>
        <row r="608">
          <cell r="G608" t="str">
            <v>JNCMCACHE</v>
          </cell>
          <cell r="H608">
            <v>320</v>
          </cell>
        </row>
        <row r="609">
          <cell r="G609" t="str">
            <v>JNCTCACHE</v>
          </cell>
          <cell r="H609">
            <v>400</v>
          </cell>
        </row>
        <row r="610">
          <cell r="G610" t="str">
            <v>JNCTCACHE</v>
          </cell>
          <cell r="H610">
            <v>400</v>
          </cell>
        </row>
        <row r="611">
          <cell r="G611" t="str">
            <v>JNCTCACHE</v>
          </cell>
          <cell r="H611">
            <v>400</v>
          </cell>
        </row>
        <row r="612">
          <cell r="G612" t="str">
            <v>JNCTCACHE</v>
          </cell>
          <cell r="H612">
            <v>400</v>
          </cell>
        </row>
        <row r="613">
          <cell r="G613" t="str">
            <v>JNCTCACHE</v>
          </cell>
          <cell r="H613">
            <v>400</v>
          </cell>
        </row>
        <row r="614">
          <cell r="G614" t="str">
            <v>JNCTCACHE</v>
          </cell>
          <cell r="H614">
            <v>400</v>
          </cell>
        </row>
        <row r="615">
          <cell r="G615" t="str">
            <v>JNUNCACHE</v>
          </cell>
          <cell r="H615">
            <v>240</v>
          </cell>
        </row>
        <row r="616">
          <cell r="G616" t="str">
            <v>JNUNCACHE</v>
          </cell>
          <cell r="H616">
            <v>240</v>
          </cell>
        </row>
        <row r="617">
          <cell r="G617" t="str">
            <v>JNUNCACHE</v>
          </cell>
          <cell r="H617">
            <v>240</v>
          </cell>
        </row>
        <row r="618">
          <cell r="G618" t="str">
            <v>JNUNCACHE</v>
          </cell>
          <cell r="H618">
            <v>240</v>
          </cell>
        </row>
        <row r="619">
          <cell r="G619" t="str">
            <v>JNUNCACHE</v>
          </cell>
          <cell r="H619">
            <v>240</v>
          </cell>
        </row>
        <row r="620">
          <cell r="G620" t="str">
            <v>JNUNCACHE</v>
          </cell>
          <cell r="H620">
            <v>240</v>
          </cell>
        </row>
        <row r="621">
          <cell r="G621" t="str">
            <v>JNUNCACHE</v>
          </cell>
          <cell r="H621">
            <v>240</v>
          </cell>
        </row>
        <row r="622">
          <cell r="G622" t="str">
            <v>JNUNCACHE</v>
          </cell>
          <cell r="H622">
            <v>240</v>
          </cell>
        </row>
        <row r="623">
          <cell r="G623" t="str">
            <v>JX2UN</v>
          </cell>
          <cell r="H623">
            <v>60</v>
          </cell>
        </row>
        <row r="624">
          <cell r="G624" t="str">
            <v>JX2UN</v>
          </cell>
          <cell r="H624">
            <v>60</v>
          </cell>
        </row>
        <row r="625">
          <cell r="G625" t="str">
            <v>JXUN</v>
          </cell>
          <cell r="H625">
            <v>40</v>
          </cell>
        </row>
        <row r="626">
          <cell r="G626" t="str">
            <v>JXUN</v>
          </cell>
          <cell r="H626">
            <v>40</v>
          </cell>
        </row>
        <row r="627">
          <cell r="G627" t="str">
            <v>JXUN</v>
          </cell>
          <cell r="H627">
            <v>40</v>
          </cell>
        </row>
        <row r="628">
          <cell r="G628" t="str">
            <v>JXUN</v>
          </cell>
          <cell r="H628">
            <v>40</v>
          </cell>
        </row>
        <row r="629">
          <cell r="G629" t="str">
            <v>JZCT</v>
          </cell>
          <cell r="H629">
            <v>80</v>
          </cell>
        </row>
        <row r="630">
          <cell r="G630" t="str">
            <v>JZCT</v>
          </cell>
          <cell r="H630">
            <v>80</v>
          </cell>
        </row>
        <row r="631">
          <cell r="G631" t="str">
            <v>JZCT</v>
          </cell>
          <cell r="H631">
            <v>80</v>
          </cell>
        </row>
        <row r="632">
          <cell r="G632" t="str">
            <v>JZCT</v>
          </cell>
          <cell r="H632">
            <v>80</v>
          </cell>
        </row>
        <row r="633">
          <cell r="G633" t="str">
            <v>JZCT</v>
          </cell>
          <cell r="H633">
            <v>80</v>
          </cell>
        </row>
        <row r="634">
          <cell r="G634" t="str">
            <v>JZCT</v>
          </cell>
          <cell r="H634">
            <v>80</v>
          </cell>
        </row>
        <row r="635">
          <cell r="G635" t="str">
            <v>KFCM</v>
          </cell>
          <cell r="H635">
            <v>140</v>
          </cell>
        </row>
        <row r="636">
          <cell r="G636" t="str">
            <v>KFCM</v>
          </cell>
          <cell r="H636">
            <v>140</v>
          </cell>
        </row>
        <row r="637">
          <cell r="G637" t="str">
            <v>KFCM</v>
          </cell>
          <cell r="H637">
            <v>140</v>
          </cell>
        </row>
        <row r="638">
          <cell r="G638" t="str">
            <v>KFCM</v>
          </cell>
          <cell r="H638">
            <v>140</v>
          </cell>
        </row>
        <row r="639">
          <cell r="G639" t="str">
            <v>KLMY4CM</v>
          </cell>
          <cell r="H639">
            <v>80</v>
          </cell>
        </row>
        <row r="640">
          <cell r="G640" t="str">
            <v>KLMY4CM</v>
          </cell>
          <cell r="H640">
            <v>80</v>
          </cell>
        </row>
        <row r="641">
          <cell r="G641" t="str">
            <v>KM3CM</v>
          </cell>
          <cell r="H641">
            <v>200</v>
          </cell>
        </row>
        <row r="642">
          <cell r="G642" t="str">
            <v>KM3CM</v>
          </cell>
          <cell r="H642">
            <v>200</v>
          </cell>
        </row>
        <row r="643">
          <cell r="G643" t="str">
            <v>KM3CM</v>
          </cell>
          <cell r="H643">
            <v>200</v>
          </cell>
        </row>
        <row r="644">
          <cell r="G644" t="str">
            <v>KM3CM</v>
          </cell>
          <cell r="H644">
            <v>200</v>
          </cell>
        </row>
        <row r="645">
          <cell r="G645" t="str">
            <v>KM3CM</v>
          </cell>
          <cell r="H645">
            <v>200</v>
          </cell>
        </row>
        <row r="646">
          <cell r="G646" t="str">
            <v>KM3CM</v>
          </cell>
          <cell r="H646">
            <v>200</v>
          </cell>
        </row>
        <row r="647">
          <cell r="G647" t="str">
            <v>KM3CM</v>
          </cell>
          <cell r="H647">
            <v>200</v>
          </cell>
        </row>
        <row r="648">
          <cell r="G648" t="str">
            <v>KM4CM</v>
          </cell>
          <cell r="H648">
            <v>320</v>
          </cell>
        </row>
        <row r="649">
          <cell r="G649" t="str">
            <v>KM4CM</v>
          </cell>
          <cell r="H649">
            <v>320</v>
          </cell>
        </row>
        <row r="650">
          <cell r="G650" t="str">
            <v>KM4CM</v>
          </cell>
          <cell r="H650">
            <v>320</v>
          </cell>
        </row>
        <row r="651">
          <cell r="G651" t="str">
            <v>KM4CM</v>
          </cell>
          <cell r="H651">
            <v>320</v>
          </cell>
        </row>
        <row r="652">
          <cell r="G652" t="str">
            <v>KM4CM</v>
          </cell>
          <cell r="H652">
            <v>320</v>
          </cell>
        </row>
        <row r="653">
          <cell r="G653" t="str">
            <v>KM4CM</v>
          </cell>
          <cell r="H653">
            <v>320</v>
          </cell>
        </row>
        <row r="654">
          <cell r="G654" t="str">
            <v>KM4CM</v>
          </cell>
          <cell r="H654">
            <v>320</v>
          </cell>
        </row>
        <row r="655">
          <cell r="G655" t="str">
            <v>KM4CM</v>
          </cell>
          <cell r="H655">
            <v>320</v>
          </cell>
        </row>
        <row r="656">
          <cell r="G656" t="str">
            <v>KM4CM</v>
          </cell>
          <cell r="H656">
            <v>320</v>
          </cell>
        </row>
        <row r="657">
          <cell r="G657" t="str">
            <v>KM4CM</v>
          </cell>
          <cell r="H657">
            <v>320</v>
          </cell>
        </row>
        <row r="658">
          <cell r="G658" t="str">
            <v>KM4CM</v>
          </cell>
          <cell r="H658">
            <v>320</v>
          </cell>
        </row>
        <row r="659">
          <cell r="G659" t="str">
            <v>KM4CT</v>
          </cell>
          <cell r="H659">
            <v>80</v>
          </cell>
        </row>
        <row r="660">
          <cell r="G660" t="str">
            <v>KM4CT</v>
          </cell>
          <cell r="H660">
            <v>80</v>
          </cell>
        </row>
        <row r="661">
          <cell r="G661" t="str">
            <v>KM4CT</v>
          </cell>
          <cell r="H661">
            <v>80</v>
          </cell>
        </row>
        <row r="662">
          <cell r="G662" t="str">
            <v>KM4CT</v>
          </cell>
          <cell r="H662">
            <v>80</v>
          </cell>
        </row>
        <row r="663">
          <cell r="G663" t="str">
            <v>KM4UN</v>
          </cell>
          <cell r="H663">
            <v>80</v>
          </cell>
        </row>
        <row r="664">
          <cell r="G664" t="str">
            <v>KM4UN</v>
          </cell>
          <cell r="H664">
            <v>80</v>
          </cell>
        </row>
        <row r="665">
          <cell r="G665" t="str">
            <v>KM4UN</v>
          </cell>
          <cell r="H665">
            <v>80</v>
          </cell>
        </row>
        <row r="666">
          <cell r="G666" t="str">
            <v>KM4UN</v>
          </cell>
          <cell r="H666">
            <v>80</v>
          </cell>
        </row>
        <row r="667">
          <cell r="G667" t="str">
            <v>KM4UN</v>
          </cell>
          <cell r="H667">
            <v>80</v>
          </cell>
        </row>
        <row r="668">
          <cell r="G668" t="str">
            <v>KM5CT</v>
          </cell>
          <cell r="H668">
            <v>80</v>
          </cell>
        </row>
        <row r="669">
          <cell r="G669" t="str">
            <v>KM5CT</v>
          </cell>
          <cell r="H669">
            <v>80</v>
          </cell>
        </row>
        <row r="670">
          <cell r="G670" t="str">
            <v>KM5CT</v>
          </cell>
          <cell r="H670">
            <v>80</v>
          </cell>
        </row>
        <row r="671">
          <cell r="G671" t="str">
            <v>KM5CT</v>
          </cell>
          <cell r="H671">
            <v>80</v>
          </cell>
        </row>
        <row r="672">
          <cell r="G672" t="str">
            <v>KM5CT</v>
          </cell>
          <cell r="H672">
            <v>80</v>
          </cell>
        </row>
        <row r="673">
          <cell r="G673" t="str">
            <v>KM5CT</v>
          </cell>
          <cell r="H673">
            <v>80</v>
          </cell>
        </row>
        <row r="674">
          <cell r="G674" t="str">
            <v>KM5CT</v>
          </cell>
          <cell r="H674">
            <v>80</v>
          </cell>
        </row>
        <row r="675">
          <cell r="G675" t="str">
            <v>KM6CT</v>
          </cell>
          <cell r="H675">
            <v>240</v>
          </cell>
        </row>
        <row r="676">
          <cell r="G676" t="str">
            <v>KM6CT</v>
          </cell>
          <cell r="H676">
            <v>240</v>
          </cell>
        </row>
        <row r="677">
          <cell r="G677" t="str">
            <v>KM6CT</v>
          </cell>
          <cell r="H677">
            <v>240</v>
          </cell>
        </row>
        <row r="678">
          <cell r="G678" t="str">
            <v>KM6CT</v>
          </cell>
          <cell r="H678">
            <v>240</v>
          </cell>
        </row>
        <row r="679">
          <cell r="G679" t="str">
            <v>KM6CT</v>
          </cell>
          <cell r="H679">
            <v>240</v>
          </cell>
        </row>
        <row r="680">
          <cell r="G680" t="str">
            <v>KM6CT</v>
          </cell>
          <cell r="H680">
            <v>240</v>
          </cell>
        </row>
        <row r="681">
          <cell r="G681" t="str">
            <v>KM6CT</v>
          </cell>
          <cell r="H681">
            <v>240</v>
          </cell>
        </row>
        <row r="682">
          <cell r="G682" t="str">
            <v>KM6CT</v>
          </cell>
          <cell r="H682">
            <v>240</v>
          </cell>
        </row>
        <row r="683">
          <cell r="G683" t="str">
            <v>KMUN</v>
          </cell>
          <cell r="H683">
            <v>40</v>
          </cell>
        </row>
        <row r="684">
          <cell r="G684" t="str">
            <v>KMUN</v>
          </cell>
          <cell r="H684">
            <v>40</v>
          </cell>
        </row>
        <row r="685">
          <cell r="G685" t="str">
            <v>KMUN</v>
          </cell>
          <cell r="H685">
            <v>40</v>
          </cell>
        </row>
        <row r="686">
          <cell r="G686" t="str">
            <v>LASCM</v>
          </cell>
          <cell r="H686">
            <v>20</v>
          </cell>
        </row>
        <row r="687">
          <cell r="G687" t="str">
            <v>LASCT</v>
          </cell>
          <cell r="H687">
            <v>40</v>
          </cell>
        </row>
        <row r="688">
          <cell r="G688" t="str">
            <v>LASCT</v>
          </cell>
          <cell r="H688">
            <v>40</v>
          </cell>
        </row>
        <row r="689">
          <cell r="G689" t="str">
            <v>LASUN</v>
          </cell>
          <cell r="H689">
            <v>3</v>
          </cell>
        </row>
        <row r="690">
          <cell r="G690" t="str">
            <v>LF3CT</v>
          </cell>
          <cell r="H690">
            <v>300</v>
          </cell>
        </row>
        <row r="691">
          <cell r="G691" t="str">
            <v>LF3CT</v>
          </cell>
          <cell r="H691">
            <v>300</v>
          </cell>
        </row>
        <row r="692">
          <cell r="G692" t="str">
            <v>LF3CT</v>
          </cell>
          <cell r="H692">
            <v>300</v>
          </cell>
        </row>
        <row r="693">
          <cell r="G693" t="str">
            <v>LF3CT</v>
          </cell>
          <cell r="H693">
            <v>300</v>
          </cell>
        </row>
        <row r="694">
          <cell r="G694" t="str">
            <v>LF3CT</v>
          </cell>
          <cell r="H694">
            <v>300</v>
          </cell>
        </row>
        <row r="695">
          <cell r="G695" t="str">
            <v>LF3CT</v>
          </cell>
          <cell r="H695">
            <v>300</v>
          </cell>
        </row>
        <row r="696">
          <cell r="G696" t="str">
            <v>LF3CT</v>
          </cell>
          <cell r="H696">
            <v>300</v>
          </cell>
        </row>
        <row r="697">
          <cell r="G697" t="str">
            <v>LF3CT</v>
          </cell>
          <cell r="H697">
            <v>300</v>
          </cell>
        </row>
        <row r="698">
          <cell r="G698" t="str">
            <v>LF3CT</v>
          </cell>
          <cell r="H698">
            <v>300</v>
          </cell>
        </row>
        <row r="699">
          <cell r="G699" t="str">
            <v>LF3CT</v>
          </cell>
          <cell r="H699">
            <v>300</v>
          </cell>
        </row>
        <row r="700">
          <cell r="G700" t="str">
            <v>LF3CT</v>
          </cell>
          <cell r="H700">
            <v>300</v>
          </cell>
        </row>
        <row r="701">
          <cell r="G701" t="str">
            <v>LF3CT</v>
          </cell>
          <cell r="H701">
            <v>300</v>
          </cell>
        </row>
        <row r="702">
          <cell r="G702" t="str">
            <v>LF3CT</v>
          </cell>
          <cell r="H702">
            <v>300</v>
          </cell>
        </row>
        <row r="703">
          <cell r="G703" t="str">
            <v>LFUN</v>
          </cell>
          <cell r="H703">
            <v>200</v>
          </cell>
        </row>
        <row r="704">
          <cell r="G704" t="str">
            <v>LFUN</v>
          </cell>
          <cell r="H704">
            <v>200</v>
          </cell>
        </row>
        <row r="705">
          <cell r="G705" t="str">
            <v>LFUN</v>
          </cell>
          <cell r="H705">
            <v>200</v>
          </cell>
        </row>
        <row r="706">
          <cell r="G706" t="str">
            <v>LFUN</v>
          </cell>
          <cell r="H706">
            <v>200</v>
          </cell>
        </row>
        <row r="707">
          <cell r="G707" t="str">
            <v>LFUN</v>
          </cell>
          <cell r="H707">
            <v>200</v>
          </cell>
        </row>
        <row r="708">
          <cell r="G708" t="str">
            <v>LFUN</v>
          </cell>
          <cell r="H708">
            <v>200</v>
          </cell>
        </row>
        <row r="709">
          <cell r="G709" t="str">
            <v>LFUN</v>
          </cell>
          <cell r="H709">
            <v>200</v>
          </cell>
        </row>
        <row r="710">
          <cell r="G710" t="str">
            <v>LFUN</v>
          </cell>
          <cell r="H710">
            <v>200</v>
          </cell>
        </row>
        <row r="711">
          <cell r="G711" t="str">
            <v>LFUN</v>
          </cell>
          <cell r="H711">
            <v>200</v>
          </cell>
        </row>
        <row r="712">
          <cell r="G712" t="str">
            <v>LHCM</v>
          </cell>
          <cell r="H712">
            <v>240</v>
          </cell>
        </row>
        <row r="713">
          <cell r="G713" t="str">
            <v>LHCM</v>
          </cell>
          <cell r="H713">
            <v>240</v>
          </cell>
        </row>
        <row r="714">
          <cell r="G714" t="str">
            <v>LHCM</v>
          </cell>
          <cell r="H714">
            <v>240</v>
          </cell>
        </row>
        <row r="715">
          <cell r="G715" t="str">
            <v>LHCM</v>
          </cell>
          <cell r="H715">
            <v>240</v>
          </cell>
        </row>
        <row r="716">
          <cell r="G716" t="str">
            <v>LHCM</v>
          </cell>
          <cell r="H716">
            <v>240</v>
          </cell>
        </row>
        <row r="720">
          <cell r="G720" t="str">
            <v>LINF2UN</v>
          </cell>
          <cell r="H720">
            <v>160</v>
          </cell>
        </row>
        <row r="721">
          <cell r="G721" t="str">
            <v>LINFUN</v>
          </cell>
          <cell r="H721">
            <v>160</v>
          </cell>
        </row>
        <row r="722">
          <cell r="G722" t="str">
            <v>LINFUN</v>
          </cell>
          <cell r="H722">
            <v>160</v>
          </cell>
        </row>
        <row r="723">
          <cell r="G723" t="str">
            <v>LINFUN</v>
          </cell>
          <cell r="H723">
            <v>160</v>
          </cell>
        </row>
        <row r="724">
          <cell r="G724" t="str">
            <v>LINFUN</v>
          </cell>
          <cell r="H724">
            <v>160</v>
          </cell>
        </row>
        <row r="725">
          <cell r="G725" t="str">
            <v>LINFUN</v>
          </cell>
          <cell r="H725">
            <v>160</v>
          </cell>
        </row>
        <row r="726">
          <cell r="G726" t="str">
            <v>LINFUN</v>
          </cell>
          <cell r="H726">
            <v>160</v>
          </cell>
        </row>
        <row r="727">
          <cell r="G727" t="str">
            <v>LS2CM</v>
          </cell>
          <cell r="H727">
            <v>200</v>
          </cell>
        </row>
        <row r="728">
          <cell r="G728" t="str">
            <v>LS2CM</v>
          </cell>
          <cell r="H728">
            <v>200</v>
          </cell>
        </row>
        <row r="729">
          <cell r="G729" t="str">
            <v>LS2CM</v>
          </cell>
          <cell r="H729">
            <v>200</v>
          </cell>
        </row>
        <row r="730">
          <cell r="G730" t="str">
            <v>LS2CM</v>
          </cell>
          <cell r="H730">
            <v>200</v>
          </cell>
        </row>
        <row r="731">
          <cell r="G731" t="str">
            <v>LS2CM</v>
          </cell>
          <cell r="H731">
            <v>200</v>
          </cell>
        </row>
        <row r="732">
          <cell r="G732" t="str">
            <v>LY3CT</v>
          </cell>
          <cell r="H732">
            <v>100</v>
          </cell>
        </row>
        <row r="733">
          <cell r="G733" t="str">
            <v>LY3CT</v>
          </cell>
          <cell r="H733">
            <v>100</v>
          </cell>
        </row>
        <row r="734">
          <cell r="G734" t="str">
            <v>LY3CT</v>
          </cell>
          <cell r="H734">
            <v>100</v>
          </cell>
        </row>
        <row r="735">
          <cell r="G735" t="str">
            <v>LY3CT</v>
          </cell>
          <cell r="H735">
            <v>100</v>
          </cell>
        </row>
        <row r="736">
          <cell r="G736" t="str">
            <v>LYCT</v>
          </cell>
          <cell r="H736">
            <v>200</v>
          </cell>
        </row>
        <row r="737">
          <cell r="G737" t="str">
            <v>LYCT</v>
          </cell>
          <cell r="H737">
            <v>200</v>
          </cell>
        </row>
        <row r="738">
          <cell r="G738" t="str">
            <v>LYCT</v>
          </cell>
          <cell r="H738">
            <v>200</v>
          </cell>
        </row>
        <row r="739">
          <cell r="G739" t="str">
            <v>LYCT</v>
          </cell>
          <cell r="H739">
            <v>200</v>
          </cell>
        </row>
        <row r="740">
          <cell r="G740" t="str">
            <v>LYCT</v>
          </cell>
          <cell r="H740">
            <v>200</v>
          </cell>
        </row>
        <row r="741">
          <cell r="G741" t="str">
            <v>LYCT</v>
          </cell>
          <cell r="H741">
            <v>200</v>
          </cell>
        </row>
        <row r="742">
          <cell r="G742" t="str">
            <v>LYCT</v>
          </cell>
          <cell r="H742">
            <v>200</v>
          </cell>
        </row>
        <row r="743">
          <cell r="G743" t="str">
            <v>LYCT</v>
          </cell>
          <cell r="H743">
            <v>200</v>
          </cell>
        </row>
        <row r="744">
          <cell r="G744" t="str">
            <v>LYCT</v>
          </cell>
          <cell r="H744">
            <v>200</v>
          </cell>
        </row>
        <row r="745">
          <cell r="G745" t="str">
            <v>LYCT</v>
          </cell>
          <cell r="H745">
            <v>200</v>
          </cell>
        </row>
        <row r="746">
          <cell r="G746" t="str">
            <v>LYCT</v>
          </cell>
          <cell r="H746">
            <v>200</v>
          </cell>
        </row>
        <row r="747">
          <cell r="G747" t="str">
            <v>LYCT</v>
          </cell>
          <cell r="H747">
            <v>200</v>
          </cell>
        </row>
        <row r="748">
          <cell r="G748" t="str">
            <v>LYUN</v>
          </cell>
          <cell r="H748">
            <v>160</v>
          </cell>
        </row>
        <row r="749">
          <cell r="G749" t="str">
            <v>LYUN</v>
          </cell>
          <cell r="H749">
            <v>160</v>
          </cell>
        </row>
        <row r="750">
          <cell r="G750" t="str">
            <v>LYUN</v>
          </cell>
          <cell r="H750">
            <v>160</v>
          </cell>
        </row>
        <row r="751">
          <cell r="G751" t="str">
            <v>LYUN</v>
          </cell>
          <cell r="H751">
            <v>160</v>
          </cell>
        </row>
        <row r="752">
          <cell r="G752" t="str">
            <v>LYUN</v>
          </cell>
          <cell r="H752">
            <v>160</v>
          </cell>
        </row>
        <row r="753">
          <cell r="G753" t="str">
            <v>LYUN</v>
          </cell>
          <cell r="H753">
            <v>160</v>
          </cell>
        </row>
        <row r="754">
          <cell r="G754" t="str">
            <v>LYUN</v>
          </cell>
          <cell r="H754">
            <v>160</v>
          </cell>
        </row>
        <row r="755">
          <cell r="G755" t="str">
            <v>LZ2CM</v>
          </cell>
          <cell r="H755">
            <v>80</v>
          </cell>
        </row>
        <row r="756">
          <cell r="G756" t="str">
            <v>LZ2CM</v>
          </cell>
          <cell r="H756">
            <v>80</v>
          </cell>
        </row>
        <row r="757">
          <cell r="G757" t="str">
            <v>LZ2CM</v>
          </cell>
          <cell r="H757">
            <v>80</v>
          </cell>
        </row>
        <row r="758">
          <cell r="G758" t="str">
            <v>LZ2CM</v>
          </cell>
          <cell r="H758">
            <v>80</v>
          </cell>
        </row>
        <row r="759">
          <cell r="G759" t="str">
            <v>LZ2UN</v>
          </cell>
          <cell r="H759">
            <v>20</v>
          </cell>
        </row>
        <row r="760">
          <cell r="G760" t="str">
            <v>LZ3CM</v>
          </cell>
          <cell r="H760">
            <v>100</v>
          </cell>
        </row>
        <row r="761">
          <cell r="G761" t="str">
            <v>LZ3CM</v>
          </cell>
          <cell r="H761">
            <v>100</v>
          </cell>
        </row>
        <row r="762">
          <cell r="G762" t="str">
            <v>LZ3CM</v>
          </cell>
          <cell r="H762">
            <v>100</v>
          </cell>
        </row>
        <row r="763">
          <cell r="G763" t="str">
            <v>LZ3CT</v>
          </cell>
          <cell r="H763">
            <v>200</v>
          </cell>
        </row>
        <row r="764">
          <cell r="G764" t="str">
            <v>LZ3CT</v>
          </cell>
          <cell r="H764">
            <v>200</v>
          </cell>
        </row>
        <row r="765">
          <cell r="G765" t="str">
            <v>LZ3CT</v>
          </cell>
          <cell r="H765">
            <v>200</v>
          </cell>
        </row>
        <row r="766">
          <cell r="G766" t="str">
            <v>LZ3CT</v>
          </cell>
          <cell r="H766">
            <v>200</v>
          </cell>
        </row>
        <row r="767">
          <cell r="G767" t="str">
            <v>LZ3CT</v>
          </cell>
          <cell r="H767">
            <v>200</v>
          </cell>
        </row>
        <row r="768">
          <cell r="G768" t="str">
            <v>LZ3CT</v>
          </cell>
          <cell r="H768">
            <v>200</v>
          </cell>
        </row>
        <row r="769">
          <cell r="G769" t="str">
            <v>LZ4CT</v>
          </cell>
          <cell r="H769">
            <v>160</v>
          </cell>
        </row>
        <row r="770">
          <cell r="G770" t="str">
            <v>LZ4CT</v>
          </cell>
          <cell r="H770">
            <v>160</v>
          </cell>
        </row>
        <row r="771">
          <cell r="G771" t="str">
            <v>LZ4CT</v>
          </cell>
          <cell r="H771">
            <v>160</v>
          </cell>
        </row>
        <row r="772">
          <cell r="G772" t="str">
            <v>LZ4CT</v>
          </cell>
          <cell r="H772">
            <v>160</v>
          </cell>
        </row>
        <row r="773">
          <cell r="G773" t="str">
            <v>LZ5CT</v>
          </cell>
          <cell r="H773">
            <v>160</v>
          </cell>
        </row>
        <row r="774">
          <cell r="G774" t="str">
            <v>LZ5CT</v>
          </cell>
          <cell r="H774">
            <v>160</v>
          </cell>
        </row>
        <row r="775">
          <cell r="G775" t="str">
            <v>LZ5CT</v>
          </cell>
          <cell r="H775">
            <v>160</v>
          </cell>
        </row>
        <row r="776">
          <cell r="G776" t="str">
            <v>LZ5CT</v>
          </cell>
          <cell r="H776">
            <v>160</v>
          </cell>
        </row>
        <row r="777">
          <cell r="G777" t="str">
            <v>LZCT</v>
          </cell>
          <cell r="H777">
            <v>40</v>
          </cell>
        </row>
        <row r="778">
          <cell r="G778" t="str">
            <v>LZCT</v>
          </cell>
          <cell r="H778">
            <v>40</v>
          </cell>
        </row>
        <row r="779">
          <cell r="G779" t="str">
            <v>LZCT</v>
          </cell>
          <cell r="H779">
            <v>40</v>
          </cell>
        </row>
        <row r="780">
          <cell r="G780" t="str">
            <v>MASCT</v>
          </cell>
          <cell r="H780">
            <v>20</v>
          </cell>
        </row>
        <row r="781">
          <cell r="G781" t="str">
            <v>MASCT</v>
          </cell>
          <cell r="H781">
            <v>20</v>
          </cell>
        </row>
        <row r="782">
          <cell r="G782" t="str">
            <v>MASCT</v>
          </cell>
          <cell r="H782">
            <v>20</v>
          </cell>
        </row>
        <row r="783">
          <cell r="G783" t="str">
            <v>NB2CM</v>
          </cell>
          <cell r="H783">
            <v>80</v>
          </cell>
        </row>
        <row r="784">
          <cell r="G784" t="str">
            <v>NB2CM</v>
          </cell>
          <cell r="H784">
            <v>80</v>
          </cell>
        </row>
        <row r="785">
          <cell r="G785" t="str">
            <v>NB2CM</v>
          </cell>
          <cell r="H785">
            <v>80</v>
          </cell>
        </row>
        <row r="786">
          <cell r="G786" t="str">
            <v>NB2CM</v>
          </cell>
          <cell r="H786">
            <v>80</v>
          </cell>
        </row>
        <row r="787">
          <cell r="G787" t="str">
            <v>NB2CTCACHE</v>
          </cell>
          <cell r="H787">
            <v>160</v>
          </cell>
        </row>
        <row r="788">
          <cell r="G788" t="str">
            <v>NB2CTCACHE</v>
          </cell>
          <cell r="H788">
            <v>160</v>
          </cell>
        </row>
        <row r="789">
          <cell r="G789" t="str">
            <v>NB2CTCACHE</v>
          </cell>
          <cell r="H789">
            <v>160</v>
          </cell>
        </row>
        <row r="790">
          <cell r="G790" t="str">
            <v>NB2CTCACHE</v>
          </cell>
          <cell r="H790">
            <v>160</v>
          </cell>
        </row>
        <row r="791">
          <cell r="G791" t="str">
            <v>NB2CTCACHE</v>
          </cell>
          <cell r="H791">
            <v>160</v>
          </cell>
        </row>
        <row r="792">
          <cell r="G792" t="str">
            <v>NB2CTCACHE</v>
          </cell>
          <cell r="H792">
            <v>160</v>
          </cell>
        </row>
        <row r="793">
          <cell r="G793" t="str">
            <v>NB2CTCACHE</v>
          </cell>
          <cell r="H793">
            <v>160</v>
          </cell>
        </row>
        <row r="794">
          <cell r="G794" t="str">
            <v>NB2CTCACHE</v>
          </cell>
          <cell r="H794">
            <v>160</v>
          </cell>
        </row>
        <row r="795">
          <cell r="G795" t="str">
            <v>NB2CTCACHE</v>
          </cell>
          <cell r="H795">
            <v>160</v>
          </cell>
        </row>
        <row r="796">
          <cell r="G796" t="str">
            <v>NB2CTCACHE</v>
          </cell>
          <cell r="H796">
            <v>160</v>
          </cell>
        </row>
        <row r="797">
          <cell r="G797" t="str">
            <v>NB2CTCACHE</v>
          </cell>
          <cell r="H797">
            <v>160</v>
          </cell>
        </row>
        <row r="798">
          <cell r="G798" t="str">
            <v>NB4CT</v>
          </cell>
          <cell r="H798">
            <v>80</v>
          </cell>
        </row>
        <row r="799">
          <cell r="G799" t="str">
            <v>NB4CT</v>
          </cell>
          <cell r="H799">
            <v>80</v>
          </cell>
        </row>
        <row r="800">
          <cell r="G800" t="str">
            <v>NB4CT</v>
          </cell>
          <cell r="H800">
            <v>80</v>
          </cell>
        </row>
        <row r="801">
          <cell r="G801" t="str">
            <v>NB4CT</v>
          </cell>
          <cell r="H801">
            <v>80</v>
          </cell>
        </row>
        <row r="802">
          <cell r="G802" t="str">
            <v>NB5CT</v>
          </cell>
          <cell r="H802">
            <v>200</v>
          </cell>
        </row>
        <row r="803">
          <cell r="G803" t="str">
            <v>NB5CT</v>
          </cell>
          <cell r="H803">
            <v>200</v>
          </cell>
        </row>
        <row r="804">
          <cell r="G804" t="str">
            <v>NB5CT</v>
          </cell>
          <cell r="H804">
            <v>200</v>
          </cell>
        </row>
        <row r="805">
          <cell r="G805" t="str">
            <v>NB5CT</v>
          </cell>
          <cell r="H805">
            <v>200</v>
          </cell>
        </row>
        <row r="806">
          <cell r="G806" t="str">
            <v>NB5CT</v>
          </cell>
          <cell r="H806">
            <v>200</v>
          </cell>
        </row>
        <row r="807">
          <cell r="G807" t="str">
            <v>NB5CT</v>
          </cell>
          <cell r="H807">
            <v>200</v>
          </cell>
        </row>
        <row r="808">
          <cell r="G808" t="str">
            <v>NB5CT</v>
          </cell>
          <cell r="H808">
            <v>200</v>
          </cell>
        </row>
        <row r="809">
          <cell r="G809" t="str">
            <v>NB5CT</v>
          </cell>
          <cell r="H809">
            <v>200</v>
          </cell>
        </row>
        <row r="810">
          <cell r="G810" t="str">
            <v>NBCMCACHE</v>
          </cell>
          <cell r="H810">
            <v>160</v>
          </cell>
        </row>
        <row r="811">
          <cell r="G811" t="str">
            <v>NBCMCACHE</v>
          </cell>
          <cell r="H811">
            <v>160</v>
          </cell>
        </row>
        <row r="812">
          <cell r="G812" t="str">
            <v>NBCMCACHE</v>
          </cell>
          <cell r="H812">
            <v>160</v>
          </cell>
        </row>
        <row r="813">
          <cell r="G813" t="str">
            <v>NBCMCACHE</v>
          </cell>
          <cell r="H813">
            <v>160</v>
          </cell>
        </row>
        <row r="814">
          <cell r="G814" t="str">
            <v>NBCMCACHE</v>
          </cell>
          <cell r="H814">
            <v>160</v>
          </cell>
        </row>
        <row r="815">
          <cell r="G815" t="str">
            <v>NBCMCACHE</v>
          </cell>
          <cell r="H815">
            <v>160</v>
          </cell>
        </row>
        <row r="816">
          <cell r="G816" t="str">
            <v>NBCMCACHE</v>
          </cell>
          <cell r="H816">
            <v>160</v>
          </cell>
        </row>
        <row r="817">
          <cell r="G817" t="str">
            <v>NBCMCACHE</v>
          </cell>
          <cell r="H817">
            <v>160</v>
          </cell>
        </row>
        <row r="818">
          <cell r="G818" t="str">
            <v>NC2CM</v>
          </cell>
          <cell r="H818">
            <v>40</v>
          </cell>
        </row>
        <row r="819">
          <cell r="G819" t="str">
            <v>NC2CM</v>
          </cell>
          <cell r="H819">
            <v>40</v>
          </cell>
        </row>
        <row r="820">
          <cell r="G820" t="str">
            <v>NC2UN</v>
          </cell>
          <cell r="H820">
            <v>100</v>
          </cell>
        </row>
        <row r="821">
          <cell r="G821" t="str">
            <v>NC2UN</v>
          </cell>
          <cell r="H821">
            <v>100</v>
          </cell>
        </row>
        <row r="822">
          <cell r="G822" t="str">
            <v>NC2UN</v>
          </cell>
          <cell r="H822">
            <v>100</v>
          </cell>
        </row>
        <row r="823">
          <cell r="G823" t="str">
            <v>NC2UN</v>
          </cell>
          <cell r="H823">
            <v>100</v>
          </cell>
        </row>
        <row r="824">
          <cell r="G824" t="str">
            <v>NC3CM</v>
          </cell>
          <cell r="H824">
            <v>180</v>
          </cell>
        </row>
        <row r="825">
          <cell r="G825" t="str">
            <v>NC3CM</v>
          </cell>
          <cell r="H825">
            <v>180</v>
          </cell>
        </row>
        <row r="826">
          <cell r="G826" t="str">
            <v>NC3CM</v>
          </cell>
          <cell r="H826">
            <v>180</v>
          </cell>
        </row>
        <row r="827">
          <cell r="G827" t="str">
            <v>NC3CM</v>
          </cell>
          <cell r="H827">
            <v>180</v>
          </cell>
        </row>
        <row r="828">
          <cell r="G828" t="str">
            <v>NC3CM</v>
          </cell>
          <cell r="H828">
            <v>180</v>
          </cell>
        </row>
        <row r="829">
          <cell r="G829" t="str">
            <v>NC3CM</v>
          </cell>
          <cell r="H829">
            <v>180</v>
          </cell>
        </row>
        <row r="830">
          <cell r="G830" t="str">
            <v>NC3CT</v>
          </cell>
          <cell r="H830">
            <v>220</v>
          </cell>
        </row>
        <row r="831">
          <cell r="G831" t="str">
            <v>NC3CT</v>
          </cell>
          <cell r="H831">
            <v>220</v>
          </cell>
        </row>
        <row r="832">
          <cell r="G832" t="str">
            <v>NC3CT</v>
          </cell>
          <cell r="H832">
            <v>220</v>
          </cell>
        </row>
        <row r="833">
          <cell r="G833" t="str">
            <v>NC3CT</v>
          </cell>
          <cell r="H833">
            <v>220</v>
          </cell>
        </row>
        <row r="834">
          <cell r="G834" t="str">
            <v>NC3CT</v>
          </cell>
          <cell r="H834">
            <v>220</v>
          </cell>
        </row>
        <row r="835">
          <cell r="G835" t="str">
            <v>NC3CT</v>
          </cell>
          <cell r="H835">
            <v>220</v>
          </cell>
        </row>
        <row r="836">
          <cell r="G836" t="str">
            <v>NC3CT</v>
          </cell>
          <cell r="H836">
            <v>220</v>
          </cell>
        </row>
        <row r="837">
          <cell r="G837" t="str">
            <v>NC3CT</v>
          </cell>
          <cell r="H837">
            <v>220</v>
          </cell>
        </row>
        <row r="838">
          <cell r="G838" t="str">
            <v>NC3CT</v>
          </cell>
          <cell r="H838">
            <v>220</v>
          </cell>
        </row>
        <row r="839">
          <cell r="G839" t="str">
            <v>NC3CT</v>
          </cell>
          <cell r="H839">
            <v>220</v>
          </cell>
        </row>
        <row r="840">
          <cell r="G840" t="str">
            <v>NC3CT</v>
          </cell>
          <cell r="H840">
            <v>220</v>
          </cell>
        </row>
        <row r="841">
          <cell r="G841" t="str">
            <v>NC3CT</v>
          </cell>
          <cell r="H841">
            <v>220</v>
          </cell>
        </row>
        <row r="842">
          <cell r="G842" t="str">
            <v>NC5CM</v>
          </cell>
          <cell r="H842">
            <v>200</v>
          </cell>
        </row>
        <row r="843">
          <cell r="G843" t="str">
            <v>NC5CM</v>
          </cell>
          <cell r="H843">
            <v>200</v>
          </cell>
        </row>
        <row r="844">
          <cell r="G844" t="str">
            <v>NC5CM</v>
          </cell>
          <cell r="H844">
            <v>200</v>
          </cell>
        </row>
        <row r="845">
          <cell r="G845" t="str">
            <v>NC5CM</v>
          </cell>
          <cell r="H845">
            <v>200</v>
          </cell>
        </row>
        <row r="846">
          <cell r="G846" t="str">
            <v>NC5CM</v>
          </cell>
          <cell r="H846">
            <v>200</v>
          </cell>
        </row>
        <row r="847">
          <cell r="G847" t="str">
            <v>NC5CM</v>
          </cell>
          <cell r="H847">
            <v>200</v>
          </cell>
        </row>
        <row r="848">
          <cell r="G848" t="str">
            <v>NJ2CT</v>
          </cell>
          <cell r="H848">
            <v>140</v>
          </cell>
        </row>
        <row r="849">
          <cell r="G849" t="str">
            <v>NJ2CT</v>
          </cell>
          <cell r="H849">
            <v>140</v>
          </cell>
        </row>
        <row r="850">
          <cell r="G850" t="str">
            <v>NJ2CT</v>
          </cell>
          <cell r="H850">
            <v>140</v>
          </cell>
        </row>
        <row r="851">
          <cell r="G851" t="str">
            <v>NJ2CT</v>
          </cell>
          <cell r="H851">
            <v>140</v>
          </cell>
        </row>
        <row r="852">
          <cell r="G852" t="str">
            <v>NJCM</v>
          </cell>
          <cell r="H852">
            <v>100</v>
          </cell>
        </row>
        <row r="853">
          <cell r="G853" t="str">
            <v>NJCM</v>
          </cell>
          <cell r="H853">
            <v>100</v>
          </cell>
        </row>
        <row r="854">
          <cell r="G854" t="str">
            <v>NJCM</v>
          </cell>
          <cell r="H854">
            <v>100</v>
          </cell>
        </row>
        <row r="855">
          <cell r="G855" t="str">
            <v>NJCM</v>
          </cell>
          <cell r="H855">
            <v>100</v>
          </cell>
        </row>
        <row r="856">
          <cell r="G856" t="str">
            <v>NJCTCACHE</v>
          </cell>
          <cell r="H856">
            <v>400</v>
          </cell>
        </row>
        <row r="857">
          <cell r="G857" t="str">
            <v>NJCTCACHE</v>
          </cell>
          <cell r="H857">
            <v>400</v>
          </cell>
        </row>
        <row r="858">
          <cell r="G858" t="str">
            <v>NJCTCACHE</v>
          </cell>
          <cell r="H858">
            <v>400</v>
          </cell>
        </row>
        <row r="859">
          <cell r="G859" t="str">
            <v>NJCTCACHE</v>
          </cell>
          <cell r="H859">
            <v>400</v>
          </cell>
        </row>
        <row r="860">
          <cell r="G860" t="str">
            <v>NJCTCACHE</v>
          </cell>
          <cell r="H860">
            <v>400</v>
          </cell>
        </row>
        <row r="861">
          <cell r="G861" t="str">
            <v>NJCTCACHE</v>
          </cell>
          <cell r="H861">
            <v>400</v>
          </cell>
        </row>
        <row r="862">
          <cell r="G862" t="str">
            <v>NJCTCACHE</v>
          </cell>
          <cell r="H862">
            <v>400</v>
          </cell>
        </row>
        <row r="863">
          <cell r="G863" t="str">
            <v>NJCTCACHE</v>
          </cell>
          <cell r="H863">
            <v>400</v>
          </cell>
        </row>
        <row r="864">
          <cell r="G864" t="str">
            <v>NJCTCACHE</v>
          </cell>
          <cell r="H864">
            <v>400</v>
          </cell>
        </row>
        <row r="865">
          <cell r="G865" t="str">
            <v>NN2UN</v>
          </cell>
          <cell r="H865">
            <v>40</v>
          </cell>
        </row>
        <row r="866">
          <cell r="G866" t="str">
            <v>NN2UN</v>
          </cell>
          <cell r="H866">
            <v>40</v>
          </cell>
        </row>
        <row r="867">
          <cell r="G867" t="str">
            <v>NN3CM</v>
          </cell>
          <cell r="H867">
            <v>160</v>
          </cell>
        </row>
        <row r="868">
          <cell r="G868" t="str">
            <v>NN3CM</v>
          </cell>
          <cell r="H868">
            <v>160</v>
          </cell>
        </row>
        <row r="869">
          <cell r="G869" t="str">
            <v>NN3CM</v>
          </cell>
          <cell r="H869">
            <v>160</v>
          </cell>
        </row>
        <row r="870">
          <cell r="G870" t="str">
            <v>NN3CM</v>
          </cell>
          <cell r="H870">
            <v>160</v>
          </cell>
        </row>
        <row r="871">
          <cell r="G871" t="str">
            <v>NN3CM</v>
          </cell>
          <cell r="H871">
            <v>160</v>
          </cell>
        </row>
        <row r="872">
          <cell r="G872" t="str">
            <v>NN3CM</v>
          </cell>
          <cell r="H872">
            <v>160</v>
          </cell>
        </row>
        <row r="873">
          <cell r="G873" t="str">
            <v>NN3CM</v>
          </cell>
          <cell r="H873">
            <v>160</v>
          </cell>
        </row>
        <row r="874">
          <cell r="G874" t="str">
            <v>NN3CM</v>
          </cell>
          <cell r="H874">
            <v>160</v>
          </cell>
        </row>
        <row r="875">
          <cell r="G875" t="str">
            <v>NN3CT</v>
          </cell>
          <cell r="H875">
            <v>160</v>
          </cell>
        </row>
        <row r="876">
          <cell r="G876" t="str">
            <v>NN3CT</v>
          </cell>
          <cell r="H876">
            <v>160</v>
          </cell>
        </row>
        <row r="877">
          <cell r="G877" t="str">
            <v>NN3CT</v>
          </cell>
          <cell r="H877">
            <v>160</v>
          </cell>
        </row>
        <row r="878">
          <cell r="G878" t="str">
            <v>NN3CT</v>
          </cell>
          <cell r="H878">
            <v>160</v>
          </cell>
        </row>
        <row r="879">
          <cell r="G879" t="str">
            <v>NN3CT</v>
          </cell>
          <cell r="H879">
            <v>160</v>
          </cell>
        </row>
        <row r="880">
          <cell r="G880" t="str">
            <v>NN3CT</v>
          </cell>
          <cell r="H880">
            <v>160</v>
          </cell>
        </row>
        <row r="881">
          <cell r="G881" t="str">
            <v>NN3UN</v>
          </cell>
          <cell r="H881">
            <v>60</v>
          </cell>
        </row>
        <row r="882">
          <cell r="G882" t="str">
            <v>NN3UN</v>
          </cell>
          <cell r="H882">
            <v>60</v>
          </cell>
        </row>
        <row r="883">
          <cell r="G883" t="str">
            <v>NN3UN</v>
          </cell>
          <cell r="H883">
            <v>60</v>
          </cell>
        </row>
        <row r="884">
          <cell r="G884" t="str">
            <v>NN3UN</v>
          </cell>
          <cell r="H884">
            <v>60</v>
          </cell>
        </row>
        <row r="885">
          <cell r="G885" t="str">
            <v>NN3UN</v>
          </cell>
          <cell r="H885">
            <v>60</v>
          </cell>
        </row>
        <row r="886">
          <cell r="G886" t="str">
            <v>NN4CT</v>
          </cell>
          <cell r="H886">
            <v>260</v>
          </cell>
        </row>
        <row r="887">
          <cell r="G887" t="str">
            <v>NN4CT</v>
          </cell>
          <cell r="H887">
            <v>260</v>
          </cell>
        </row>
        <row r="888">
          <cell r="G888" t="str">
            <v>NN4CT</v>
          </cell>
          <cell r="H888">
            <v>260</v>
          </cell>
        </row>
        <row r="889">
          <cell r="G889" t="str">
            <v>NN4CT</v>
          </cell>
          <cell r="H889">
            <v>260</v>
          </cell>
        </row>
        <row r="890">
          <cell r="G890" t="str">
            <v>NN4CT</v>
          </cell>
          <cell r="H890">
            <v>260</v>
          </cell>
        </row>
        <row r="891">
          <cell r="G891" t="str">
            <v>NN4CT</v>
          </cell>
          <cell r="H891">
            <v>260</v>
          </cell>
        </row>
        <row r="892">
          <cell r="G892" t="str">
            <v>NN4CT</v>
          </cell>
          <cell r="H892">
            <v>260</v>
          </cell>
        </row>
        <row r="893">
          <cell r="G893" t="str">
            <v>NN4CT</v>
          </cell>
          <cell r="H893">
            <v>260</v>
          </cell>
        </row>
        <row r="894">
          <cell r="G894" t="str">
            <v>NN4CT</v>
          </cell>
          <cell r="H894">
            <v>260</v>
          </cell>
        </row>
        <row r="895">
          <cell r="G895" t="str">
            <v>NN4CT</v>
          </cell>
          <cell r="H895">
            <v>260</v>
          </cell>
        </row>
        <row r="896">
          <cell r="G896" t="str">
            <v>NN5CT</v>
          </cell>
          <cell r="H896">
            <v>80</v>
          </cell>
        </row>
        <row r="897">
          <cell r="G897" t="str">
            <v>NN5CT</v>
          </cell>
          <cell r="H897">
            <v>80</v>
          </cell>
        </row>
        <row r="898">
          <cell r="G898" t="str">
            <v>NN5CT</v>
          </cell>
          <cell r="H898">
            <v>80</v>
          </cell>
        </row>
        <row r="899">
          <cell r="G899" t="str">
            <v>NNCM</v>
          </cell>
          <cell r="H899">
            <v>240</v>
          </cell>
        </row>
        <row r="900">
          <cell r="G900" t="str">
            <v>NNCM</v>
          </cell>
          <cell r="H900">
            <v>240</v>
          </cell>
        </row>
        <row r="901">
          <cell r="G901" t="str">
            <v>NNCM</v>
          </cell>
          <cell r="H901">
            <v>240</v>
          </cell>
        </row>
        <row r="902">
          <cell r="G902" t="str">
            <v>NNCM</v>
          </cell>
          <cell r="H902">
            <v>240</v>
          </cell>
        </row>
        <row r="903">
          <cell r="G903" t="str">
            <v>NNCM</v>
          </cell>
          <cell r="H903">
            <v>240</v>
          </cell>
        </row>
        <row r="904">
          <cell r="G904" t="str">
            <v>NNCM</v>
          </cell>
          <cell r="H904">
            <v>240</v>
          </cell>
        </row>
        <row r="905">
          <cell r="G905" t="str">
            <v>PLCT</v>
          </cell>
          <cell r="H905">
            <v>160</v>
          </cell>
        </row>
        <row r="906">
          <cell r="G906" t="str">
            <v>PLCT</v>
          </cell>
          <cell r="H906">
            <v>160</v>
          </cell>
        </row>
        <row r="907">
          <cell r="G907" t="str">
            <v>PLCT</v>
          </cell>
          <cell r="H907">
            <v>160</v>
          </cell>
        </row>
        <row r="908">
          <cell r="G908" t="str">
            <v>PLCT</v>
          </cell>
          <cell r="H908">
            <v>160</v>
          </cell>
        </row>
        <row r="909">
          <cell r="G909" t="str">
            <v>PLCT</v>
          </cell>
          <cell r="H909">
            <v>160</v>
          </cell>
        </row>
        <row r="910">
          <cell r="G910" t="str">
            <v>PLCT</v>
          </cell>
          <cell r="H910">
            <v>160</v>
          </cell>
        </row>
        <row r="911">
          <cell r="G911" t="str">
            <v>QD2CMCACHE</v>
          </cell>
          <cell r="H911">
            <v>200</v>
          </cell>
        </row>
        <row r="912">
          <cell r="G912" t="str">
            <v>QD2CMCACHE</v>
          </cell>
          <cell r="H912">
            <v>200</v>
          </cell>
        </row>
        <row r="913">
          <cell r="G913" t="str">
            <v>QD2CMCACHE</v>
          </cell>
          <cell r="H913">
            <v>200</v>
          </cell>
        </row>
        <row r="914">
          <cell r="G914" t="str">
            <v>QD2CMCACHE</v>
          </cell>
          <cell r="H914">
            <v>200</v>
          </cell>
        </row>
        <row r="915">
          <cell r="G915" t="str">
            <v>QD2UN</v>
          </cell>
          <cell r="H915">
            <v>240</v>
          </cell>
        </row>
        <row r="916">
          <cell r="G916" t="str">
            <v>QD2UN</v>
          </cell>
          <cell r="H916">
            <v>240</v>
          </cell>
        </row>
        <row r="917">
          <cell r="G917" t="str">
            <v>QD2UN</v>
          </cell>
          <cell r="H917">
            <v>240</v>
          </cell>
        </row>
        <row r="918">
          <cell r="G918" t="str">
            <v>QD2UN</v>
          </cell>
          <cell r="H918">
            <v>240</v>
          </cell>
        </row>
        <row r="919">
          <cell r="G919" t="str">
            <v>QD2UN</v>
          </cell>
          <cell r="H919">
            <v>240</v>
          </cell>
        </row>
        <row r="920">
          <cell r="G920" t="str">
            <v>QD3UN</v>
          </cell>
          <cell r="H920">
            <v>80</v>
          </cell>
        </row>
        <row r="921">
          <cell r="G921" t="str">
            <v>QD3UN</v>
          </cell>
          <cell r="H921">
            <v>80</v>
          </cell>
        </row>
        <row r="922">
          <cell r="G922" t="str">
            <v>QD3UN</v>
          </cell>
          <cell r="H922">
            <v>80</v>
          </cell>
        </row>
        <row r="923">
          <cell r="G923" t="str">
            <v>QD3UN</v>
          </cell>
          <cell r="H923">
            <v>80</v>
          </cell>
        </row>
        <row r="924">
          <cell r="G924" t="str">
            <v>QD3UN</v>
          </cell>
          <cell r="H924">
            <v>80</v>
          </cell>
        </row>
        <row r="925">
          <cell r="G925" t="str">
            <v>QD3UN</v>
          </cell>
          <cell r="H925">
            <v>80</v>
          </cell>
        </row>
        <row r="926">
          <cell r="G926" t="str">
            <v>QD3UN</v>
          </cell>
          <cell r="H926">
            <v>80</v>
          </cell>
        </row>
        <row r="927">
          <cell r="G927" t="str">
            <v>QD4CM</v>
          </cell>
          <cell r="H927">
            <v>400</v>
          </cell>
        </row>
        <row r="928">
          <cell r="G928" t="str">
            <v>QD4CM</v>
          </cell>
          <cell r="H928">
            <v>400</v>
          </cell>
        </row>
        <row r="929">
          <cell r="G929" t="str">
            <v>QD4CM</v>
          </cell>
          <cell r="H929">
            <v>400</v>
          </cell>
        </row>
        <row r="930">
          <cell r="G930" t="str">
            <v>QD4CM</v>
          </cell>
          <cell r="H930">
            <v>400</v>
          </cell>
        </row>
        <row r="931">
          <cell r="G931" t="str">
            <v>QD4CM</v>
          </cell>
          <cell r="H931">
            <v>400</v>
          </cell>
        </row>
        <row r="932">
          <cell r="G932" t="str">
            <v>QD4CM</v>
          </cell>
          <cell r="H932">
            <v>400</v>
          </cell>
        </row>
        <row r="933">
          <cell r="G933" t="str">
            <v>QD4CM</v>
          </cell>
          <cell r="H933">
            <v>400</v>
          </cell>
        </row>
        <row r="934">
          <cell r="G934" t="str">
            <v>QD4CM</v>
          </cell>
          <cell r="H934">
            <v>400</v>
          </cell>
        </row>
        <row r="935">
          <cell r="G935" t="str">
            <v>QD4CT</v>
          </cell>
          <cell r="H935">
            <v>180</v>
          </cell>
        </row>
        <row r="936">
          <cell r="G936" t="str">
            <v>QD4CT</v>
          </cell>
          <cell r="H936">
            <v>180</v>
          </cell>
        </row>
        <row r="937">
          <cell r="G937" t="str">
            <v>QD4CT</v>
          </cell>
          <cell r="H937">
            <v>180</v>
          </cell>
        </row>
        <row r="938">
          <cell r="G938" t="str">
            <v>QD4CT</v>
          </cell>
          <cell r="H938">
            <v>180</v>
          </cell>
        </row>
        <row r="939">
          <cell r="G939" t="str">
            <v>QD4CT</v>
          </cell>
          <cell r="H939">
            <v>180</v>
          </cell>
        </row>
        <row r="940">
          <cell r="G940" t="str">
            <v>QD4CT</v>
          </cell>
          <cell r="H940">
            <v>180</v>
          </cell>
        </row>
        <row r="941">
          <cell r="G941" t="str">
            <v>QD4CT</v>
          </cell>
          <cell r="H941">
            <v>180</v>
          </cell>
        </row>
        <row r="942">
          <cell r="G942" t="str">
            <v>QD4CT</v>
          </cell>
          <cell r="H942">
            <v>180</v>
          </cell>
        </row>
        <row r="943">
          <cell r="G943" t="str">
            <v>QD4CT</v>
          </cell>
          <cell r="H943">
            <v>180</v>
          </cell>
        </row>
        <row r="944">
          <cell r="G944" t="str">
            <v>QD4CT</v>
          </cell>
          <cell r="H944">
            <v>180</v>
          </cell>
        </row>
        <row r="945">
          <cell r="G945" t="str">
            <v>QD5UN</v>
          </cell>
          <cell r="H945">
            <v>200</v>
          </cell>
        </row>
        <row r="946">
          <cell r="G946" t="str">
            <v>QD5UN</v>
          </cell>
          <cell r="H946">
            <v>200</v>
          </cell>
        </row>
        <row r="947">
          <cell r="G947" t="str">
            <v>QD5UN</v>
          </cell>
          <cell r="H947">
            <v>200</v>
          </cell>
        </row>
        <row r="948">
          <cell r="G948" t="str">
            <v>QD5UN</v>
          </cell>
          <cell r="H948">
            <v>200</v>
          </cell>
        </row>
        <row r="949">
          <cell r="G949" t="str">
            <v>QD5UN</v>
          </cell>
          <cell r="H949">
            <v>200</v>
          </cell>
        </row>
        <row r="950">
          <cell r="G950" t="str">
            <v>QD5UN</v>
          </cell>
          <cell r="H950">
            <v>200</v>
          </cell>
        </row>
        <row r="951">
          <cell r="G951" t="str">
            <v>QD5UN</v>
          </cell>
          <cell r="H951">
            <v>200</v>
          </cell>
        </row>
        <row r="952">
          <cell r="G952" t="str">
            <v>QD6UN</v>
          </cell>
          <cell r="H952">
            <v>100</v>
          </cell>
        </row>
        <row r="953">
          <cell r="G953" t="str">
            <v>QD6UN</v>
          </cell>
          <cell r="H953">
            <v>100</v>
          </cell>
        </row>
        <row r="954">
          <cell r="G954" t="str">
            <v>QD7UN</v>
          </cell>
          <cell r="H954">
            <v>100</v>
          </cell>
        </row>
        <row r="955">
          <cell r="G955" t="str">
            <v>QD7UN</v>
          </cell>
          <cell r="H955">
            <v>100</v>
          </cell>
        </row>
        <row r="956">
          <cell r="G956" t="str">
            <v>QD7UN</v>
          </cell>
          <cell r="H956">
            <v>100</v>
          </cell>
        </row>
        <row r="957">
          <cell r="G957" t="str">
            <v>QD7UN</v>
          </cell>
          <cell r="H957">
            <v>100</v>
          </cell>
        </row>
        <row r="958">
          <cell r="G958" t="str">
            <v>QDIX</v>
          </cell>
          <cell r="H958">
            <v>720</v>
          </cell>
        </row>
        <row r="959">
          <cell r="G959" t="str">
            <v>QDIX</v>
          </cell>
          <cell r="H959">
            <v>720</v>
          </cell>
        </row>
        <row r="960">
          <cell r="G960" t="str">
            <v>QDIX</v>
          </cell>
          <cell r="H960">
            <v>720</v>
          </cell>
        </row>
        <row r="961">
          <cell r="G961" t="str">
            <v>QDIX</v>
          </cell>
          <cell r="H961">
            <v>720</v>
          </cell>
        </row>
        <row r="962">
          <cell r="G962" t="str">
            <v>QDIX</v>
          </cell>
          <cell r="H962">
            <v>720</v>
          </cell>
        </row>
        <row r="963">
          <cell r="G963" t="str">
            <v>QDIX</v>
          </cell>
          <cell r="H963">
            <v>720</v>
          </cell>
        </row>
        <row r="964">
          <cell r="G964" t="str">
            <v>QDIX</v>
          </cell>
          <cell r="H964">
            <v>720</v>
          </cell>
        </row>
        <row r="965">
          <cell r="G965" t="str">
            <v>QDIX</v>
          </cell>
          <cell r="H965">
            <v>720</v>
          </cell>
        </row>
        <row r="966">
          <cell r="G966" t="str">
            <v>QDIX</v>
          </cell>
          <cell r="H966">
            <v>720</v>
          </cell>
        </row>
        <row r="967">
          <cell r="G967" t="str">
            <v>QDIX</v>
          </cell>
          <cell r="H967">
            <v>720</v>
          </cell>
        </row>
        <row r="968">
          <cell r="G968" t="str">
            <v>QDIX</v>
          </cell>
          <cell r="H968">
            <v>720</v>
          </cell>
        </row>
        <row r="969">
          <cell r="G969" t="str">
            <v>QDIX</v>
          </cell>
          <cell r="H969">
            <v>720</v>
          </cell>
        </row>
        <row r="970">
          <cell r="G970" t="str">
            <v>QDIX</v>
          </cell>
          <cell r="H970">
            <v>720</v>
          </cell>
        </row>
        <row r="971">
          <cell r="G971" t="str">
            <v>QDIX</v>
          </cell>
          <cell r="H971">
            <v>720</v>
          </cell>
        </row>
        <row r="972">
          <cell r="G972" t="str">
            <v>QDIX</v>
          </cell>
          <cell r="H972">
            <v>720</v>
          </cell>
        </row>
        <row r="973">
          <cell r="G973" t="str">
            <v>QDIX</v>
          </cell>
          <cell r="H973">
            <v>720</v>
          </cell>
        </row>
        <row r="974">
          <cell r="G974" t="str">
            <v>QDIX</v>
          </cell>
          <cell r="H974">
            <v>720</v>
          </cell>
        </row>
        <row r="976">
          <cell r="G976" t="str">
            <v>青岛三级</v>
          </cell>
          <cell r="H976" t="str">
            <v>QDIX</v>
          </cell>
        </row>
        <row r="977">
          <cell r="G977" t="str">
            <v>QDIX</v>
          </cell>
          <cell r="H977">
            <v>720</v>
          </cell>
        </row>
        <row r="978">
          <cell r="G978" t="str">
            <v>SH4CM</v>
          </cell>
          <cell r="H978">
            <v>100</v>
          </cell>
        </row>
        <row r="979">
          <cell r="G979" t="str">
            <v>SH4CM</v>
          </cell>
          <cell r="H979">
            <v>100</v>
          </cell>
        </row>
        <row r="980">
          <cell r="G980" t="str">
            <v>SH4CM</v>
          </cell>
          <cell r="H980">
            <v>100</v>
          </cell>
        </row>
        <row r="981">
          <cell r="G981" t="str">
            <v>SH4CT</v>
          </cell>
          <cell r="H981">
            <v>200</v>
          </cell>
        </row>
        <row r="982">
          <cell r="G982" t="str">
            <v>SH4CT</v>
          </cell>
          <cell r="H982">
            <v>200</v>
          </cell>
        </row>
        <row r="983">
          <cell r="G983" t="str">
            <v>SH4CT</v>
          </cell>
          <cell r="H983">
            <v>200</v>
          </cell>
        </row>
        <row r="984">
          <cell r="G984" t="str">
            <v>SH4CT</v>
          </cell>
          <cell r="H984">
            <v>200</v>
          </cell>
        </row>
        <row r="985">
          <cell r="G985" t="str">
            <v>SH4CT</v>
          </cell>
          <cell r="H985">
            <v>200</v>
          </cell>
        </row>
        <row r="986">
          <cell r="G986" t="str">
            <v>SH4CT</v>
          </cell>
          <cell r="H986">
            <v>200</v>
          </cell>
        </row>
        <row r="987">
          <cell r="G987" t="str">
            <v>SH4CT</v>
          </cell>
          <cell r="H987">
            <v>200</v>
          </cell>
        </row>
        <row r="988">
          <cell r="G988" t="str">
            <v>SH4CT</v>
          </cell>
          <cell r="H988">
            <v>200</v>
          </cell>
        </row>
        <row r="989">
          <cell r="G989" t="str">
            <v>SHAOX2UN</v>
          </cell>
          <cell r="H989">
            <v>40</v>
          </cell>
        </row>
        <row r="990">
          <cell r="G990" t="str">
            <v>SHAOX2UN</v>
          </cell>
          <cell r="H990">
            <v>40</v>
          </cell>
        </row>
        <row r="991">
          <cell r="G991" t="str">
            <v>SHAOX2UN</v>
          </cell>
          <cell r="H991">
            <v>40</v>
          </cell>
        </row>
        <row r="992">
          <cell r="G992" t="str">
            <v>SHAOX2UN</v>
          </cell>
          <cell r="H992">
            <v>40</v>
          </cell>
        </row>
        <row r="993">
          <cell r="G993" t="str">
            <v>SHAOX2UN</v>
          </cell>
          <cell r="H993">
            <v>40</v>
          </cell>
        </row>
        <row r="994">
          <cell r="G994" t="str">
            <v>SHCT</v>
          </cell>
          <cell r="H994">
            <v>300</v>
          </cell>
        </row>
        <row r="995">
          <cell r="G995" t="str">
            <v>SHCT</v>
          </cell>
          <cell r="H995">
            <v>300</v>
          </cell>
        </row>
        <row r="996">
          <cell r="G996" t="str">
            <v>SHCT</v>
          </cell>
          <cell r="H996">
            <v>300</v>
          </cell>
        </row>
        <row r="997">
          <cell r="G997" t="str">
            <v>SHCT</v>
          </cell>
          <cell r="H997">
            <v>300</v>
          </cell>
        </row>
        <row r="998">
          <cell r="G998" t="str">
            <v>SHCT</v>
          </cell>
          <cell r="H998">
            <v>300</v>
          </cell>
        </row>
        <row r="999">
          <cell r="G999" t="str">
            <v>SHCT</v>
          </cell>
          <cell r="H999">
            <v>300</v>
          </cell>
        </row>
        <row r="1000">
          <cell r="G1000" t="str">
            <v>SHCT</v>
          </cell>
          <cell r="H1000">
            <v>300</v>
          </cell>
        </row>
        <row r="1001">
          <cell r="G1001" t="str">
            <v>SHCT</v>
          </cell>
          <cell r="H1001">
            <v>300</v>
          </cell>
        </row>
        <row r="1002">
          <cell r="G1002" t="str">
            <v>SHCT</v>
          </cell>
          <cell r="H1002">
            <v>300</v>
          </cell>
        </row>
        <row r="1003">
          <cell r="G1003" t="str">
            <v>SHCT</v>
          </cell>
          <cell r="H1003">
            <v>300</v>
          </cell>
        </row>
        <row r="1004">
          <cell r="G1004" t="str">
            <v>SHCT</v>
          </cell>
          <cell r="H1004">
            <v>300</v>
          </cell>
        </row>
        <row r="1005">
          <cell r="G1005" t="str">
            <v>SHCT</v>
          </cell>
          <cell r="H1005">
            <v>300</v>
          </cell>
        </row>
        <row r="1006">
          <cell r="G1006" t="str">
            <v>SHCT</v>
          </cell>
          <cell r="H1006">
            <v>300</v>
          </cell>
        </row>
        <row r="1007">
          <cell r="G1007" t="str">
            <v>SHUN</v>
          </cell>
          <cell r="H1007">
            <v>160</v>
          </cell>
        </row>
        <row r="1008">
          <cell r="G1008" t="str">
            <v>SHUN</v>
          </cell>
          <cell r="H1008">
            <v>160</v>
          </cell>
        </row>
        <row r="1009">
          <cell r="G1009" t="str">
            <v>SHUN</v>
          </cell>
          <cell r="H1009">
            <v>160</v>
          </cell>
        </row>
        <row r="1010">
          <cell r="G1010" t="str">
            <v>SHUN</v>
          </cell>
          <cell r="H1010">
            <v>160</v>
          </cell>
        </row>
        <row r="1011">
          <cell r="G1011" t="str">
            <v>SHUN</v>
          </cell>
          <cell r="H1011">
            <v>160</v>
          </cell>
        </row>
        <row r="1012">
          <cell r="G1012" t="str">
            <v>SHUN</v>
          </cell>
          <cell r="H1012">
            <v>160</v>
          </cell>
        </row>
        <row r="1013">
          <cell r="G1013" t="str">
            <v>SHUN</v>
          </cell>
          <cell r="H1013">
            <v>160</v>
          </cell>
        </row>
        <row r="1014">
          <cell r="G1014" t="str">
            <v>SHUN</v>
          </cell>
          <cell r="H1014">
            <v>160</v>
          </cell>
        </row>
        <row r="1015">
          <cell r="G1015" t="str">
            <v>SHUN</v>
          </cell>
          <cell r="H1015">
            <v>160</v>
          </cell>
        </row>
        <row r="1016">
          <cell r="G1016" t="str">
            <v>SHUN</v>
          </cell>
          <cell r="H1016">
            <v>160</v>
          </cell>
        </row>
        <row r="1017">
          <cell r="G1017" t="str">
            <v>SHUN</v>
          </cell>
          <cell r="H1017">
            <v>160</v>
          </cell>
        </row>
        <row r="1018">
          <cell r="G1018" t="str">
            <v>SJZ3CT</v>
          </cell>
          <cell r="H1018">
            <v>160</v>
          </cell>
        </row>
        <row r="1019">
          <cell r="G1019" t="str">
            <v>SJZ3CT</v>
          </cell>
          <cell r="H1019">
            <v>160</v>
          </cell>
        </row>
        <row r="1020">
          <cell r="G1020" t="str">
            <v>SJZ3CT</v>
          </cell>
          <cell r="H1020">
            <v>160</v>
          </cell>
        </row>
        <row r="1021">
          <cell r="G1021" t="str">
            <v>SJZ3CT</v>
          </cell>
          <cell r="H1021">
            <v>160</v>
          </cell>
        </row>
        <row r="1022">
          <cell r="G1022" t="str">
            <v>SJZ3CT</v>
          </cell>
          <cell r="H1022">
            <v>160</v>
          </cell>
        </row>
        <row r="1023">
          <cell r="G1023" t="str">
            <v>SJZ3CT</v>
          </cell>
          <cell r="H1023">
            <v>160</v>
          </cell>
        </row>
        <row r="1024">
          <cell r="G1024" t="str">
            <v>SJZ4CT</v>
          </cell>
          <cell r="H1024">
            <v>160</v>
          </cell>
        </row>
        <row r="1025">
          <cell r="G1025" t="str">
            <v>SJZ4CT</v>
          </cell>
          <cell r="H1025">
            <v>160</v>
          </cell>
        </row>
        <row r="1026">
          <cell r="G1026" t="str">
            <v>SJZ4CT</v>
          </cell>
          <cell r="H1026">
            <v>160</v>
          </cell>
        </row>
        <row r="1027">
          <cell r="G1027" t="str">
            <v>SJZ4CT</v>
          </cell>
          <cell r="H1027">
            <v>160</v>
          </cell>
        </row>
        <row r="1028">
          <cell r="G1028" t="str">
            <v>SJZ4CT</v>
          </cell>
          <cell r="H1028">
            <v>160</v>
          </cell>
        </row>
        <row r="1029">
          <cell r="G1029" t="str">
            <v>SJZ4CT</v>
          </cell>
          <cell r="H1029">
            <v>160</v>
          </cell>
        </row>
        <row r="1030">
          <cell r="G1030" t="str">
            <v>SQ2CT</v>
          </cell>
          <cell r="H1030">
            <v>200</v>
          </cell>
        </row>
        <row r="1031">
          <cell r="G1031" t="str">
            <v>SQ2CT</v>
          </cell>
          <cell r="H1031">
            <v>200</v>
          </cell>
        </row>
        <row r="1032">
          <cell r="G1032" t="str">
            <v>SQ2CT</v>
          </cell>
          <cell r="H1032">
            <v>200</v>
          </cell>
        </row>
        <row r="1033">
          <cell r="G1033" t="str">
            <v>SQ2CT</v>
          </cell>
          <cell r="H1033">
            <v>200</v>
          </cell>
        </row>
        <row r="1034">
          <cell r="G1034" t="str">
            <v>SQ2CT</v>
          </cell>
          <cell r="H1034">
            <v>200</v>
          </cell>
        </row>
        <row r="1035">
          <cell r="G1035" t="str">
            <v>SQ2CT</v>
          </cell>
          <cell r="H1035">
            <v>200</v>
          </cell>
        </row>
        <row r="1036">
          <cell r="G1036" t="str">
            <v>SQ2CT</v>
          </cell>
          <cell r="H1036">
            <v>200</v>
          </cell>
        </row>
        <row r="1037">
          <cell r="G1037" t="str">
            <v>SQ2CT</v>
          </cell>
          <cell r="H1037">
            <v>200</v>
          </cell>
        </row>
        <row r="1038">
          <cell r="G1038" t="str">
            <v>SQ2CT</v>
          </cell>
          <cell r="H1038">
            <v>200</v>
          </cell>
        </row>
        <row r="1039">
          <cell r="G1039" t="str">
            <v>SQCT</v>
          </cell>
          <cell r="H1039">
            <v>200</v>
          </cell>
        </row>
        <row r="1040">
          <cell r="G1040" t="str">
            <v>SQCT</v>
          </cell>
          <cell r="H1040">
            <v>200</v>
          </cell>
        </row>
        <row r="1041">
          <cell r="G1041" t="str">
            <v>SQCT</v>
          </cell>
          <cell r="H1041">
            <v>200</v>
          </cell>
        </row>
        <row r="1042">
          <cell r="G1042" t="str">
            <v>SQCT</v>
          </cell>
          <cell r="H1042">
            <v>200</v>
          </cell>
        </row>
        <row r="1043">
          <cell r="G1043" t="str">
            <v>SQCT</v>
          </cell>
          <cell r="H1043">
            <v>200</v>
          </cell>
        </row>
        <row r="1044">
          <cell r="G1044" t="str">
            <v>SQCT</v>
          </cell>
          <cell r="H1044">
            <v>200</v>
          </cell>
        </row>
        <row r="1045">
          <cell r="G1045" t="str">
            <v>SQCT</v>
          </cell>
          <cell r="H1045">
            <v>200</v>
          </cell>
        </row>
        <row r="1046">
          <cell r="G1046" t="str">
            <v>SQCT</v>
          </cell>
          <cell r="H1046">
            <v>200</v>
          </cell>
        </row>
        <row r="1047">
          <cell r="G1047" t="str">
            <v>SQCT</v>
          </cell>
          <cell r="H1047">
            <v>200</v>
          </cell>
        </row>
        <row r="1048">
          <cell r="G1048" t="str">
            <v>SUZ2CT</v>
          </cell>
          <cell r="H1048">
            <v>160</v>
          </cell>
        </row>
        <row r="1049">
          <cell r="G1049" t="str">
            <v>SUZ2CT</v>
          </cell>
          <cell r="H1049">
            <v>160</v>
          </cell>
        </row>
        <row r="1050">
          <cell r="G1050" t="str">
            <v>SUZ2CT</v>
          </cell>
          <cell r="H1050">
            <v>160</v>
          </cell>
        </row>
        <row r="1051">
          <cell r="G1051" t="str">
            <v>SUZ2CT</v>
          </cell>
          <cell r="H1051">
            <v>160</v>
          </cell>
        </row>
        <row r="1052">
          <cell r="G1052" t="str">
            <v>SUZ2CT</v>
          </cell>
          <cell r="H1052">
            <v>160</v>
          </cell>
        </row>
        <row r="1053">
          <cell r="G1053" t="str">
            <v>SUZ2CT</v>
          </cell>
          <cell r="H1053">
            <v>160</v>
          </cell>
        </row>
        <row r="1054">
          <cell r="G1054" t="str">
            <v>SUZ2CT</v>
          </cell>
          <cell r="H1054">
            <v>160</v>
          </cell>
        </row>
        <row r="1055">
          <cell r="G1055" t="str">
            <v>SUZ2CT</v>
          </cell>
          <cell r="H1055">
            <v>160</v>
          </cell>
        </row>
        <row r="1056">
          <cell r="G1056" t="str">
            <v>SUZ2CT</v>
          </cell>
          <cell r="H1056">
            <v>160</v>
          </cell>
        </row>
        <row r="1057">
          <cell r="G1057" t="str">
            <v>SUZ4CT</v>
          </cell>
          <cell r="H1057">
            <v>100</v>
          </cell>
        </row>
        <row r="1058">
          <cell r="G1058" t="str">
            <v>SUZ4CT</v>
          </cell>
          <cell r="H1058">
            <v>100</v>
          </cell>
        </row>
        <row r="1059">
          <cell r="G1059" t="str">
            <v>SUZ4CT</v>
          </cell>
          <cell r="H1059">
            <v>100</v>
          </cell>
        </row>
        <row r="1060">
          <cell r="G1060" t="str">
            <v>SUZCT</v>
          </cell>
          <cell r="H1060">
            <v>160</v>
          </cell>
        </row>
        <row r="1061">
          <cell r="G1061" t="str">
            <v>SUZCT</v>
          </cell>
          <cell r="H1061">
            <v>160</v>
          </cell>
        </row>
        <row r="1062">
          <cell r="G1062" t="str">
            <v>SUZCT</v>
          </cell>
          <cell r="H1062">
            <v>160</v>
          </cell>
        </row>
        <row r="1063">
          <cell r="G1063" t="str">
            <v>SUZCT</v>
          </cell>
          <cell r="H1063">
            <v>160</v>
          </cell>
        </row>
        <row r="1064">
          <cell r="G1064" t="str">
            <v>SUZCT</v>
          </cell>
          <cell r="H1064">
            <v>160</v>
          </cell>
        </row>
        <row r="1065">
          <cell r="G1065" t="str">
            <v>SUZCT</v>
          </cell>
          <cell r="H1065">
            <v>160</v>
          </cell>
        </row>
        <row r="1066">
          <cell r="G1066" t="str">
            <v>SUZCT</v>
          </cell>
          <cell r="H1066">
            <v>160</v>
          </cell>
        </row>
        <row r="1067">
          <cell r="G1067" t="str">
            <v>SUZCT</v>
          </cell>
          <cell r="H1067">
            <v>160</v>
          </cell>
        </row>
        <row r="1068">
          <cell r="G1068" t="str">
            <v>SUZCT</v>
          </cell>
          <cell r="H1068">
            <v>160</v>
          </cell>
        </row>
        <row r="1069">
          <cell r="G1069" t="str">
            <v>SUZCT</v>
          </cell>
          <cell r="H1069">
            <v>160</v>
          </cell>
        </row>
        <row r="1070">
          <cell r="G1070" t="str">
            <v>SY2CM</v>
          </cell>
          <cell r="H1070">
            <v>180</v>
          </cell>
        </row>
        <row r="1071">
          <cell r="G1071" t="str">
            <v>SY2CM</v>
          </cell>
          <cell r="H1071">
            <v>180</v>
          </cell>
        </row>
        <row r="1072">
          <cell r="G1072" t="str">
            <v>SY2CM</v>
          </cell>
          <cell r="H1072">
            <v>180</v>
          </cell>
        </row>
        <row r="1073">
          <cell r="G1073" t="str">
            <v>SY2CM</v>
          </cell>
          <cell r="H1073">
            <v>180</v>
          </cell>
        </row>
        <row r="1074">
          <cell r="G1074" t="str">
            <v>SY2CM</v>
          </cell>
          <cell r="H1074">
            <v>180</v>
          </cell>
        </row>
        <row r="1075">
          <cell r="G1075" t="str">
            <v>SY2CM</v>
          </cell>
          <cell r="H1075">
            <v>180</v>
          </cell>
        </row>
        <row r="1076">
          <cell r="G1076" t="str">
            <v>SY2CM</v>
          </cell>
          <cell r="H1076">
            <v>180</v>
          </cell>
        </row>
        <row r="1077">
          <cell r="G1077" t="str">
            <v>SY2CM</v>
          </cell>
          <cell r="H1077">
            <v>180</v>
          </cell>
        </row>
        <row r="1078">
          <cell r="G1078" t="str">
            <v>SY2CM</v>
          </cell>
          <cell r="H1078">
            <v>180</v>
          </cell>
        </row>
        <row r="1079">
          <cell r="G1079" t="str">
            <v>SY2CM</v>
          </cell>
          <cell r="H1079">
            <v>180</v>
          </cell>
        </row>
        <row r="1080">
          <cell r="G1080" t="str">
            <v>SY2CM</v>
          </cell>
          <cell r="H1080">
            <v>180</v>
          </cell>
        </row>
        <row r="1081">
          <cell r="G1081" t="str">
            <v>SY2CT</v>
          </cell>
          <cell r="H1081">
            <v>40</v>
          </cell>
        </row>
        <row r="1082">
          <cell r="G1082" t="str">
            <v>SY2CT</v>
          </cell>
          <cell r="H1082">
            <v>40</v>
          </cell>
        </row>
        <row r="1083">
          <cell r="G1083" t="str">
            <v>SY2UN</v>
          </cell>
          <cell r="H1083">
            <v>60</v>
          </cell>
        </row>
        <row r="1084">
          <cell r="G1084" t="str">
            <v>SY2UN</v>
          </cell>
          <cell r="H1084">
            <v>60</v>
          </cell>
        </row>
        <row r="1085">
          <cell r="G1085" t="str">
            <v>SY2UN</v>
          </cell>
          <cell r="H1085">
            <v>60</v>
          </cell>
        </row>
        <row r="1086">
          <cell r="G1086" t="str">
            <v>SY3CM</v>
          </cell>
          <cell r="H1086">
            <v>320</v>
          </cell>
        </row>
        <row r="1087">
          <cell r="G1087" t="str">
            <v>SY3CM</v>
          </cell>
          <cell r="H1087">
            <v>320</v>
          </cell>
        </row>
        <row r="1088">
          <cell r="G1088" t="str">
            <v>SY3CM</v>
          </cell>
          <cell r="H1088">
            <v>320</v>
          </cell>
        </row>
        <row r="1089">
          <cell r="G1089" t="str">
            <v>SY3CM</v>
          </cell>
          <cell r="H1089">
            <v>320</v>
          </cell>
        </row>
        <row r="1090">
          <cell r="G1090" t="str">
            <v>SY3CM</v>
          </cell>
          <cell r="H1090">
            <v>320</v>
          </cell>
        </row>
        <row r="1091">
          <cell r="G1091" t="str">
            <v>SY3CM</v>
          </cell>
          <cell r="H1091">
            <v>320</v>
          </cell>
        </row>
        <row r="1092">
          <cell r="G1092" t="str">
            <v>SY3CM</v>
          </cell>
          <cell r="H1092">
            <v>320</v>
          </cell>
        </row>
        <row r="1093">
          <cell r="G1093" t="str">
            <v>SY3CM</v>
          </cell>
          <cell r="H1093">
            <v>320</v>
          </cell>
        </row>
        <row r="1094">
          <cell r="G1094" t="str">
            <v>SY3CM</v>
          </cell>
          <cell r="H1094">
            <v>320</v>
          </cell>
        </row>
        <row r="1095">
          <cell r="G1095" t="str">
            <v>SY3UN</v>
          </cell>
          <cell r="H1095">
            <v>160</v>
          </cell>
        </row>
        <row r="1096">
          <cell r="G1096" t="str">
            <v>SY3UN</v>
          </cell>
          <cell r="H1096">
            <v>160</v>
          </cell>
        </row>
        <row r="1097">
          <cell r="G1097" t="str">
            <v>SY3UN</v>
          </cell>
          <cell r="H1097">
            <v>160</v>
          </cell>
        </row>
        <row r="1098">
          <cell r="G1098" t="str">
            <v>SY3UN</v>
          </cell>
          <cell r="H1098">
            <v>160</v>
          </cell>
        </row>
        <row r="1099">
          <cell r="G1099" t="str">
            <v>SY3UN</v>
          </cell>
          <cell r="H1099">
            <v>160</v>
          </cell>
        </row>
        <row r="1100">
          <cell r="G1100" t="str">
            <v>SY3UN</v>
          </cell>
          <cell r="H1100">
            <v>160</v>
          </cell>
        </row>
        <row r="1101">
          <cell r="G1101" t="str">
            <v>SY3UN</v>
          </cell>
          <cell r="H1101">
            <v>160</v>
          </cell>
        </row>
        <row r="1102">
          <cell r="G1102" t="str">
            <v>SY4UN</v>
          </cell>
          <cell r="H1102">
            <v>200</v>
          </cell>
        </row>
        <row r="1103">
          <cell r="G1103" t="str">
            <v>SY4UN</v>
          </cell>
          <cell r="H1103">
            <v>200</v>
          </cell>
        </row>
        <row r="1104">
          <cell r="G1104" t="str">
            <v>SY4UN</v>
          </cell>
          <cell r="H1104">
            <v>200</v>
          </cell>
        </row>
        <row r="1105">
          <cell r="G1105" t="str">
            <v>SY4UN</v>
          </cell>
          <cell r="H1105">
            <v>200</v>
          </cell>
        </row>
        <row r="1106">
          <cell r="G1106" t="str">
            <v>SY4UN</v>
          </cell>
          <cell r="H1106">
            <v>200</v>
          </cell>
        </row>
        <row r="1107">
          <cell r="G1107" t="str">
            <v>SY4UN</v>
          </cell>
          <cell r="H1107">
            <v>200</v>
          </cell>
        </row>
        <row r="1108">
          <cell r="G1108" t="str">
            <v>SYCM</v>
          </cell>
          <cell r="H1108">
            <v>120</v>
          </cell>
        </row>
        <row r="1109">
          <cell r="G1109" t="str">
            <v>SYCM</v>
          </cell>
          <cell r="H1109">
            <v>120</v>
          </cell>
        </row>
        <row r="1110">
          <cell r="G1110" t="str">
            <v>SYCM</v>
          </cell>
          <cell r="H1110">
            <v>120</v>
          </cell>
        </row>
        <row r="1111">
          <cell r="G1111" t="str">
            <v>SYCM</v>
          </cell>
          <cell r="H1111">
            <v>120</v>
          </cell>
        </row>
        <row r="1112">
          <cell r="G1112" t="str">
            <v>SYCM</v>
          </cell>
          <cell r="H1112">
            <v>120</v>
          </cell>
        </row>
        <row r="1113">
          <cell r="G1113" t="str">
            <v>SYCT</v>
          </cell>
          <cell r="H1113">
            <v>40</v>
          </cell>
        </row>
        <row r="1114">
          <cell r="G1114" t="str">
            <v>SYCT</v>
          </cell>
          <cell r="H1114">
            <v>40</v>
          </cell>
        </row>
        <row r="1115">
          <cell r="G1115" t="str">
            <v>SZCM</v>
          </cell>
          <cell r="H1115">
            <v>340</v>
          </cell>
        </row>
        <row r="1116">
          <cell r="G1116" t="str">
            <v>SZCM</v>
          </cell>
          <cell r="H1116">
            <v>340</v>
          </cell>
        </row>
        <row r="1117">
          <cell r="G1117" t="str">
            <v>SZCM</v>
          </cell>
          <cell r="H1117">
            <v>340</v>
          </cell>
        </row>
        <row r="1118">
          <cell r="G1118" t="str">
            <v>SZCM</v>
          </cell>
          <cell r="H1118">
            <v>340</v>
          </cell>
        </row>
        <row r="1119">
          <cell r="G1119" t="str">
            <v>SZCM</v>
          </cell>
          <cell r="H1119">
            <v>340</v>
          </cell>
        </row>
        <row r="1120">
          <cell r="G1120" t="str">
            <v>SZCM</v>
          </cell>
          <cell r="H1120">
            <v>340</v>
          </cell>
        </row>
        <row r="1121">
          <cell r="G1121" t="str">
            <v>SZCM</v>
          </cell>
          <cell r="H1121">
            <v>340</v>
          </cell>
        </row>
        <row r="1122">
          <cell r="G1122" t="str">
            <v>SZCM</v>
          </cell>
          <cell r="H1122">
            <v>340</v>
          </cell>
        </row>
        <row r="1123">
          <cell r="G1123" t="str">
            <v>TJ2CM</v>
          </cell>
          <cell r="H1123">
            <v>100</v>
          </cell>
        </row>
        <row r="1124">
          <cell r="G1124" t="str">
            <v>TJ2CM</v>
          </cell>
          <cell r="H1124">
            <v>100</v>
          </cell>
        </row>
        <row r="1125">
          <cell r="G1125" t="str">
            <v>TJ2CM</v>
          </cell>
          <cell r="H1125">
            <v>100</v>
          </cell>
        </row>
        <row r="1126">
          <cell r="G1126" t="str">
            <v>TJ2CM</v>
          </cell>
          <cell r="H1126">
            <v>100</v>
          </cell>
        </row>
        <row r="1127">
          <cell r="G1127" t="str">
            <v>TJ3CT</v>
          </cell>
          <cell r="H1127">
            <v>160</v>
          </cell>
        </row>
        <row r="1128">
          <cell r="G1128" t="str">
            <v>TJ3CT</v>
          </cell>
          <cell r="H1128">
            <v>160</v>
          </cell>
        </row>
        <row r="1129">
          <cell r="G1129" t="str">
            <v>TJ3CT</v>
          </cell>
          <cell r="H1129">
            <v>160</v>
          </cell>
        </row>
        <row r="1130">
          <cell r="G1130" t="str">
            <v>TJ3CT</v>
          </cell>
          <cell r="H1130">
            <v>160</v>
          </cell>
        </row>
        <row r="1131">
          <cell r="G1131" t="str">
            <v>TJ3UN</v>
          </cell>
          <cell r="H1131">
            <v>240</v>
          </cell>
        </row>
        <row r="1132">
          <cell r="G1132" t="str">
            <v>TJ3UN</v>
          </cell>
          <cell r="H1132">
            <v>240</v>
          </cell>
        </row>
        <row r="1133">
          <cell r="G1133" t="str">
            <v>TJ3UN</v>
          </cell>
          <cell r="H1133">
            <v>240</v>
          </cell>
        </row>
        <row r="1134">
          <cell r="G1134" t="str">
            <v>TJ3UN</v>
          </cell>
          <cell r="H1134">
            <v>240</v>
          </cell>
        </row>
        <row r="1135">
          <cell r="G1135" t="str">
            <v>TJ3UN</v>
          </cell>
          <cell r="H1135">
            <v>240</v>
          </cell>
        </row>
        <row r="1136">
          <cell r="G1136" t="str">
            <v>TJ3UN</v>
          </cell>
          <cell r="H1136">
            <v>240</v>
          </cell>
        </row>
        <row r="1137">
          <cell r="G1137" t="str">
            <v>TJ3UN</v>
          </cell>
          <cell r="H1137">
            <v>240</v>
          </cell>
        </row>
        <row r="1138">
          <cell r="G1138" t="str">
            <v>TJ4CT</v>
          </cell>
          <cell r="H1138">
            <v>70</v>
          </cell>
        </row>
        <row r="1139">
          <cell r="G1139" t="str">
            <v>TJ4CT</v>
          </cell>
          <cell r="H1139">
            <v>70</v>
          </cell>
        </row>
        <row r="1140">
          <cell r="G1140" t="str">
            <v>TJ4CT</v>
          </cell>
          <cell r="H1140">
            <v>70</v>
          </cell>
        </row>
        <row r="1141">
          <cell r="G1141" t="str">
            <v>TJ4CT</v>
          </cell>
          <cell r="H1141">
            <v>70</v>
          </cell>
        </row>
        <row r="1142">
          <cell r="G1142" t="str">
            <v>TJ4CT</v>
          </cell>
          <cell r="H1142">
            <v>70</v>
          </cell>
        </row>
        <row r="1143">
          <cell r="G1143" t="str">
            <v>TJCTCACHE</v>
          </cell>
          <cell r="H1143">
            <v>160</v>
          </cell>
        </row>
        <row r="1144">
          <cell r="G1144" t="str">
            <v>TJCTCACHE</v>
          </cell>
          <cell r="H1144">
            <v>160</v>
          </cell>
        </row>
        <row r="1145">
          <cell r="G1145" t="str">
            <v>TJCTCACHE</v>
          </cell>
          <cell r="H1145">
            <v>160</v>
          </cell>
        </row>
        <row r="1146">
          <cell r="G1146" t="str">
            <v>TJCTCACHE</v>
          </cell>
          <cell r="H1146">
            <v>160</v>
          </cell>
        </row>
        <row r="1147">
          <cell r="G1147" t="str">
            <v>TJCTCACHE</v>
          </cell>
          <cell r="H1147">
            <v>160</v>
          </cell>
        </row>
        <row r="1148">
          <cell r="G1148" t="str">
            <v>TJCTCACHE</v>
          </cell>
          <cell r="H1148">
            <v>160</v>
          </cell>
        </row>
        <row r="1149">
          <cell r="G1149" t="str">
            <v>TJCTCACHE</v>
          </cell>
          <cell r="H1149">
            <v>160</v>
          </cell>
        </row>
        <row r="1150">
          <cell r="G1150" t="str">
            <v>TJCTCACHE</v>
          </cell>
          <cell r="H1150">
            <v>160</v>
          </cell>
        </row>
        <row r="1151">
          <cell r="G1151" t="str">
            <v>TJCTCACHE</v>
          </cell>
          <cell r="H1151">
            <v>160</v>
          </cell>
        </row>
        <row r="1152">
          <cell r="G1152" t="str">
            <v>TS2CT</v>
          </cell>
          <cell r="H1152">
            <v>160</v>
          </cell>
        </row>
        <row r="1153">
          <cell r="G1153" t="str">
            <v>TS2CT</v>
          </cell>
          <cell r="H1153">
            <v>160</v>
          </cell>
        </row>
        <row r="1154">
          <cell r="G1154" t="str">
            <v>TS2CT</v>
          </cell>
          <cell r="H1154">
            <v>160</v>
          </cell>
        </row>
        <row r="1155">
          <cell r="G1155" t="str">
            <v>TS2CT</v>
          </cell>
          <cell r="H1155">
            <v>160</v>
          </cell>
        </row>
        <row r="1156">
          <cell r="G1156" t="str">
            <v>TS2CT</v>
          </cell>
          <cell r="H1156">
            <v>160</v>
          </cell>
        </row>
        <row r="1157">
          <cell r="G1157" t="str">
            <v>TS2CT</v>
          </cell>
          <cell r="H1157">
            <v>160</v>
          </cell>
        </row>
        <row r="1158">
          <cell r="G1158" t="str">
            <v>TS2CT</v>
          </cell>
          <cell r="H1158">
            <v>160</v>
          </cell>
        </row>
        <row r="1159">
          <cell r="G1159" t="str">
            <v>TS2UN</v>
          </cell>
          <cell r="H1159">
            <v>160</v>
          </cell>
        </row>
        <row r="1160">
          <cell r="G1160" t="str">
            <v>TS2UN</v>
          </cell>
          <cell r="H1160">
            <v>160</v>
          </cell>
        </row>
        <row r="1161">
          <cell r="G1161" t="str">
            <v>TS2UN</v>
          </cell>
          <cell r="H1161">
            <v>160</v>
          </cell>
        </row>
        <row r="1162">
          <cell r="G1162" t="str">
            <v>TS2UN</v>
          </cell>
          <cell r="H1162">
            <v>160</v>
          </cell>
        </row>
        <row r="1163">
          <cell r="G1163" t="str">
            <v>TS2UN</v>
          </cell>
          <cell r="H1163">
            <v>160</v>
          </cell>
        </row>
        <row r="1164">
          <cell r="G1164" t="str">
            <v>TS2UN</v>
          </cell>
          <cell r="H1164">
            <v>160</v>
          </cell>
        </row>
        <row r="1165">
          <cell r="G1165" t="str">
            <v>TS2UN</v>
          </cell>
          <cell r="H1165">
            <v>160</v>
          </cell>
        </row>
        <row r="1166">
          <cell r="G1166" t="str">
            <v>TS4UN</v>
          </cell>
          <cell r="H1166">
            <v>280</v>
          </cell>
        </row>
        <row r="1167">
          <cell r="G1167" t="str">
            <v>TS4UN</v>
          </cell>
          <cell r="H1167">
            <v>280</v>
          </cell>
        </row>
        <row r="1168">
          <cell r="G1168" t="str">
            <v>TS4UN</v>
          </cell>
          <cell r="H1168">
            <v>280</v>
          </cell>
        </row>
        <row r="1169">
          <cell r="G1169" t="str">
            <v>TS4UN</v>
          </cell>
          <cell r="H1169">
            <v>280</v>
          </cell>
        </row>
        <row r="1170">
          <cell r="G1170" t="str">
            <v>TS4UN</v>
          </cell>
          <cell r="H1170">
            <v>280</v>
          </cell>
        </row>
        <row r="1171">
          <cell r="G1171" t="str">
            <v>TS4UN</v>
          </cell>
          <cell r="H1171">
            <v>280</v>
          </cell>
        </row>
        <row r="1172">
          <cell r="G1172" t="str">
            <v>TS4UN</v>
          </cell>
          <cell r="H1172">
            <v>280</v>
          </cell>
        </row>
        <row r="1173">
          <cell r="G1173" t="str">
            <v>TS6UN</v>
          </cell>
          <cell r="H1173">
            <v>150</v>
          </cell>
        </row>
        <row r="1174">
          <cell r="G1174" t="str">
            <v>TS6UN</v>
          </cell>
          <cell r="H1174">
            <v>150</v>
          </cell>
        </row>
        <row r="1175">
          <cell r="G1175" t="str">
            <v>TS6UN</v>
          </cell>
          <cell r="H1175">
            <v>150</v>
          </cell>
        </row>
        <row r="1176">
          <cell r="G1176" t="str">
            <v>TS6UN</v>
          </cell>
          <cell r="H1176">
            <v>150</v>
          </cell>
        </row>
        <row r="1177">
          <cell r="G1177" t="str">
            <v>TS6UN</v>
          </cell>
          <cell r="H1177">
            <v>150</v>
          </cell>
        </row>
        <row r="1178">
          <cell r="G1178" t="str">
            <v>TSUN</v>
          </cell>
          <cell r="H1178">
            <v>110</v>
          </cell>
        </row>
        <row r="1179">
          <cell r="G1179" t="str">
            <v>TSUN</v>
          </cell>
          <cell r="H1179">
            <v>110</v>
          </cell>
        </row>
        <row r="1180">
          <cell r="G1180" t="str">
            <v>TSUN</v>
          </cell>
          <cell r="H1180">
            <v>110</v>
          </cell>
        </row>
        <row r="1181">
          <cell r="G1181" t="str">
            <v>TSUN</v>
          </cell>
          <cell r="H1181">
            <v>110</v>
          </cell>
        </row>
        <row r="1182">
          <cell r="G1182" t="str">
            <v>TSUN</v>
          </cell>
          <cell r="H1182">
            <v>110</v>
          </cell>
        </row>
        <row r="1183">
          <cell r="G1183" t="str">
            <v>TSUN</v>
          </cell>
          <cell r="H1183">
            <v>110</v>
          </cell>
        </row>
        <row r="1184">
          <cell r="G1184" t="str">
            <v>TSUN</v>
          </cell>
          <cell r="H1184">
            <v>110</v>
          </cell>
        </row>
        <row r="1185">
          <cell r="G1185" t="str">
            <v>TY2UN</v>
          </cell>
          <cell r="H1185">
            <v>160</v>
          </cell>
        </row>
        <row r="1186">
          <cell r="G1186" t="str">
            <v>TY2UN</v>
          </cell>
          <cell r="H1186">
            <v>160</v>
          </cell>
        </row>
        <row r="1187">
          <cell r="G1187" t="str">
            <v>TY2UN</v>
          </cell>
          <cell r="H1187">
            <v>160</v>
          </cell>
        </row>
        <row r="1188">
          <cell r="G1188" t="str">
            <v>TY2UN</v>
          </cell>
          <cell r="H1188">
            <v>160</v>
          </cell>
        </row>
        <row r="1189">
          <cell r="G1189" t="str">
            <v>TY2UN</v>
          </cell>
          <cell r="H1189">
            <v>160</v>
          </cell>
        </row>
        <row r="1190">
          <cell r="G1190" t="str">
            <v>TY2UN</v>
          </cell>
          <cell r="H1190">
            <v>160</v>
          </cell>
        </row>
        <row r="1191">
          <cell r="G1191" t="str">
            <v>TY2UN</v>
          </cell>
          <cell r="H1191">
            <v>160</v>
          </cell>
        </row>
        <row r="1192">
          <cell r="G1192" t="str">
            <v>TY2UN</v>
          </cell>
          <cell r="H1192">
            <v>160</v>
          </cell>
        </row>
        <row r="1193">
          <cell r="G1193" t="str">
            <v>TY2UN</v>
          </cell>
          <cell r="H1193">
            <v>160</v>
          </cell>
        </row>
        <row r="1194">
          <cell r="G1194" t="str">
            <v>TY3CT</v>
          </cell>
          <cell r="H1194">
            <v>200</v>
          </cell>
        </row>
        <row r="1195">
          <cell r="G1195" t="str">
            <v>TY3CT</v>
          </cell>
          <cell r="H1195">
            <v>200</v>
          </cell>
        </row>
        <row r="1196">
          <cell r="G1196" t="str">
            <v>TY3CT</v>
          </cell>
          <cell r="H1196">
            <v>200</v>
          </cell>
        </row>
        <row r="1197">
          <cell r="G1197" t="str">
            <v>TY3CT</v>
          </cell>
          <cell r="H1197">
            <v>200</v>
          </cell>
        </row>
        <row r="1198">
          <cell r="G1198" t="str">
            <v>TY3CT</v>
          </cell>
          <cell r="H1198">
            <v>200</v>
          </cell>
        </row>
        <row r="1199">
          <cell r="G1199" t="str">
            <v>TY3CT</v>
          </cell>
          <cell r="H1199">
            <v>200</v>
          </cell>
        </row>
        <row r="1200">
          <cell r="G1200" t="str">
            <v>TY3CT</v>
          </cell>
          <cell r="H1200">
            <v>200</v>
          </cell>
        </row>
        <row r="1201">
          <cell r="G1201" t="str">
            <v>TY3CT</v>
          </cell>
          <cell r="H1201">
            <v>200</v>
          </cell>
        </row>
        <row r="1202">
          <cell r="G1202" t="str">
            <v>TY3CT</v>
          </cell>
          <cell r="H1202">
            <v>200</v>
          </cell>
        </row>
        <row r="1203">
          <cell r="G1203" t="str">
            <v>TY4CM</v>
          </cell>
          <cell r="H1203">
            <v>160</v>
          </cell>
        </row>
        <row r="1204">
          <cell r="G1204" t="str">
            <v>TY4CM</v>
          </cell>
          <cell r="H1204">
            <v>160</v>
          </cell>
        </row>
        <row r="1205">
          <cell r="G1205" t="str">
            <v>TY4CM</v>
          </cell>
          <cell r="H1205">
            <v>160</v>
          </cell>
        </row>
        <row r="1206">
          <cell r="G1206" t="str">
            <v>TY4CM</v>
          </cell>
          <cell r="H1206">
            <v>160</v>
          </cell>
        </row>
        <row r="1207">
          <cell r="G1207" t="str">
            <v>TY4CM</v>
          </cell>
          <cell r="H1207">
            <v>160</v>
          </cell>
        </row>
        <row r="1208">
          <cell r="G1208" t="str">
            <v>TY5CM</v>
          </cell>
          <cell r="H1208">
            <v>160</v>
          </cell>
        </row>
        <row r="1209">
          <cell r="G1209" t="str">
            <v>TY5CM</v>
          </cell>
          <cell r="H1209">
            <v>160</v>
          </cell>
        </row>
        <row r="1210">
          <cell r="G1210" t="str">
            <v>TY5CM</v>
          </cell>
          <cell r="H1210">
            <v>160</v>
          </cell>
        </row>
        <row r="1211">
          <cell r="G1211" t="str">
            <v>TY5CM</v>
          </cell>
          <cell r="H1211">
            <v>160</v>
          </cell>
        </row>
        <row r="1212">
          <cell r="G1212" t="str">
            <v>TY5CM</v>
          </cell>
          <cell r="H1212">
            <v>160</v>
          </cell>
        </row>
        <row r="1213">
          <cell r="G1213" t="str">
            <v>TZ2CM</v>
          </cell>
          <cell r="H1213">
            <v>340</v>
          </cell>
        </row>
        <row r="1214">
          <cell r="G1214" t="str">
            <v>TZ2CM</v>
          </cell>
          <cell r="H1214">
            <v>340</v>
          </cell>
        </row>
        <row r="1215">
          <cell r="G1215" t="str">
            <v>TZ2CM</v>
          </cell>
          <cell r="H1215">
            <v>340</v>
          </cell>
        </row>
        <row r="1216">
          <cell r="G1216" t="str">
            <v>TZ2CM</v>
          </cell>
          <cell r="H1216">
            <v>340</v>
          </cell>
        </row>
        <row r="1217">
          <cell r="G1217" t="str">
            <v>TZ2CM</v>
          </cell>
          <cell r="H1217">
            <v>340</v>
          </cell>
        </row>
        <row r="1218">
          <cell r="G1218" t="str">
            <v>TZ2CM</v>
          </cell>
          <cell r="H1218">
            <v>340</v>
          </cell>
        </row>
        <row r="1219">
          <cell r="G1219" t="str">
            <v>TZ2CM</v>
          </cell>
          <cell r="H1219">
            <v>340</v>
          </cell>
        </row>
        <row r="1220">
          <cell r="G1220" t="str">
            <v>TZ2CM</v>
          </cell>
          <cell r="H1220">
            <v>340</v>
          </cell>
        </row>
        <row r="1221">
          <cell r="G1221" t="str">
            <v>TZ2CM</v>
          </cell>
          <cell r="H1221">
            <v>340</v>
          </cell>
        </row>
        <row r="1222">
          <cell r="G1222" t="str">
            <v>TZ2CM</v>
          </cell>
          <cell r="H1222">
            <v>340</v>
          </cell>
        </row>
        <row r="1223">
          <cell r="G1223" t="str">
            <v>WLMQ2CT</v>
          </cell>
          <cell r="H1223">
            <v>40</v>
          </cell>
        </row>
        <row r="1224">
          <cell r="G1224" t="str">
            <v>WLMQ2CT</v>
          </cell>
          <cell r="H1224">
            <v>40</v>
          </cell>
        </row>
        <row r="1225">
          <cell r="G1225" t="str">
            <v>WLMQ2CT</v>
          </cell>
          <cell r="H1225">
            <v>40</v>
          </cell>
        </row>
        <row r="1226">
          <cell r="G1226" t="str">
            <v>WLMQCT</v>
          </cell>
          <cell r="H1226">
            <v>20</v>
          </cell>
        </row>
        <row r="1227">
          <cell r="G1227" t="str">
            <v>WLMQCT</v>
          </cell>
          <cell r="H1227">
            <v>20</v>
          </cell>
        </row>
        <row r="1228">
          <cell r="G1228" t="str">
            <v>WLMQUN</v>
          </cell>
          <cell r="H1228">
            <v>40</v>
          </cell>
        </row>
        <row r="1229">
          <cell r="G1229" t="str">
            <v>WLMQUN</v>
          </cell>
          <cell r="H1229">
            <v>40</v>
          </cell>
        </row>
        <row r="1230">
          <cell r="G1230" t="str">
            <v>WX3CM</v>
          </cell>
          <cell r="H1230">
            <v>100</v>
          </cell>
        </row>
        <row r="1231">
          <cell r="G1231" t="str">
            <v>WX3CM</v>
          </cell>
          <cell r="H1231">
            <v>100</v>
          </cell>
        </row>
        <row r="1232">
          <cell r="G1232" t="str">
            <v>WX3CM</v>
          </cell>
          <cell r="H1232">
            <v>100</v>
          </cell>
        </row>
        <row r="1233">
          <cell r="G1233" t="str">
            <v>WXCM</v>
          </cell>
          <cell r="H1233">
            <v>240</v>
          </cell>
        </row>
        <row r="1234">
          <cell r="G1234" t="str">
            <v>WXCM</v>
          </cell>
          <cell r="H1234">
            <v>240</v>
          </cell>
        </row>
        <row r="1235">
          <cell r="G1235" t="str">
            <v>WXCM</v>
          </cell>
          <cell r="H1235">
            <v>240</v>
          </cell>
        </row>
        <row r="1236">
          <cell r="G1236" t="str">
            <v>WXCM</v>
          </cell>
          <cell r="H1236">
            <v>240</v>
          </cell>
        </row>
        <row r="1237">
          <cell r="G1237" t="str">
            <v>WXCM</v>
          </cell>
          <cell r="H1237">
            <v>240</v>
          </cell>
        </row>
        <row r="1238">
          <cell r="G1238" t="str">
            <v>WXCM</v>
          </cell>
          <cell r="H1238">
            <v>240</v>
          </cell>
        </row>
        <row r="1239">
          <cell r="G1239" t="str">
            <v>WXCM</v>
          </cell>
          <cell r="H1239">
            <v>240</v>
          </cell>
        </row>
        <row r="1240">
          <cell r="G1240" t="str">
            <v>WXCM</v>
          </cell>
          <cell r="H1240">
            <v>240</v>
          </cell>
        </row>
        <row r="1241">
          <cell r="G1241" t="str">
            <v>WZ2CM</v>
          </cell>
          <cell r="H1241">
            <v>300</v>
          </cell>
        </row>
        <row r="1242">
          <cell r="G1242" t="str">
            <v>WZ2CM</v>
          </cell>
          <cell r="H1242">
            <v>300</v>
          </cell>
        </row>
        <row r="1243">
          <cell r="G1243" t="str">
            <v>WZ2CM</v>
          </cell>
          <cell r="H1243">
            <v>300</v>
          </cell>
        </row>
        <row r="1244">
          <cell r="G1244" t="str">
            <v>WZ2CM</v>
          </cell>
          <cell r="H1244">
            <v>300</v>
          </cell>
        </row>
        <row r="1245">
          <cell r="G1245" t="str">
            <v>WZ2CM</v>
          </cell>
          <cell r="H1245">
            <v>300</v>
          </cell>
        </row>
        <row r="1246">
          <cell r="G1246" t="str">
            <v>WZ2CM</v>
          </cell>
          <cell r="H1246">
            <v>300</v>
          </cell>
        </row>
        <row r="1247">
          <cell r="G1247" t="str">
            <v>WZ2CM</v>
          </cell>
          <cell r="H1247">
            <v>300</v>
          </cell>
        </row>
        <row r="1248">
          <cell r="G1248" t="str">
            <v>WZ2CM</v>
          </cell>
          <cell r="H1248">
            <v>300</v>
          </cell>
        </row>
        <row r="1249">
          <cell r="G1249" t="str">
            <v>WZ2CM1H2F-D-18</v>
          </cell>
          <cell r="H1249" t="str">
            <v>WZ2CM1H2F-D-19</v>
          </cell>
        </row>
        <row r="1250">
          <cell r="G1250" t="str">
            <v>WZ2CT</v>
          </cell>
          <cell r="H1250">
            <v>240</v>
          </cell>
        </row>
        <row r="1251">
          <cell r="G1251" t="str">
            <v>WZ2CT</v>
          </cell>
          <cell r="H1251">
            <v>240</v>
          </cell>
        </row>
        <row r="1252">
          <cell r="G1252" t="str">
            <v>WZ2CT</v>
          </cell>
          <cell r="H1252">
            <v>240</v>
          </cell>
        </row>
        <row r="1253">
          <cell r="G1253" t="str">
            <v>WZ2CT</v>
          </cell>
          <cell r="H1253">
            <v>240</v>
          </cell>
        </row>
        <row r="1254">
          <cell r="G1254" t="str">
            <v>WZ2CT</v>
          </cell>
          <cell r="H1254">
            <v>240</v>
          </cell>
        </row>
        <row r="1255">
          <cell r="G1255" t="str">
            <v>WZ2CT</v>
          </cell>
          <cell r="H1255">
            <v>240</v>
          </cell>
        </row>
        <row r="1256">
          <cell r="G1256" t="str">
            <v>WZ2CT</v>
          </cell>
          <cell r="H1256">
            <v>240</v>
          </cell>
        </row>
        <row r="1257">
          <cell r="G1257" t="str">
            <v>WZ2CT</v>
          </cell>
          <cell r="H1257">
            <v>240</v>
          </cell>
        </row>
        <row r="1258">
          <cell r="G1258" t="str">
            <v>XA2CT</v>
          </cell>
          <cell r="H1258">
            <v>260</v>
          </cell>
        </row>
        <row r="1259">
          <cell r="G1259" t="str">
            <v>XA2CT</v>
          </cell>
          <cell r="H1259">
            <v>260</v>
          </cell>
        </row>
        <row r="1260">
          <cell r="G1260" t="str">
            <v>XA2CT</v>
          </cell>
          <cell r="H1260">
            <v>260</v>
          </cell>
        </row>
        <row r="1261">
          <cell r="G1261" t="str">
            <v>XA2CT</v>
          </cell>
          <cell r="H1261">
            <v>260</v>
          </cell>
        </row>
        <row r="1262">
          <cell r="G1262" t="str">
            <v>XA2CT</v>
          </cell>
          <cell r="H1262">
            <v>260</v>
          </cell>
        </row>
        <row r="1263">
          <cell r="G1263" t="str">
            <v>XA2CT</v>
          </cell>
          <cell r="H1263">
            <v>260</v>
          </cell>
        </row>
        <row r="1264">
          <cell r="G1264" t="str">
            <v>XA2CT</v>
          </cell>
          <cell r="H1264">
            <v>260</v>
          </cell>
        </row>
        <row r="1265">
          <cell r="G1265" t="str">
            <v>XA2CT</v>
          </cell>
          <cell r="H1265">
            <v>260</v>
          </cell>
        </row>
        <row r="1266">
          <cell r="G1266" t="str">
            <v>XA2CT</v>
          </cell>
          <cell r="H1266">
            <v>260</v>
          </cell>
        </row>
        <row r="1267">
          <cell r="G1267" t="str">
            <v>XA2CT</v>
          </cell>
          <cell r="H1267">
            <v>260</v>
          </cell>
        </row>
        <row r="1268">
          <cell r="G1268" t="str">
            <v>XA2CT</v>
          </cell>
          <cell r="H1268">
            <v>260</v>
          </cell>
        </row>
        <row r="1269">
          <cell r="G1269" t="str">
            <v>XA2CT</v>
          </cell>
          <cell r="H1269">
            <v>260</v>
          </cell>
        </row>
        <row r="1270">
          <cell r="G1270" t="str">
            <v>XA2CT</v>
          </cell>
          <cell r="H1270">
            <v>260</v>
          </cell>
        </row>
        <row r="1271">
          <cell r="G1271" t="str">
            <v>XA2CT</v>
          </cell>
          <cell r="H1271">
            <v>260</v>
          </cell>
        </row>
        <row r="1272">
          <cell r="G1272" t="str">
            <v>XA2CT</v>
          </cell>
          <cell r="H1272">
            <v>260</v>
          </cell>
        </row>
        <row r="1273">
          <cell r="G1273" t="str">
            <v>XA2UN</v>
          </cell>
          <cell r="H1273">
            <v>60</v>
          </cell>
        </row>
        <row r="1274">
          <cell r="G1274" t="str">
            <v>XA2UN</v>
          </cell>
          <cell r="H1274">
            <v>60</v>
          </cell>
        </row>
        <row r="1275">
          <cell r="G1275" t="str">
            <v>XA2UN</v>
          </cell>
          <cell r="H1275">
            <v>60</v>
          </cell>
        </row>
        <row r="1276">
          <cell r="G1276" t="str">
            <v>XA2UN</v>
          </cell>
          <cell r="H1276">
            <v>60</v>
          </cell>
        </row>
        <row r="1277">
          <cell r="G1277" t="str">
            <v>XA2UN</v>
          </cell>
          <cell r="H1277">
            <v>60</v>
          </cell>
        </row>
        <row r="1278">
          <cell r="G1278" t="str">
            <v>XA2UN</v>
          </cell>
          <cell r="H1278">
            <v>60</v>
          </cell>
        </row>
        <row r="1279">
          <cell r="G1279" t="str">
            <v>XA2UN</v>
          </cell>
          <cell r="H1279">
            <v>60</v>
          </cell>
        </row>
        <row r="1280">
          <cell r="G1280" t="str">
            <v>XA3CT</v>
          </cell>
          <cell r="H1280">
            <v>160</v>
          </cell>
        </row>
        <row r="1281">
          <cell r="G1281" t="str">
            <v>XA3CT</v>
          </cell>
          <cell r="H1281">
            <v>160</v>
          </cell>
        </row>
        <row r="1282">
          <cell r="G1282" t="str">
            <v>XA3CT</v>
          </cell>
          <cell r="H1282">
            <v>160</v>
          </cell>
        </row>
        <row r="1283">
          <cell r="G1283" t="str">
            <v>XA3CT</v>
          </cell>
          <cell r="H1283">
            <v>160</v>
          </cell>
        </row>
        <row r="1284">
          <cell r="G1284" t="str">
            <v>XA3CT</v>
          </cell>
          <cell r="H1284">
            <v>160</v>
          </cell>
        </row>
        <row r="1285">
          <cell r="G1285" t="str">
            <v>XA3CT</v>
          </cell>
          <cell r="H1285">
            <v>160</v>
          </cell>
        </row>
        <row r="1286">
          <cell r="G1286" t="str">
            <v>XA3CT</v>
          </cell>
          <cell r="H1286">
            <v>160</v>
          </cell>
        </row>
        <row r="1287">
          <cell r="G1287" t="str">
            <v>XA4CT</v>
          </cell>
          <cell r="H1287">
            <v>220</v>
          </cell>
        </row>
        <row r="1288">
          <cell r="G1288" t="str">
            <v>XA4CT</v>
          </cell>
          <cell r="H1288">
            <v>220</v>
          </cell>
        </row>
        <row r="1289">
          <cell r="G1289" t="str">
            <v>XA4CT</v>
          </cell>
          <cell r="H1289">
            <v>220</v>
          </cell>
        </row>
        <row r="1290">
          <cell r="G1290" t="str">
            <v>XA4CT</v>
          </cell>
          <cell r="H1290">
            <v>220</v>
          </cell>
        </row>
        <row r="1291">
          <cell r="G1291" t="str">
            <v>XA4CT</v>
          </cell>
          <cell r="H1291">
            <v>220</v>
          </cell>
        </row>
        <row r="1292">
          <cell r="G1292" t="str">
            <v>XACM</v>
          </cell>
          <cell r="H1292">
            <v>100</v>
          </cell>
        </row>
        <row r="1293">
          <cell r="G1293" t="str">
            <v>XACM</v>
          </cell>
          <cell r="H1293">
            <v>100</v>
          </cell>
        </row>
        <row r="1294">
          <cell r="G1294" t="str">
            <v>XACM</v>
          </cell>
          <cell r="H1294">
            <v>100</v>
          </cell>
        </row>
        <row r="1295">
          <cell r="G1295" t="str">
            <v>XACM</v>
          </cell>
          <cell r="H1295">
            <v>100</v>
          </cell>
        </row>
        <row r="1296">
          <cell r="G1296" t="str">
            <v>XACM</v>
          </cell>
          <cell r="H1296">
            <v>100</v>
          </cell>
        </row>
        <row r="1297">
          <cell r="G1297" t="str">
            <v>XACTCACHE</v>
          </cell>
          <cell r="H1297">
            <v>240</v>
          </cell>
        </row>
        <row r="1298">
          <cell r="G1298" t="str">
            <v>XACTCACHE</v>
          </cell>
          <cell r="H1298">
            <v>240</v>
          </cell>
        </row>
        <row r="1299">
          <cell r="G1299" t="str">
            <v>XACTCACHE</v>
          </cell>
          <cell r="H1299">
            <v>240</v>
          </cell>
        </row>
        <row r="1300">
          <cell r="G1300" t="str">
            <v>XACTCACHE</v>
          </cell>
          <cell r="H1300">
            <v>240</v>
          </cell>
        </row>
        <row r="1301">
          <cell r="G1301" t="str">
            <v>XACTCACHE</v>
          </cell>
          <cell r="H1301">
            <v>240</v>
          </cell>
        </row>
        <row r="1302">
          <cell r="G1302" t="str">
            <v>XACTCACHE</v>
          </cell>
          <cell r="H1302">
            <v>240</v>
          </cell>
        </row>
        <row r="1303">
          <cell r="G1303" t="str">
            <v>XACTCACHE</v>
          </cell>
          <cell r="H1303">
            <v>240</v>
          </cell>
        </row>
        <row r="1304">
          <cell r="G1304" t="str">
            <v>XAIX</v>
          </cell>
          <cell r="H1304">
            <v>700</v>
          </cell>
        </row>
        <row r="1305">
          <cell r="G1305" t="str">
            <v>XAIX</v>
          </cell>
          <cell r="H1305">
            <v>700</v>
          </cell>
        </row>
        <row r="1306">
          <cell r="G1306" t="str">
            <v>XAIX</v>
          </cell>
          <cell r="H1306">
            <v>700</v>
          </cell>
        </row>
        <row r="1307">
          <cell r="G1307" t="str">
            <v>XAIX</v>
          </cell>
          <cell r="H1307">
            <v>700</v>
          </cell>
        </row>
        <row r="1308">
          <cell r="G1308" t="str">
            <v>XAIX</v>
          </cell>
          <cell r="H1308">
            <v>700</v>
          </cell>
        </row>
        <row r="1309">
          <cell r="G1309" t="str">
            <v>XAIX</v>
          </cell>
          <cell r="H1309">
            <v>700</v>
          </cell>
        </row>
        <row r="1310">
          <cell r="G1310" t="str">
            <v>XAIX</v>
          </cell>
          <cell r="H1310">
            <v>700</v>
          </cell>
        </row>
        <row r="1311">
          <cell r="G1311" t="str">
            <v>XAIX</v>
          </cell>
          <cell r="H1311">
            <v>700</v>
          </cell>
        </row>
        <row r="1312">
          <cell r="G1312" t="str">
            <v>XAIX</v>
          </cell>
          <cell r="H1312">
            <v>700</v>
          </cell>
        </row>
        <row r="1313">
          <cell r="G1313" t="str">
            <v>XAIX</v>
          </cell>
          <cell r="H1313">
            <v>700</v>
          </cell>
        </row>
        <row r="1314">
          <cell r="G1314" t="str">
            <v>XAIX</v>
          </cell>
          <cell r="H1314">
            <v>700</v>
          </cell>
        </row>
        <row r="1315">
          <cell r="G1315" t="str">
            <v>XAIX</v>
          </cell>
          <cell r="H1315">
            <v>700</v>
          </cell>
        </row>
        <row r="1316">
          <cell r="G1316" t="str">
            <v>XAIX</v>
          </cell>
          <cell r="H1316">
            <v>700</v>
          </cell>
        </row>
        <row r="1317">
          <cell r="G1317" t="str">
            <v>XAIX</v>
          </cell>
          <cell r="H1317">
            <v>700</v>
          </cell>
        </row>
        <row r="1318">
          <cell r="G1318" t="str">
            <v>XAIX</v>
          </cell>
          <cell r="H1318">
            <v>700</v>
          </cell>
        </row>
        <row r="1319">
          <cell r="G1319" t="str">
            <v>XAIX</v>
          </cell>
          <cell r="H1319">
            <v>700</v>
          </cell>
        </row>
        <row r="1320">
          <cell r="G1320" t="str">
            <v>XAIX</v>
          </cell>
          <cell r="H1320">
            <v>700</v>
          </cell>
        </row>
        <row r="1321">
          <cell r="G1321" t="str">
            <v>XAIX</v>
          </cell>
          <cell r="H1321">
            <v>700</v>
          </cell>
        </row>
        <row r="1322">
          <cell r="G1322" t="str">
            <v>XAIX</v>
          </cell>
          <cell r="H1322">
            <v>700</v>
          </cell>
        </row>
        <row r="1323">
          <cell r="G1323" t="str">
            <v>XAIX</v>
          </cell>
          <cell r="H1323">
            <v>700</v>
          </cell>
        </row>
        <row r="1324">
          <cell r="G1324" t="str">
            <v>XAIX</v>
          </cell>
          <cell r="H1324">
            <v>700</v>
          </cell>
        </row>
        <row r="1325">
          <cell r="G1325" t="str">
            <v>XIANGTCM</v>
          </cell>
          <cell r="H1325">
            <v>320</v>
          </cell>
        </row>
        <row r="1326">
          <cell r="G1326" t="str">
            <v>XIANGTCM</v>
          </cell>
          <cell r="H1326">
            <v>320</v>
          </cell>
        </row>
        <row r="1327">
          <cell r="G1327" t="str">
            <v>XIANGTCM</v>
          </cell>
          <cell r="H1327">
            <v>320</v>
          </cell>
        </row>
        <row r="1328">
          <cell r="G1328" t="str">
            <v>XIANGTCM</v>
          </cell>
          <cell r="H1328">
            <v>320</v>
          </cell>
        </row>
        <row r="1329">
          <cell r="G1329" t="str">
            <v>XIANGTCM</v>
          </cell>
          <cell r="H1329">
            <v>320</v>
          </cell>
        </row>
        <row r="1330">
          <cell r="G1330" t="str">
            <v>XIANGTCM</v>
          </cell>
          <cell r="H1330">
            <v>320</v>
          </cell>
        </row>
        <row r="1331">
          <cell r="G1331" t="str">
            <v>XIANGTCM</v>
          </cell>
          <cell r="H1331">
            <v>320</v>
          </cell>
        </row>
        <row r="1332">
          <cell r="G1332" t="str">
            <v>XIANGTCM</v>
          </cell>
          <cell r="H1332">
            <v>320</v>
          </cell>
        </row>
        <row r="1333">
          <cell r="G1333" t="str">
            <v>XIANGTCM</v>
          </cell>
          <cell r="H1333">
            <v>320</v>
          </cell>
        </row>
        <row r="1334">
          <cell r="G1334" t="str">
            <v>XIANGTCM</v>
          </cell>
          <cell r="H1334">
            <v>320</v>
          </cell>
        </row>
        <row r="1335">
          <cell r="G1335" t="str">
            <v>XIANGTCM</v>
          </cell>
          <cell r="H1335">
            <v>320</v>
          </cell>
        </row>
        <row r="1336">
          <cell r="G1336" t="str">
            <v>XIANGTCM</v>
          </cell>
          <cell r="H1336">
            <v>320</v>
          </cell>
        </row>
        <row r="1337">
          <cell r="G1337" t="str">
            <v>XIANGY2CM</v>
          </cell>
          <cell r="H1337">
            <v>320</v>
          </cell>
        </row>
        <row r="1338">
          <cell r="G1338" t="str">
            <v>XIANGY2CM</v>
          </cell>
          <cell r="H1338">
            <v>320</v>
          </cell>
        </row>
        <row r="1339">
          <cell r="G1339" t="str">
            <v>XIANGY2CM</v>
          </cell>
          <cell r="H1339">
            <v>320</v>
          </cell>
        </row>
        <row r="1340">
          <cell r="G1340" t="str">
            <v>XIANGY2CM</v>
          </cell>
          <cell r="H1340">
            <v>320</v>
          </cell>
        </row>
        <row r="1341">
          <cell r="G1341" t="str">
            <v>XIANGY2CM</v>
          </cell>
          <cell r="H1341">
            <v>320</v>
          </cell>
        </row>
        <row r="1342">
          <cell r="G1342" t="str">
            <v>XIANGY2CM</v>
          </cell>
          <cell r="H1342">
            <v>320</v>
          </cell>
        </row>
        <row r="1343">
          <cell r="G1343" t="str">
            <v>XIANGY2CM</v>
          </cell>
          <cell r="H1343">
            <v>320</v>
          </cell>
        </row>
        <row r="1344">
          <cell r="G1344" t="str">
            <v>XIANGY2CM</v>
          </cell>
          <cell r="H1344">
            <v>320</v>
          </cell>
        </row>
        <row r="1345">
          <cell r="G1345" t="str">
            <v>XIANGY2CM</v>
          </cell>
          <cell r="H1345">
            <v>320</v>
          </cell>
        </row>
        <row r="1346">
          <cell r="G1346" t="str">
            <v>XIANGY2CM</v>
          </cell>
          <cell r="H1346">
            <v>320</v>
          </cell>
        </row>
        <row r="1347">
          <cell r="G1347" t="str">
            <v>XIANGY2CM</v>
          </cell>
          <cell r="H1347">
            <v>320</v>
          </cell>
        </row>
        <row r="1348">
          <cell r="G1348" t="str">
            <v>XIANGY2CT</v>
          </cell>
          <cell r="H1348">
            <v>160</v>
          </cell>
        </row>
        <row r="1349">
          <cell r="G1349" t="str">
            <v>XIANGY2CT</v>
          </cell>
          <cell r="H1349">
            <v>160</v>
          </cell>
        </row>
        <row r="1350">
          <cell r="G1350" t="str">
            <v>XIANGY2CT</v>
          </cell>
          <cell r="H1350">
            <v>160</v>
          </cell>
        </row>
        <row r="1351">
          <cell r="G1351" t="str">
            <v>XIANGY2CT</v>
          </cell>
          <cell r="H1351">
            <v>160</v>
          </cell>
        </row>
        <row r="1352">
          <cell r="G1352" t="str">
            <v>XIANGY2CT</v>
          </cell>
          <cell r="H1352">
            <v>160</v>
          </cell>
        </row>
        <row r="1353">
          <cell r="G1353" t="str">
            <v>XIANGY2CT</v>
          </cell>
          <cell r="H1353">
            <v>160</v>
          </cell>
        </row>
        <row r="1354">
          <cell r="G1354" t="str">
            <v>XIANGY2CT</v>
          </cell>
          <cell r="H1354">
            <v>160</v>
          </cell>
        </row>
        <row r="1355">
          <cell r="G1355" t="str">
            <v>XIANGYCTCACHE</v>
          </cell>
          <cell r="H1355">
            <v>160</v>
          </cell>
        </row>
        <row r="1356">
          <cell r="G1356" t="str">
            <v>XIANGYCTCACHE</v>
          </cell>
          <cell r="H1356">
            <v>160</v>
          </cell>
        </row>
        <row r="1357">
          <cell r="G1357" t="str">
            <v>XIANGYCTCACHE</v>
          </cell>
          <cell r="H1357">
            <v>160</v>
          </cell>
        </row>
        <row r="1358">
          <cell r="G1358" t="str">
            <v>XIANGYCTCACHE</v>
          </cell>
          <cell r="H1358">
            <v>160</v>
          </cell>
        </row>
        <row r="1359">
          <cell r="G1359" t="str">
            <v>XIANGYCTCACHE</v>
          </cell>
          <cell r="H1359">
            <v>160</v>
          </cell>
        </row>
        <row r="1360">
          <cell r="G1360" t="str">
            <v>XIANGYCTCACHE</v>
          </cell>
          <cell r="H1360">
            <v>160</v>
          </cell>
        </row>
        <row r="1361">
          <cell r="G1361" t="str">
            <v>XIANGYCTCACHE</v>
          </cell>
          <cell r="H1361">
            <v>160</v>
          </cell>
        </row>
        <row r="1362">
          <cell r="G1362" t="str">
            <v>XIANGYCTCACHE</v>
          </cell>
          <cell r="H1362">
            <v>160</v>
          </cell>
        </row>
        <row r="1363">
          <cell r="G1363" t="str">
            <v>XIANGYCTCACHE</v>
          </cell>
          <cell r="H1363">
            <v>160</v>
          </cell>
        </row>
        <row r="1364">
          <cell r="G1364" t="str">
            <v>XIANGYCTCACHE</v>
          </cell>
          <cell r="H1364">
            <v>160</v>
          </cell>
        </row>
        <row r="1365">
          <cell r="G1365" t="str">
            <v>XIANGYCTCACHE</v>
          </cell>
          <cell r="H1365">
            <v>160</v>
          </cell>
        </row>
        <row r="1366">
          <cell r="G1366" t="str">
            <v>XIANGYIX</v>
          </cell>
          <cell r="H1366">
            <v>320</v>
          </cell>
        </row>
        <row r="1367">
          <cell r="G1367" t="str">
            <v>XIANGYIX</v>
          </cell>
          <cell r="H1367">
            <v>320</v>
          </cell>
        </row>
        <row r="1368">
          <cell r="G1368" t="str">
            <v>XIANGYIX</v>
          </cell>
          <cell r="H1368">
            <v>320</v>
          </cell>
        </row>
        <row r="1369">
          <cell r="G1369" t="str">
            <v>XIANGYIX</v>
          </cell>
          <cell r="H1369">
            <v>320</v>
          </cell>
        </row>
        <row r="1370">
          <cell r="G1370" t="str">
            <v>XIANGYIX</v>
          </cell>
          <cell r="H1370">
            <v>320</v>
          </cell>
        </row>
        <row r="1371">
          <cell r="G1371" t="str">
            <v>XIANGYIX</v>
          </cell>
          <cell r="H1371">
            <v>320</v>
          </cell>
        </row>
        <row r="1372">
          <cell r="G1372" t="str">
            <v>XIANGYIX</v>
          </cell>
          <cell r="H1372">
            <v>320</v>
          </cell>
        </row>
        <row r="1373">
          <cell r="G1373" t="str">
            <v>XIANGYIX</v>
          </cell>
          <cell r="H1373">
            <v>320</v>
          </cell>
        </row>
        <row r="1374">
          <cell r="G1374" t="str">
            <v>XIANGYIX</v>
          </cell>
          <cell r="H1374">
            <v>320</v>
          </cell>
        </row>
        <row r="1375">
          <cell r="G1375" t="str">
            <v>XIANGYIX</v>
          </cell>
          <cell r="H1375">
            <v>320</v>
          </cell>
        </row>
        <row r="1376">
          <cell r="G1376" t="str">
            <v>XIANGYIX</v>
          </cell>
          <cell r="H1376">
            <v>320</v>
          </cell>
        </row>
        <row r="1377">
          <cell r="G1377" t="str">
            <v>XIANGYIX</v>
          </cell>
          <cell r="H1377">
            <v>320</v>
          </cell>
        </row>
        <row r="1378">
          <cell r="G1378" t="str">
            <v>XIANGYIX</v>
          </cell>
          <cell r="H1378">
            <v>320</v>
          </cell>
        </row>
        <row r="1379">
          <cell r="G1379" t="str">
            <v>XINYUN</v>
          </cell>
          <cell r="H1379">
            <v>160</v>
          </cell>
        </row>
        <row r="1380">
          <cell r="G1380" t="str">
            <v>XINYUN</v>
          </cell>
          <cell r="H1380">
            <v>160</v>
          </cell>
        </row>
        <row r="1381">
          <cell r="G1381" t="str">
            <v>XINYUN</v>
          </cell>
          <cell r="H1381">
            <v>160</v>
          </cell>
        </row>
        <row r="1382">
          <cell r="G1382" t="str">
            <v>XINYUN</v>
          </cell>
          <cell r="H1382">
            <v>160</v>
          </cell>
        </row>
        <row r="1383">
          <cell r="G1383" t="str">
            <v>XINYUN</v>
          </cell>
          <cell r="H1383">
            <v>160</v>
          </cell>
        </row>
        <row r="1384">
          <cell r="G1384" t="str">
            <v>XINYUN</v>
          </cell>
          <cell r="H1384">
            <v>160</v>
          </cell>
        </row>
        <row r="1385">
          <cell r="G1385" t="str">
            <v>XINYUN</v>
          </cell>
          <cell r="H1385">
            <v>160</v>
          </cell>
        </row>
        <row r="1386">
          <cell r="G1386" t="str">
            <v>XINYUN</v>
          </cell>
          <cell r="H1386">
            <v>160</v>
          </cell>
        </row>
        <row r="1387">
          <cell r="G1387" t="str">
            <v>XINYUN</v>
          </cell>
          <cell r="H1387">
            <v>160</v>
          </cell>
        </row>
        <row r="1388">
          <cell r="G1388" t="str">
            <v>XINYUN</v>
          </cell>
          <cell r="H1388">
            <v>160</v>
          </cell>
        </row>
        <row r="1389">
          <cell r="G1389" t="str">
            <v>XM2CT</v>
          </cell>
          <cell r="H1389">
            <v>120</v>
          </cell>
        </row>
        <row r="1390">
          <cell r="G1390" t="str">
            <v>XM2CT</v>
          </cell>
          <cell r="H1390">
            <v>120</v>
          </cell>
        </row>
        <row r="1391">
          <cell r="G1391" t="str">
            <v>XM2CT</v>
          </cell>
          <cell r="H1391">
            <v>120</v>
          </cell>
        </row>
        <row r="1392">
          <cell r="G1392" t="str">
            <v>XM2CT</v>
          </cell>
          <cell r="H1392">
            <v>120</v>
          </cell>
        </row>
        <row r="1393">
          <cell r="G1393" t="str">
            <v>XM2CT</v>
          </cell>
          <cell r="H1393">
            <v>120</v>
          </cell>
        </row>
        <row r="1394">
          <cell r="G1394" t="str">
            <v>XM2CT</v>
          </cell>
          <cell r="H1394">
            <v>120</v>
          </cell>
        </row>
        <row r="1395">
          <cell r="G1395" t="str">
            <v>XM2CT</v>
          </cell>
          <cell r="H1395">
            <v>120</v>
          </cell>
        </row>
        <row r="1396">
          <cell r="G1396" t="str">
            <v>XM2CT</v>
          </cell>
          <cell r="H1396">
            <v>120</v>
          </cell>
        </row>
        <row r="1397">
          <cell r="G1397" t="str">
            <v>XM2CT</v>
          </cell>
          <cell r="H1397">
            <v>120</v>
          </cell>
        </row>
        <row r="1398">
          <cell r="G1398" t="str">
            <v>XM2CT</v>
          </cell>
          <cell r="H1398">
            <v>120</v>
          </cell>
        </row>
        <row r="1399">
          <cell r="G1399" t="str">
            <v>XN2CT</v>
          </cell>
          <cell r="H1399">
            <v>120</v>
          </cell>
        </row>
        <row r="1400">
          <cell r="G1400" t="str">
            <v>XN2CT</v>
          </cell>
          <cell r="H1400">
            <v>120</v>
          </cell>
        </row>
        <row r="1401">
          <cell r="G1401" t="str">
            <v>XN2CT</v>
          </cell>
          <cell r="H1401">
            <v>120</v>
          </cell>
        </row>
        <row r="1402">
          <cell r="G1402" t="str">
            <v>XN2CT</v>
          </cell>
          <cell r="H1402">
            <v>120</v>
          </cell>
        </row>
        <row r="1403">
          <cell r="G1403" t="str">
            <v>XNCM</v>
          </cell>
          <cell r="H1403">
            <v>70</v>
          </cell>
        </row>
        <row r="1404">
          <cell r="G1404" t="str">
            <v>XNCM</v>
          </cell>
          <cell r="H1404">
            <v>70</v>
          </cell>
        </row>
        <row r="1405">
          <cell r="G1405" t="str">
            <v>XNCM</v>
          </cell>
          <cell r="H1405">
            <v>70</v>
          </cell>
        </row>
        <row r="1406">
          <cell r="G1406" t="str">
            <v>XNUN</v>
          </cell>
          <cell r="H1406">
            <v>20</v>
          </cell>
        </row>
        <row r="1407">
          <cell r="G1407" t="str">
            <v>XNUN</v>
          </cell>
          <cell r="H1407">
            <v>20</v>
          </cell>
        </row>
        <row r="1408">
          <cell r="G1408" t="str">
            <v>XTUN</v>
          </cell>
          <cell r="H1408">
            <v>160</v>
          </cell>
        </row>
        <row r="1409">
          <cell r="G1409" t="str">
            <v>XTUN</v>
          </cell>
          <cell r="H1409">
            <v>160</v>
          </cell>
        </row>
        <row r="1410">
          <cell r="G1410" t="str">
            <v>XTUN</v>
          </cell>
          <cell r="H1410">
            <v>160</v>
          </cell>
        </row>
        <row r="1411">
          <cell r="G1411" t="str">
            <v>XTUN</v>
          </cell>
          <cell r="H1411">
            <v>160</v>
          </cell>
        </row>
        <row r="1412">
          <cell r="G1412" t="str">
            <v>XTUN</v>
          </cell>
          <cell r="H1412">
            <v>160</v>
          </cell>
        </row>
        <row r="1413">
          <cell r="G1413" t="str">
            <v>XTUN</v>
          </cell>
          <cell r="H1413">
            <v>160</v>
          </cell>
        </row>
        <row r="1414">
          <cell r="G1414" t="str">
            <v>XTUN</v>
          </cell>
          <cell r="H1414">
            <v>160</v>
          </cell>
        </row>
        <row r="1415">
          <cell r="G1415" t="str">
            <v>XXUN</v>
          </cell>
          <cell r="H1415">
            <v>160</v>
          </cell>
        </row>
        <row r="1416">
          <cell r="G1416" t="str">
            <v>XXUN</v>
          </cell>
          <cell r="H1416">
            <v>160</v>
          </cell>
        </row>
        <row r="1417">
          <cell r="G1417" t="str">
            <v>XXUN</v>
          </cell>
          <cell r="H1417">
            <v>160</v>
          </cell>
        </row>
        <row r="1418">
          <cell r="G1418" t="str">
            <v>XXUN</v>
          </cell>
          <cell r="H1418">
            <v>160</v>
          </cell>
        </row>
        <row r="1419">
          <cell r="G1419" t="str">
            <v>XXUN</v>
          </cell>
          <cell r="H1419">
            <v>160</v>
          </cell>
        </row>
        <row r="1420">
          <cell r="G1420" t="str">
            <v>XXUN</v>
          </cell>
          <cell r="H1420">
            <v>160</v>
          </cell>
        </row>
        <row r="1421">
          <cell r="G1421" t="str">
            <v>XXUN</v>
          </cell>
          <cell r="H1421">
            <v>160</v>
          </cell>
        </row>
        <row r="1422">
          <cell r="G1422" t="str">
            <v>XY2CM</v>
          </cell>
          <cell r="H1422">
            <v>240</v>
          </cell>
        </row>
        <row r="1423">
          <cell r="G1423" t="str">
            <v>XY2CM</v>
          </cell>
          <cell r="H1423">
            <v>240</v>
          </cell>
        </row>
        <row r="1424">
          <cell r="G1424" t="str">
            <v>XY2CM</v>
          </cell>
          <cell r="H1424">
            <v>240</v>
          </cell>
        </row>
        <row r="1425">
          <cell r="G1425" t="str">
            <v>XY2CM</v>
          </cell>
          <cell r="H1425">
            <v>240</v>
          </cell>
        </row>
        <row r="1426">
          <cell r="G1426" t="str">
            <v>XY2CM</v>
          </cell>
          <cell r="H1426">
            <v>240</v>
          </cell>
        </row>
        <row r="1427">
          <cell r="G1427" t="str">
            <v>XY2CM</v>
          </cell>
          <cell r="H1427">
            <v>240</v>
          </cell>
        </row>
        <row r="1428">
          <cell r="G1428" t="str">
            <v>XY3CM</v>
          </cell>
          <cell r="H1428">
            <v>100</v>
          </cell>
        </row>
        <row r="1429">
          <cell r="G1429" t="str">
            <v>XY3CM</v>
          </cell>
          <cell r="H1429">
            <v>100</v>
          </cell>
        </row>
        <row r="1430">
          <cell r="G1430" t="str">
            <v>XYCM</v>
          </cell>
          <cell r="H1430">
            <v>120</v>
          </cell>
        </row>
        <row r="1431">
          <cell r="G1431" t="str">
            <v>XYCM</v>
          </cell>
          <cell r="H1431">
            <v>120</v>
          </cell>
        </row>
        <row r="1432">
          <cell r="G1432" t="str">
            <v>XYCM</v>
          </cell>
          <cell r="H1432">
            <v>120</v>
          </cell>
        </row>
        <row r="1433">
          <cell r="G1433" t="str">
            <v>XYCM</v>
          </cell>
          <cell r="H1433">
            <v>120</v>
          </cell>
        </row>
        <row r="1434">
          <cell r="G1434" t="str">
            <v>XYCM</v>
          </cell>
          <cell r="H1434">
            <v>120</v>
          </cell>
        </row>
        <row r="1435">
          <cell r="G1435" t="str">
            <v>XYCM</v>
          </cell>
          <cell r="H1435">
            <v>120</v>
          </cell>
        </row>
        <row r="1436">
          <cell r="G1436" t="str">
            <v>XZUNCACHE</v>
          </cell>
          <cell r="H1436">
            <v>240</v>
          </cell>
        </row>
        <row r="1437">
          <cell r="G1437" t="str">
            <v>XZUNCACHE</v>
          </cell>
          <cell r="H1437">
            <v>240</v>
          </cell>
        </row>
        <row r="1438">
          <cell r="G1438" t="str">
            <v>XZUNCACHE</v>
          </cell>
          <cell r="H1438">
            <v>240</v>
          </cell>
        </row>
        <row r="1439">
          <cell r="G1439" t="str">
            <v>XZUNCACHE</v>
          </cell>
          <cell r="H1439">
            <v>240</v>
          </cell>
        </row>
        <row r="1440">
          <cell r="G1440" t="str">
            <v>XZUNCACHE</v>
          </cell>
          <cell r="H1440">
            <v>240</v>
          </cell>
        </row>
        <row r="1441">
          <cell r="G1441" t="str">
            <v>XZUNCACHE</v>
          </cell>
          <cell r="H1441">
            <v>240</v>
          </cell>
        </row>
        <row r="1442">
          <cell r="G1442" t="str">
            <v>XZUNCACHE</v>
          </cell>
          <cell r="H1442">
            <v>240</v>
          </cell>
        </row>
        <row r="1443">
          <cell r="G1443" t="str">
            <v>XZUNCACHE</v>
          </cell>
          <cell r="H1443">
            <v>240</v>
          </cell>
        </row>
        <row r="1444">
          <cell r="G1444" t="str">
            <v>XZUNCACHE</v>
          </cell>
          <cell r="H1444">
            <v>240</v>
          </cell>
        </row>
        <row r="1445">
          <cell r="G1445" t="str">
            <v>XZUNCACHE</v>
          </cell>
          <cell r="H1445">
            <v>240</v>
          </cell>
        </row>
        <row r="1446">
          <cell r="G1446" t="str">
            <v>XZUNCACHE</v>
          </cell>
          <cell r="H1446">
            <v>240</v>
          </cell>
        </row>
        <row r="1447">
          <cell r="G1447" t="str">
            <v>YANCCM</v>
          </cell>
          <cell r="H1447">
            <v>240</v>
          </cell>
        </row>
        <row r="1448">
          <cell r="G1448" t="str">
            <v>YANCCM</v>
          </cell>
          <cell r="H1448">
            <v>240</v>
          </cell>
        </row>
        <row r="1449">
          <cell r="G1449" t="str">
            <v>YANCCM</v>
          </cell>
          <cell r="H1449">
            <v>240</v>
          </cell>
        </row>
        <row r="1450">
          <cell r="G1450" t="str">
            <v>YANCCM</v>
          </cell>
          <cell r="H1450">
            <v>240</v>
          </cell>
        </row>
        <row r="1451">
          <cell r="G1451" t="str">
            <v>YANCCM</v>
          </cell>
          <cell r="H1451">
            <v>240</v>
          </cell>
        </row>
        <row r="1452">
          <cell r="G1452" t="str">
            <v>YANCCM</v>
          </cell>
          <cell r="H1452">
            <v>240</v>
          </cell>
        </row>
        <row r="1453">
          <cell r="G1453" t="str">
            <v>YANCCM</v>
          </cell>
          <cell r="H1453">
            <v>240</v>
          </cell>
        </row>
        <row r="1454">
          <cell r="G1454" t="str">
            <v>YANGZ3CM</v>
          </cell>
          <cell r="H1454">
            <v>480</v>
          </cell>
        </row>
        <row r="1455">
          <cell r="G1455" t="str">
            <v>YANGZ3CM</v>
          </cell>
          <cell r="H1455">
            <v>480</v>
          </cell>
        </row>
        <row r="1456">
          <cell r="G1456" t="str">
            <v>YANGZ3CM</v>
          </cell>
          <cell r="H1456">
            <v>480</v>
          </cell>
        </row>
        <row r="1457">
          <cell r="G1457" t="str">
            <v>YANGZ3CM</v>
          </cell>
          <cell r="H1457">
            <v>480</v>
          </cell>
        </row>
        <row r="1458">
          <cell r="G1458" t="str">
            <v>YANGZ3CM</v>
          </cell>
          <cell r="H1458">
            <v>480</v>
          </cell>
        </row>
        <row r="1459">
          <cell r="G1459" t="str">
            <v>YANGZ3CM</v>
          </cell>
          <cell r="H1459">
            <v>480</v>
          </cell>
        </row>
        <row r="1460">
          <cell r="G1460" t="str">
            <v>YANGZ3CM</v>
          </cell>
          <cell r="H1460">
            <v>480</v>
          </cell>
        </row>
        <row r="1461">
          <cell r="G1461" t="str">
            <v>YANGZ3CM</v>
          </cell>
          <cell r="H1461">
            <v>480</v>
          </cell>
        </row>
        <row r="1462">
          <cell r="G1462" t="str">
            <v>YANGZ3CM</v>
          </cell>
          <cell r="H1462">
            <v>480</v>
          </cell>
        </row>
        <row r="1463">
          <cell r="G1463" t="str">
            <v>YANGZ3CM</v>
          </cell>
          <cell r="H1463">
            <v>480</v>
          </cell>
        </row>
        <row r="1464">
          <cell r="G1464" t="str">
            <v>YANGZ3CM</v>
          </cell>
          <cell r="H1464">
            <v>480</v>
          </cell>
        </row>
        <row r="1465">
          <cell r="G1465" t="str">
            <v>YANGZ3CM</v>
          </cell>
          <cell r="H1465">
            <v>480</v>
          </cell>
        </row>
        <row r="1466">
          <cell r="G1466" t="str">
            <v>YANGZ3CM</v>
          </cell>
          <cell r="H1466">
            <v>480</v>
          </cell>
        </row>
        <row r="1467">
          <cell r="G1467" t="str">
            <v>YANGZ3CM</v>
          </cell>
          <cell r="H1467">
            <v>480</v>
          </cell>
        </row>
        <row r="1468">
          <cell r="G1468" t="str">
            <v>YANGZCM</v>
          </cell>
          <cell r="H1468">
            <v>80</v>
          </cell>
        </row>
        <row r="1469">
          <cell r="G1469" t="str">
            <v>YANGZCM</v>
          </cell>
          <cell r="H1469">
            <v>80</v>
          </cell>
        </row>
        <row r="1470">
          <cell r="G1470" t="str">
            <v>YANGZCM</v>
          </cell>
          <cell r="H1470">
            <v>80</v>
          </cell>
        </row>
        <row r="1471">
          <cell r="G1471" t="str">
            <v>YANGZCM</v>
          </cell>
          <cell r="H1471">
            <v>80</v>
          </cell>
        </row>
        <row r="1472">
          <cell r="G1472" t="str">
            <v>YANGZCM</v>
          </cell>
          <cell r="H1472">
            <v>80</v>
          </cell>
        </row>
        <row r="1473">
          <cell r="G1473" t="str">
            <v>YANGZCMCACHE</v>
          </cell>
          <cell r="H1473">
            <v>200</v>
          </cell>
        </row>
        <row r="1474">
          <cell r="G1474" t="str">
            <v>YANGZCMCACHE</v>
          </cell>
          <cell r="H1474">
            <v>200</v>
          </cell>
        </row>
        <row r="1475">
          <cell r="G1475" t="str">
            <v>YANGZCMCACHE</v>
          </cell>
          <cell r="H1475">
            <v>200</v>
          </cell>
        </row>
        <row r="1476">
          <cell r="G1476" t="str">
            <v>YANGZCMCACHE</v>
          </cell>
          <cell r="H1476">
            <v>200</v>
          </cell>
        </row>
        <row r="1477">
          <cell r="G1477" t="str">
            <v>YANGZCMCACHE</v>
          </cell>
          <cell r="H1477">
            <v>200</v>
          </cell>
        </row>
        <row r="1478">
          <cell r="G1478" t="str">
            <v>YANGZCMCACHE</v>
          </cell>
          <cell r="H1478">
            <v>200</v>
          </cell>
        </row>
        <row r="1479">
          <cell r="G1479" t="str">
            <v>YCCT</v>
          </cell>
          <cell r="H1479">
            <v>40</v>
          </cell>
        </row>
        <row r="1480">
          <cell r="G1480" t="str">
            <v>YCCT</v>
          </cell>
          <cell r="H1480">
            <v>40</v>
          </cell>
        </row>
        <row r="1481">
          <cell r="G1481" t="str">
            <v>YJCT</v>
          </cell>
          <cell r="H1481">
            <v>200</v>
          </cell>
        </row>
        <row r="1482">
          <cell r="G1482" t="str">
            <v>YJCT</v>
          </cell>
          <cell r="H1482">
            <v>200</v>
          </cell>
        </row>
        <row r="1483">
          <cell r="G1483" t="str">
            <v>YJCT</v>
          </cell>
          <cell r="H1483">
            <v>200</v>
          </cell>
        </row>
        <row r="1484">
          <cell r="G1484" t="str">
            <v>YJCT</v>
          </cell>
          <cell r="H1484">
            <v>200</v>
          </cell>
        </row>
        <row r="1485">
          <cell r="G1485" t="str">
            <v>YJCT</v>
          </cell>
          <cell r="H1485">
            <v>200</v>
          </cell>
        </row>
        <row r="1486">
          <cell r="G1486" t="str">
            <v>YJCT</v>
          </cell>
          <cell r="H1486">
            <v>200</v>
          </cell>
        </row>
        <row r="1487">
          <cell r="G1487" t="str">
            <v>YJCT</v>
          </cell>
          <cell r="H1487">
            <v>200</v>
          </cell>
        </row>
        <row r="1488">
          <cell r="G1488" t="str">
            <v>YJCT</v>
          </cell>
          <cell r="H1488">
            <v>200</v>
          </cell>
        </row>
        <row r="1489">
          <cell r="G1489" t="str">
            <v>YTUN</v>
          </cell>
          <cell r="H1489">
            <v>160</v>
          </cell>
        </row>
        <row r="1490">
          <cell r="G1490" t="str">
            <v>YTUN</v>
          </cell>
          <cell r="H1490">
            <v>160</v>
          </cell>
        </row>
        <row r="1491">
          <cell r="G1491" t="str">
            <v>YTUN</v>
          </cell>
          <cell r="H1491">
            <v>160</v>
          </cell>
        </row>
        <row r="1492">
          <cell r="G1492" t="str">
            <v>YTUN</v>
          </cell>
          <cell r="H1492">
            <v>160</v>
          </cell>
        </row>
        <row r="1493">
          <cell r="G1493" t="str">
            <v>YTUN</v>
          </cell>
          <cell r="H1493">
            <v>160</v>
          </cell>
        </row>
        <row r="1494">
          <cell r="G1494" t="str">
            <v>YTUN</v>
          </cell>
          <cell r="H1494">
            <v>160</v>
          </cell>
        </row>
        <row r="1495">
          <cell r="G1495" t="str">
            <v>YY2CT</v>
          </cell>
          <cell r="H1495">
            <v>180</v>
          </cell>
        </row>
        <row r="1496">
          <cell r="G1496" t="str">
            <v>YY2CT</v>
          </cell>
          <cell r="H1496">
            <v>180</v>
          </cell>
        </row>
        <row r="1497">
          <cell r="G1497" t="str">
            <v>YY2CT</v>
          </cell>
          <cell r="H1497">
            <v>180</v>
          </cell>
        </row>
        <row r="1498">
          <cell r="G1498" t="str">
            <v>YY2CT</v>
          </cell>
          <cell r="H1498">
            <v>180</v>
          </cell>
        </row>
        <row r="1499">
          <cell r="G1499" t="str">
            <v>YY2CT</v>
          </cell>
          <cell r="H1499">
            <v>180</v>
          </cell>
        </row>
        <row r="1500">
          <cell r="G1500" t="str">
            <v>YY2CT</v>
          </cell>
          <cell r="H1500">
            <v>180</v>
          </cell>
        </row>
        <row r="1501">
          <cell r="G1501" t="str">
            <v>YY2CT</v>
          </cell>
          <cell r="H1501">
            <v>180</v>
          </cell>
        </row>
        <row r="1502">
          <cell r="G1502" t="str">
            <v>YY2CT</v>
          </cell>
          <cell r="H1502">
            <v>180</v>
          </cell>
        </row>
        <row r="1503">
          <cell r="G1503" t="str">
            <v>YY2CT</v>
          </cell>
          <cell r="H1503">
            <v>180</v>
          </cell>
        </row>
        <row r="1504">
          <cell r="G1504" t="str">
            <v>YY2CT</v>
          </cell>
          <cell r="H1504">
            <v>180</v>
          </cell>
        </row>
        <row r="1505">
          <cell r="G1505" t="str">
            <v>YY2CT</v>
          </cell>
          <cell r="H1505">
            <v>180</v>
          </cell>
        </row>
        <row r="1506">
          <cell r="G1506" t="str">
            <v>YYCM</v>
          </cell>
          <cell r="H1506">
            <v>320</v>
          </cell>
        </row>
        <row r="1507">
          <cell r="G1507" t="str">
            <v>YYCM</v>
          </cell>
          <cell r="H1507">
            <v>320</v>
          </cell>
        </row>
        <row r="1508">
          <cell r="G1508" t="str">
            <v>YYCM</v>
          </cell>
          <cell r="H1508">
            <v>320</v>
          </cell>
        </row>
        <row r="1509">
          <cell r="G1509" t="str">
            <v>YYCM</v>
          </cell>
          <cell r="H1509">
            <v>320</v>
          </cell>
        </row>
        <row r="1510">
          <cell r="G1510" t="str">
            <v>YYCM</v>
          </cell>
          <cell r="H1510">
            <v>320</v>
          </cell>
        </row>
        <row r="1511">
          <cell r="G1511" t="str">
            <v>YYCM</v>
          </cell>
          <cell r="H1511">
            <v>320</v>
          </cell>
        </row>
        <row r="1512">
          <cell r="G1512" t="str">
            <v>ZAOZCM</v>
          </cell>
          <cell r="H1512">
            <v>200</v>
          </cell>
        </row>
        <row r="1513">
          <cell r="G1513" t="str">
            <v>ZAOZCM</v>
          </cell>
          <cell r="H1513">
            <v>200</v>
          </cell>
        </row>
        <row r="1514">
          <cell r="G1514" t="str">
            <v>ZAOZCM</v>
          </cell>
          <cell r="H1514">
            <v>200</v>
          </cell>
        </row>
        <row r="1515">
          <cell r="G1515" t="str">
            <v>ZAOZCM</v>
          </cell>
          <cell r="H1515">
            <v>200</v>
          </cell>
        </row>
        <row r="1516">
          <cell r="G1516" t="str">
            <v>ZAOZCM</v>
          </cell>
          <cell r="H1516">
            <v>200</v>
          </cell>
        </row>
        <row r="1517">
          <cell r="G1517" t="str">
            <v>山东</v>
          </cell>
          <cell r="H1517" t="str">
            <v>cmnet</v>
          </cell>
        </row>
        <row r="1518">
          <cell r="G1518" t="str">
            <v>ZHUZUNCACHE</v>
          </cell>
          <cell r="H1518">
            <v>160</v>
          </cell>
        </row>
        <row r="1519">
          <cell r="G1519" t="str">
            <v>ZHUZUNCACHE</v>
          </cell>
          <cell r="H1519">
            <v>160</v>
          </cell>
        </row>
        <row r="1520">
          <cell r="G1520" t="str">
            <v>ZHUZUNCACHE</v>
          </cell>
          <cell r="H1520">
            <v>160</v>
          </cell>
        </row>
        <row r="1521">
          <cell r="G1521" t="str">
            <v>ZHUZUNCACHE</v>
          </cell>
          <cell r="H1521">
            <v>160</v>
          </cell>
        </row>
        <row r="1522">
          <cell r="G1522" t="str">
            <v>ZHUZUNCACHE</v>
          </cell>
          <cell r="H1522">
            <v>160</v>
          </cell>
        </row>
        <row r="1523">
          <cell r="G1523" t="str">
            <v>ZHUZUNCACHE</v>
          </cell>
          <cell r="H1523">
            <v>160</v>
          </cell>
        </row>
        <row r="1524">
          <cell r="G1524" t="str">
            <v>ZHUZUNCACHE</v>
          </cell>
          <cell r="H1524">
            <v>160</v>
          </cell>
        </row>
        <row r="1525">
          <cell r="G1525" t="str">
            <v>ZHUZUNCACHE</v>
          </cell>
          <cell r="H1525">
            <v>160</v>
          </cell>
        </row>
        <row r="1526">
          <cell r="G1526" t="str">
            <v>ZHUZUNCACHE</v>
          </cell>
          <cell r="H1526">
            <v>160</v>
          </cell>
        </row>
        <row r="1527">
          <cell r="G1527" t="str">
            <v>ZHUZUNCACHE</v>
          </cell>
          <cell r="H1527">
            <v>160</v>
          </cell>
        </row>
        <row r="1528">
          <cell r="G1528" t="str">
            <v>ZHUZUNCACHE</v>
          </cell>
          <cell r="H1528">
            <v>160</v>
          </cell>
        </row>
        <row r="1529">
          <cell r="G1529" t="str">
            <v>ZHUZUNCACHE</v>
          </cell>
          <cell r="H1529">
            <v>160</v>
          </cell>
        </row>
        <row r="1530">
          <cell r="G1530" t="str">
            <v>ZHUZUNCACHE</v>
          </cell>
          <cell r="H1530">
            <v>160</v>
          </cell>
        </row>
        <row r="1531">
          <cell r="G1531" t="str">
            <v>ZHUZUNCACHE</v>
          </cell>
          <cell r="H1531">
            <v>160</v>
          </cell>
        </row>
        <row r="1532">
          <cell r="G1532" t="str">
            <v>ZHUZUNCACHE</v>
          </cell>
          <cell r="H1532">
            <v>160</v>
          </cell>
        </row>
        <row r="1533">
          <cell r="G1533" t="str">
            <v>ZHUZUNCACHE</v>
          </cell>
          <cell r="H1533">
            <v>160</v>
          </cell>
        </row>
        <row r="1534">
          <cell r="G1534" t="str">
            <v>ZHUZUNCACHE</v>
          </cell>
          <cell r="H1534">
            <v>160</v>
          </cell>
        </row>
        <row r="1535">
          <cell r="G1535" t="str">
            <v>ZHUZUNCACHE</v>
          </cell>
          <cell r="H1535">
            <v>160</v>
          </cell>
        </row>
        <row r="1536">
          <cell r="G1536" t="str">
            <v>ZHUZUNCACHE</v>
          </cell>
          <cell r="H1536">
            <v>160</v>
          </cell>
        </row>
        <row r="1537">
          <cell r="G1537" t="str">
            <v>ZHUZUNCACHE</v>
          </cell>
          <cell r="H1537">
            <v>160</v>
          </cell>
        </row>
        <row r="1538">
          <cell r="G1538" t="str">
            <v>ZJCM</v>
          </cell>
          <cell r="H1538">
            <v>80</v>
          </cell>
        </row>
        <row r="1539">
          <cell r="G1539" t="str">
            <v>ZJCM</v>
          </cell>
          <cell r="H1539">
            <v>80</v>
          </cell>
        </row>
        <row r="1540">
          <cell r="G1540" t="str">
            <v>ZJCM</v>
          </cell>
          <cell r="H1540">
            <v>80</v>
          </cell>
        </row>
        <row r="1541">
          <cell r="G1541" t="str">
            <v>ZJCM</v>
          </cell>
          <cell r="H1541">
            <v>80</v>
          </cell>
        </row>
        <row r="1542">
          <cell r="G1542" t="str">
            <v>ZJCM</v>
          </cell>
          <cell r="H1542">
            <v>80</v>
          </cell>
        </row>
        <row r="1543">
          <cell r="G1543" t="str">
            <v>ZJKCM</v>
          </cell>
          <cell r="H1543">
            <v>200</v>
          </cell>
        </row>
        <row r="1544">
          <cell r="G1544" t="str">
            <v>ZJKCM</v>
          </cell>
          <cell r="H1544">
            <v>200</v>
          </cell>
        </row>
        <row r="1545">
          <cell r="G1545" t="str">
            <v>ZJKCM</v>
          </cell>
          <cell r="H1545">
            <v>200</v>
          </cell>
        </row>
        <row r="1546">
          <cell r="G1546" t="str">
            <v>ZJKCM</v>
          </cell>
          <cell r="H1546">
            <v>200</v>
          </cell>
        </row>
        <row r="1547">
          <cell r="G1547" t="str">
            <v>ZJKCM</v>
          </cell>
          <cell r="H1547">
            <v>200</v>
          </cell>
        </row>
        <row r="1548">
          <cell r="G1548" t="str">
            <v>ZJKCM</v>
          </cell>
          <cell r="H1548">
            <v>200</v>
          </cell>
        </row>
        <row r="1549">
          <cell r="G1549" t="str">
            <v>ZJKCM</v>
          </cell>
          <cell r="H1549">
            <v>200</v>
          </cell>
        </row>
        <row r="1550">
          <cell r="G1550" t="str">
            <v>ZKUN</v>
          </cell>
          <cell r="H1550">
            <v>160</v>
          </cell>
        </row>
        <row r="1551">
          <cell r="G1551" t="str">
            <v>ZKUN</v>
          </cell>
          <cell r="H1551">
            <v>160</v>
          </cell>
        </row>
        <row r="1552">
          <cell r="G1552" t="str">
            <v>ZKUN</v>
          </cell>
          <cell r="H1552">
            <v>160</v>
          </cell>
        </row>
        <row r="1553">
          <cell r="G1553" t="str">
            <v>ZKUN</v>
          </cell>
          <cell r="H1553">
            <v>160</v>
          </cell>
        </row>
        <row r="1554">
          <cell r="G1554" t="str">
            <v>ZKUN</v>
          </cell>
          <cell r="H1554">
            <v>160</v>
          </cell>
        </row>
        <row r="1555">
          <cell r="G1555" t="str">
            <v>ZKUN</v>
          </cell>
          <cell r="H1555">
            <v>160</v>
          </cell>
        </row>
        <row r="1556">
          <cell r="G1556" t="str">
            <v>ZKUN</v>
          </cell>
          <cell r="H1556">
            <v>160</v>
          </cell>
        </row>
        <row r="1557">
          <cell r="G1557" t="str">
            <v>ZKUN</v>
          </cell>
          <cell r="H1557">
            <v>160</v>
          </cell>
        </row>
        <row r="1558">
          <cell r="G1558" t="str">
            <v>ZW2CT</v>
          </cell>
          <cell r="H1558">
            <v>40</v>
          </cell>
        </row>
        <row r="1559">
          <cell r="G1559" t="str">
            <v>ZW2CT</v>
          </cell>
          <cell r="H1559">
            <v>40</v>
          </cell>
        </row>
        <row r="1560">
          <cell r="G1560" t="str">
            <v>ZW3CM</v>
          </cell>
          <cell r="H1560">
            <v>160</v>
          </cell>
        </row>
        <row r="1561">
          <cell r="G1561" t="str">
            <v>ZW3CM</v>
          </cell>
          <cell r="H1561">
            <v>160</v>
          </cell>
        </row>
        <row r="1562">
          <cell r="G1562" t="str">
            <v>ZW3CM</v>
          </cell>
          <cell r="H1562">
            <v>160</v>
          </cell>
        </row>
        <row r="1563">
          <cell r="G1563" t="str">
            <v>ZW3CM</v>
          </cell>
          <cell r="H1563">
            <v>160</v>
          </cell>
        </row>
        <row r="1564">
          <cell r="G1564" t="str">
            <v>ZW3CM</v>
          </cell>
          <cell r="H1564">
            <v>160</v>
          </cell>
        </row>
        <row r="1565">
          <cell r="G1565" t="str">
            <v>ZW3CM</v>
          </cell>
          <cell r="H1565">
            <v>160</v>
          </cell>
        </row>
        <row r="1566">
          <cell r="G1566" t="str">
            <v>ZWCT</v>
          </cell>
          <cell r="H1566">
            <v>40</v>
          </cell>
        </row>
        <row r="1567">
          <cell r="G1567" t="str">
            <v>ZWCT</v>
          </cell>
          <cell r="H1567">
            <v>40</v>
          </cell>
        </row>
        <row r="1568">
          <cell r="G1568" t="str">
            <v>ZWUN</v>
          </cell>
          <cell r="H1568">
            <v>40</v>
          </cell>
        </row>
        <row r="1569">
          <cell r="G1569" t="str">
            <v>ZWUN</v>
          </cell>
          <cell r="H1569">
            <v>40</v>
          </cell>
        </row>
        <row r="1570">
          <cell r="G1570" t="str">
            <v>ZZ2CM</v>
          </cell>
          <cell r="H1570">
            <v>120</v>
          </cell>
        </row>
        <row r="1571">
          <cell r="G1571" t="str">
            <v>ZZ2CM</v>
          </cell>
          <cell r="H1571">
            <v>120</v>
          </cell>
        </row>
        <row r="1572">
          <cell r="G1572" t="str">
            <v>ZZ2CM</v>
          </cell>
          <cell r="H1572">
            <v>120</v>
          </cell>
        </row>
        <row r="1573">
          <cell r="G1573" t="str">
            <v>ZZ2CM</v>
          </cell>
          <cell r="H1573">
            <v>120</v>
          </cell>
        </row>
        <row r="1574">
          <cell r="G1574" t="str">
            <v>ZZ2CM</v>
          </cell>
          <cell r="H1574">
            <v>120</v>
          </cell>
        </row>
        <row r="1575">
          <cell r="G1575" t="str">
            <v>ZZ2CM</v>
          </cell>
          <cell r="H1575">
            <v>120</v>
          </cell>
        </row>
        <row r="1576">
          <cell r="G1576" t="str">
            <v>ZZ2UN</v>
          </cell>
          <cell r="H1576">
            <v>160</v>
          </cell>
        </row>
        <row r="1577">
          <cell r="G1577" t="str">
            <v>ZZ2UN</v>
          </cell>
          <cell r="H1577">
            <v>160</v>
          </cell>
        </row>
        <row r="1578">
          <cell r="G1578" t="str">
            <v>ZZ2UN</v>
          </cell>
          <cell r="H1578">
            <v>160</v>
          </cell>
        </row>
        <row r="1579">
          <cell r="G1579" t="str">
            <v>ZZ2UN</v>
          </cell>
          <cell r="H1579">
            <v>160</v>
          </cell>
        </row>
        <row r="1580">
          <cell r="G1580" t="str">
            <v>ZZ2UN</v>
          </cell>
          <cell r="H1580">
            <v>160</v>
          </cell>
        </row>
        <row r="1581">
          <cell r="G1581" t="str">
            <v>ZZ2UN</v>
          </cell>
          <cell r="H1581">
            <v>160</v>
          </cell>
        </row>
        <row r="1582">
          <cell r="G1582" t="str">
            <v>ZZ2UN</v>
          </cell>
          <cell r="H1582">
            <v>160</v>
          </cell>
        </row>
        <row r="1583">
          <cell r="G1583" t="str">
            <v>ZZ2UN</v>
          </cell>
          <cell r="H1583">
            <v>160</v>
          </cell>
        </row>
        <row r="1584">
          <cell r="G1584" t="str">
            <v>ZZ2UN</v>
          </cell>
          <cell r="H1584">
            <v>160</v>
          </cell>
        </row>
        <row r="1585">
          <cell r="G1585" t="str">
            <v>ZZ2UN</v>
          </cell>
          <cell r="H1585">
            <v>160</v>
          </cell>
        </row>
        <row r="1586">
          <cell r="G1586" t="str">
            <v>ZZ3UN</v>
          </cell>
          <cell r="H1586">
            <v>120</v>
          </cell>
        </row>
        <row r="1587">
          <cell r="G1587" t="str">
            <v>ZZ3UN</v>
          </cell>
          <cell r="H1587">
            <v>120</v>
          </cell>
        </row>
        <row r="1588">
          <cell r="G1588" t="str">
            <v>ZZ3UN</v>
          </cell>
          <cell r="H1588">
            <v>120</v>
          </cell>
        </row>
        <row r="1589">
          <cell r="G1589" t="str">
            <v>ZZ4CM</v>
          </cell>
          <cell r="H1589">
            <v>300</v>
          </cell>
        </row>
        <row r="1590">
          <cell r="G1590" t="str">
            <v>ZZ4CM</v>
          </cell>
          <cell r="H1590">
            <v>300</v>
          </cell>
        </row>
        <row r="1591">
          <cell r="G1591" t="str">
            <v>ZZ4CM</v>
          </cell>
          <cell r="H1591">
            <v>300</v>
          </cell>
        </row>
        <row r="1592">
          <cell r="G1592" t="str">
            <v>ZZ4CM</v>
          </cell>
          <cell r="H1592">
            <v>300</v>
          </cell>
        </row>
        <row r="1593">
          <cell r="G1593" t="str">
            <v>ZZ4CM</v>
          </cell>
          <cell r="H1593">
            <v>300</v>
          </cell>
        </row>
        <row r="1594">
          <cell r="G1594" t="str">
            <v>ZZ4CM</v>
          </cell>
          <cell r="H1594">
            <v>300</v>
          </cell>
        </row>
        <row r="1595">
          <cell r="G1595" t="str">
            <v>ZZ4CM</v>
          </cell>
          <cell r="H1595">
            <v>300</v>
          </cell>
        </row>
        <row r="1596">
          <cell r="G1596" t="str">
            <v>ZZ4CM</v>
          </cell>
          <cell r="H1596">
            <v>300</v>
          </cell>
        </row>
        <row r="1597">
          <cell r="G1597" t="str">
            <v>ZZ4CM</v>
          </cell>
          <cell r="H1597">
            <v>300</v>
          </cell>
        </row>
        <row r="1598">
          <cell r="G1598" t="str">
            <v>ZZ4CT</v>
          </cell>
          <cell r="H1598">
            <v>100</v>
          </cell>
        </row>
        <row r="1599">
          <cell r="G1599" t="str">
            <v>ZZ4CT</v>
          </cell>
          <cell r="H1599">
            <v>100</v>
          </cell>
        </row>
        <row r="1600">
          <cell r="G1600" t="str">
            <v>ZZ4CT</v>
          </cell>
          <cell r="H1600">
            <v>100</v>
          </cell>
        </row>
        <row r="1601">
          <cell r="G1601" t="str">
            <v>ZZ4UN</v>
          </cell>
          <cell r="H1601">
            <v>160</v>
          </cell>
        </row>
        <row r="1602">
          <cell r="G1602" t="str">
            <v>ZZ4UN</v>
          </cell>
          <cell r="H1602">
            <v>160</v>
          </cell>
        </row>
        <row r="1603">
          <cell r="G1603" t="str">
            <v>ZZ4UN</v>
          </cell>
          <cell r="H1603">
            <v>160</v>
          </cell>
        </row>
        <row r="1604">
          <cell r="G1604" t="str">
            <v>ZZ4UN</v>
          </cell>
          <cell r="H1604">
            <v>160</v>
          </cell>
        </row>
        <row r="1605">
          <cell r="G1605" t="str">
            <v>ZZ4UN</v>
          </cell>
          <cell r="H1605">
            <v>160</v>
          </cell>
        </row>
        <row r="1606">
          <cell r="G1606" t="str">
            <v>ZZ4UN</v>
          </cell>
          <cell r="H1606">
            <v>160</v>
          </cell>
        </row>
        <row r="1607">
          <cell r="G1607" t="str">
            <v>ZZ4UN</v>
          </cell>
          <cell r="H1607">
            <v>160</v>
          </cell>
        </row>
        <row r="1608">
          <cell r="G1608" t="str">
            <v>ZZ4UN</v>
          </cell>
          <cell r="H1608">
            <v>160</v>
          </cell>
        </row>
        <row r="1609">
          <cell r="G1609" t="str">
            <v>ZZ4UN</v>
          </cell>
          <cell r="H1609">
            <v>160</v>
          </cell>
        </row>
        <row r="1610">
          <cell r="G1610" t="str">
            <v>ZZ5CM</v>
          </cell>
          <cell r="H1610">
            <v>200</v>
          </cell>
        </row>
        <row r="1611">
          <cell r="G1611" t="str">
            <v>ZZ5CM</v>
          </cell>
          <cell r="H1611">
            <v>200</v>
          </cell>
        </row>
        <row r="1612">
          <cell r="G1612" t="str">
            <v>ZZ5CM</v>
          </cell>
          <cell r="H1612">
            <v>200</v>
          </cell>
        </row>
        <row r="1613">
          <cell r="G1613" t="str">
            <v>ZZ5CM</v>
          </cell>
          <cell r="H1613">
            <v>200</v>
          </cell>
        </row>
        <row r="1614">
          <cell r="G1614" t="str">
            <v>ZZ5CM</v>
          </cell>
          <cell r="H1614">
            <v>200</v>
          </cell>
        </row>
        <row r="1615">
          <cell r="G1615" t="str">
            <v>ZZ5CM</v>
          </cell>
          <cell r="H1615">
            <v>200</v>
          </cell>
        </row>
        <row r="1616">
          <cell r="G1616" t="str">
            <v>ZZCM</v>
          </cell>
          <cell r="H1616">
            <v>180</v>
          </cell>
        </row>
        <row r="1617">
          <cell r="G1617" t="str">
            <v>ZZCM</v>
          </cell>
          <cell r="H1617">
            <v>180</v>
          </cell>
        </row>
        <row r="1618">
          <cell r="G1618" t="str">
            <v>ZZCM</v>
          </cell>
          <cell r="H1618">
            <v>180</v>
          </cell>
        </row>
        <row r="1619">
          <cell r="G1619" t="str">
            <v>ZZCM</v>
          </cell>
          <cell r="H1619">
            <v>180</v>
          </cell>
        </row>
        <row r="1620">
          <cell r="G1620" t="str">
            <v>ZZCM</v>
          </cell>
          <cell r="H1620">
            <v>180</v>
          </cell>
        </row>
        <row r="1621">
          <cell r="G1621" t="str">
            <v>ZZCM</v>
          </cell>
          <cell r="H1621">
            <v>180</v>
          </cell>
        </row>
        <row r="1622">
          <cell r="G1622" t="str">
            <v>ZZCM</v>
          </cell>
          <cell r="H1622">
            <v>180</v>
          </cell>
        </row>
        <row r="1623">
          <cell r="G1623" t="str">
            <v>ZZCM</v>
          </cell>
          <cell r="H1623">
            <v>180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BQ1036374"/>
  <sheetViews>
    <sheetView tabSelected="1" zoomScale="80" zoomScaleNormal="80" zoomScaleSheetLayoutView="99" workbookViewId="0">
      <pane ySplit="1" topLeftCell="A2" activePane="bottomLeft" state="frozen"/>
      <selection/>
      <selection pane="bottomLeft" activeCell="R1" sqref="R$1:R$1048576"/>
    </sheetView>
  </sheetViews>
  <sheetFormatPr defaultColWidth="8.41666666666667" defaultRowHeight="15" customHeight="1"/>
  <cols>
    <col min="1" max="4" width="6.5" style="45" customWidth="1"/>
    <col min="5" max="5" width="9" style="45" customWidth="1"/>
    <col min="6" max="6" width="12" style="45" customWidth="1"/>
    <col min="7" max="7" width="8" style="45" customWidth="1"/>
    <col min="8" max="9" width="18.5833333333333" style="46" customWidth="1"/>
    <col min="10" max="10" width="9.16666666666667" style="45" customWidth="1"/>
    <col min="11" max="11" width="10" style="45" customWidth="1"/>
    <col min="12" max="12" width="22" style="45" customWidth="1"/>
    <col min="13" max="13" width="8.83333333333333" style="47" customWidth="1"/>
    <col min="14" max="14" width="9.66666666666667" style="47" customWidth="1"/>
    <col min="15" max="15" width="5.83333333333333" style="47" customWidth="1"/>
    <col min="16" max="16" width="11.9166666666667" style="48" customWidth="1"/>
    <col min="17" max="17" width="15.75" style="48" customWidth="1"/>
    <col min="18" max="18" width="13.25" style="48" customWidth="1"/>
    <col min="19" max="19" width="7.5" style="47" customWidth="1"/>
    <col min="20" max="20" width="16.3333333333333" style="47" customWidth="1"/>
    <col min="21" max="21" width="13.5" style="47" customWidth="1"/>
    <col min="22" max="22" width="16.1666666666667" style="49" customWidth="1"/>
    <col min="23" max="23" width="11.3333333333333" style="50" customWidth="1"/>
    <col min="24" max="25" width="11.3333333333333" style="51" customWidth="1"/>
    <col min="26" max="26" width="11.3333333333333" style="52" customWidth="1"/>
    <col min="27" max="27" width="11.3333333333333" style="53" customWidth="1"/>
    <col min="28" max="28" width="11.3333333333333" style="54" customWidth="1"/>
    <col min="29" max="29" width="11.3333333333333" style="53" customWidth="1"/>
    <col min="30" max="16384" width="8.41666666666667" style="47"/>
  </cols>
  <sheetData>
    <row r="1" s="1" customFormat="1" customHeight="1" spans="1:2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11" t="s">
        <v>14</v>
      </c>
      <c r="P1" s="13" t="s">
        <v>15</v>
      </c>
      <c r="Q1" s="13" t="s">
        <v>16</v>
      </c>
      <c r="R1" s="13" t="s">
        <v>17</v>
      </c>
      <c r="S1" s="19" t="s">
        <v>18</v>
      </c>
      <c r="T1" s="19" t="s">
        <v>19</v>
      </c>
      <c r="U1" s="20" t="s">
        <v>20</v>
      </c>
      <c r="V1" s="21" t="s">
        <v>21</v>
      </c>
      <c r="W1" s="22" t="s">
        <v>22</v>
      </c>
      <c r="X1" s="12" t="s">
        <v>23</v>
      </c>
      <c r="Y1" s="12" t="s">
        <v>24</v>
      </c>
      <c r="Z1" s="31" t="s">
        <v>25</v>
      </c>
      <c r="AA1" s="32" t="s">
        <v>26</v>
      </c>
      <c r="AB1" s="33" t="s">
        <v>27</v>
      </c>
      <c r="AC1" s="32" t="s">
        <v>28</v>
      </c>
    </row>
    <row r="2" s="41" customFormat="1" customHeight="1" spans="1:29">
      <c r="A2" s="55" t="s">
        <v>29</v>
      </c>
      <c r="B2" s="56" t="s">
        <v>30</v>
      </c>
      <c r="C2" s="57" t="s">
        <v>31</v>
      </c>
      <c r="D2" s="57" t="s">
        <v>32</v>
      </c>
      <c r="E2" s="55" t="s">
        <v>33</v>
      </c>
      <c r="F2" s="55" t="s">
        <v>34</v>
      </c>
      <c r="G2" s="55" t="s">
        <v>35</v>
      </c>
      <c r="H2" s="58" t="s">
        <v>36</v>
      </c>
      <c r="I2" s="58" t="e">
        <f>VLOOKUP(H2,合同高级查询数据!$A$2:$Y$53,25,FALSE)</f>
        <v>#N/A</v>
      </c>
      <c r="J2" s="63" t="s">
        <v>37</v>
      </c>
      <c r="K2" s="55" t="s">
        <v>38</v>
      </c>
      <c r="L2" s="64" t="s">
        <v>39</v>
      </c>
      <c r="M2" s="55"/>
      <c r="N2" s="65">
        <v>44044</v>
      </c>
      <c r="O2" s="55"/>
      <c r="P2" s="66">
        <v>8500</v>
      </c>
      <c r="Q2" s="73">
        <v>1904.278</v>
      </c>
      <c r="R2" s="74">
        <f t="shared" ref="R2:R12" si="0">ROUND(P2*Q2,2)</f>
        <v>16186363</v>
      </c>
      <c r="S2" s="75">
        <v>202304</v>
      </c>
      <c r="T2" s="76" t="s">
        <v>40</v>
      </c>
      <c r="U2" s="76"/>
      <c r="V2" s="77">
        <v>1904.27746582</v>
      </c>
      <c r="W2" s="77"/>
      <c r="X2" s="78">
        <v>44774</v>
      </c>
      <c r="Y2" s="78">
        <v>45138</v>
      </c>
      <c r="Z2" s="89" t="s">
        <v>41</v>
      </c>
      <c r="AA2" s="90">
        <v>0</v>
      </c>
      <c r="AB2" s="91">
        <v>0</v>
      </c>
      <c r="AC2" s="90">
        <v>0</v>
      </c>
    </row>
    <row r="3" s="41" customFormat="1" customHeight="1" spans="1:29">
      <c r="A3" s="55" t="s">
        <v>29</v>
      </c>
      <c r="B3" s="56" t="s">
        <v>30</v>
      </c>
      <c r="C3" s="57" t="s">
        <v>31</v>
      </c>
      <c r="D3" s="57" t="s">
        <v>32</v>
      </c>
      <c r="E3" s="55" t="s">
        <v>33</v>
      </c>
      <c r="F3" s="55" t="s">
        <v>34</v>
      </c>
      <c r="G3" s="55" t="s">
        <v>35</v>
      </c>
      <c r="H3" s="58" t="s">
        <v>36</v>
      </c>
      <c r="I3" s="58" t="e">
        <f>VLOOKUP(H3,合同高级查询数据!$A$2:$Y$53,25,FALSE)</f>
        <v>#N/A</v>
      </c>
      <c r="J3" s="63" t="s">
        <v>37</v>
      </c>
      <c r="K3" s="55" t="s">
        <v>38</v>
      </c>
      <c r="L3" s="64" t="s">
        <v>42</v>
      </c>
      <c r="M3" s="55"/>
      <c r="N3" s="65">
        <v>44409</v>
      </c>
      <c r="O3" s="55"/>
      <c r="P3" s="66">
        <v>8500</v>
      </c>
      <c r="Q3" s="73"/>
      <c r="R3" s="74">
        <f t="shared" si="0"/>
        <v>0</v>
      </c>
      <c r="S3" s="75">
        <v>202304</v>
      </c>
      <c r="T3" s="76" t="s">
        <v>40</v>
      </c>
      <c r="U3" s="76"/>
      <c r="V3" s="77"/>
      <c r="W3" s="77"/>
      <c r="X3" s="78">
        <v>44774</v>
      </c>
      <c r="Y3" s="78">
        <v>45138</v>
      </c>
      <c r="Z3" s="89" t="s">
        <v>43</v>
      </c>
      <c r="AA3" s="90">
        <v>0</v>
      </c>
      <c r="AB3" s="91">
        <v>0</v>
      </c>
      <c r="AC3" s="90">
        <v>0</v>
      </c>
    </row>
    <row r="4" s="41" customFormat="1" customHeight="1" spans="1:29">
      <c r="A4" s="55" t="s">
        <v>29</v>
      </c>
      <c r="B4" s="56" t="s">
        <v>30</v>
      </c>
      <c r="C4" s="57" t="s">
        <v>31</v>
      </c>
      <c r="D4" s="57" t="s">
        <v>32</v>
      </c>
      <c r="E4" s="55" t="s">
        <v>33</v>
      </c>
      <c r="F4" s="55" t="s">
        <v>34</v>
      </c>
      <c r="G4" s="55" t="s">
        <v>35</v>
      </c>
      <c r="H4" s="58" t="s">
        <v>36</v>
      </c>
      <c r="I4" s="58" t="e">
        <f>VLOOKUP(H4,合同高级查询数据!$A$2:$Y$53,25,FALSE)</f>
        <v>#N/A</v>
      </c>
      <c r="J4" s="63" t="s">
        <v>37</v>
      </c>
      <c r="K4" s="55" t="s">
        <v>38</v>
      </c>
      <c r="L4" s="64" t="s">
        <v>44</v>
      </c>
      <c r="M4" s="55"/>
      <c r="N4" s="65">
        <v>44440</v>
      </c>
      <c r="O4" s="55"/>
      <c r="P4" s="66">
        <v>8500</v>
      </c>
      <c r="Q4" s="73">
        <v>264.197</v>
      </c>
      <c r="R4" s="74">
        <f t="shared" si="0"/>
        <v>2245674.5</v>
      </c>
      <c r="S4" s="75">
        <v>202304</v>
      </c>
      <c r="T4" s="76" t="s">
        <v>40</v>
      </c>
      <c r="U4" s="76"/>
      <c r="V4" s="77">
        <v>264.196136475</v>
      </c>
      <c r="W4" s="77"/>
      <c r="X4" s="78">
        <v>44774</v>
      </c>
      <c r="Y4" s="78">
        <v>45138</v>
      </c>
      <c r="Z4" s="89" t="s">
        <v>45</v>
      </c>
      <c r="AA4" s="90">
        <v>0</v>
      </c>
      <c r="AB4" s="91">
        <v>0</v>
      </c>
      <c r="AC4" s="90">
        <v>0</v>
      </c>
    </row>
    <row r="5" s="41" customFormat="1" customHeight="1" spans="1:29">
      <c r="A5" s="55" t="s">
        <v>29</v>
      </c>
      <c r="B5" s="56" t="s">
        <v>30</v>
      </c>
      <c r="C5" s="57" t="s">
        <v>31</v>
      </c>
      <c r="D5" s="57" t="s">
        <v>32</v>
      </c>
      <c r="E5" s="55" t="s">
        <v>33</v>
      </c>
      <c r="F5" s="55" t="s">
        <v>34</v>
      </c>
      <c r="G5" s="55" t="s">
        <v>35</v>
      </c>
      <c r="H5" s="58" t="s">
        <v>36</v>
      </c>
      <c r="I5" s="58" t="e">
        <f>VLOOKUP(H5,合同高级查询数据!$A$2:$Y$53,25,FALSE)</f>
        <v>#N/A</v>
      </c>
      <c r="J5" s="63" t="s">
        <v>37</v>
      </c>
      <c r="K5" s="55" t="s">
        <v>46</v>
      </c>
      <c r="L5" s="64" t="s">
        <v>47</v>
      </c>
      <c r="M5" s="55"/>
      <c r="N5" s="65">
        <v>44440</v>
      </c>
      <c r="O5" s="55"/>
      <c r="P5" s="66">
        <v>8500</v>
      </c>
      <c r="Q5" s="73"/>
      <c r="R5" s="74">
        <f t="shared" si="0"/>
        <v>0</v>
      </c>
      <c r="S5" s="75">
        <v>202304</v>
      </c>
      <c r="T5" s="76" t="s">
        <v>48</v>
      </c>
      <c r="U5" s="76"/>
      <c r="V5" s="77"/>
      <c r="W5" s="77"/>
      <c r="X5" s="78">
        <v>44774</v>
      </c>
      <c r="Y5" s="78">
        <v>45138</v>
      </c>
      <c r="Z5" s="89" t="s">
        <v>49</v>
      </c>
      <c r="AA5" s="90"/>
      <c r="AB5" s="91"/>
      <c r="AC5" s="90"/>
    </row>
    <row r="6" s="41" customFormat="1" customHeight="1" spans="1:29">
      <c r="A6" s="55" t="s">
        <v>50</v>
      </c>
      <c r="B6" s="56" t="s">
        <v>51</v>
      </c>
      <c r="C6" s="57" t="s">
        <v>52</v>
      </c>
      <c r="D6" s="59" t="s">
        <v>53</v>
      </c>
      <c r="E6" s="55" t="s">
        <v>33</v>
      </c>
      <c r="F6" s="55" t="s">
        <v>34</v>
      </c>
      <c r="G6" s="55" t="s">
        <v>35</v>
      </c>
      <c r="H6" s="58" t="s">
        <v>54</v>
      </c>
      <c r="I6" s="58" t="e">
        <f>VLOOKUP(H6,合同高级查询数据!$A$2:$Y$53,25,FALSE)</f>
        <v>#N/A</v>
      </c>
      <c r="J6" s="63" t="s">
        <v>37</v>
      </c>
      <c r="K6" s="55" t="s">
        <v>55</v>
      </c>
      <c r="L6" s="64" t="s">
        <v>56</v>
      </c>
      <c r="M6" s="55" t="s">
        <v>57</v>
      </c>
      <c r="N6" s="65">
        <v>44682</v>
      </c>
      <c r="O6" s="55" t="s">
        <v>58</v>
      </c>
      <c r="P6" s="66">
        <v>6000</v>
      </c>
      <c r="Q6" s="73">
        <v>34.75</v>
      </c>
      <c r="R6" s="74">
        <f t="shared" si="0"/>
        <v>208500</v>
      </c>
      <c r="S6" s="75">
        <v>202304</v>
      </c>
      <c r="T6" s="79" t="s">
        <v>59</v>
      </c>
      <c r="U6" s="76"/>
      <c r="V6" s="77">
        <v>34.749267578</v>
      </c>
      <c r="W6" s="77"/>
      <c r="X6" s="78">
        <v>44682</v>
      </c>
      <c r="Y6" s="78">
        <v>45046</v>
      </c>
      <c r="Z6" s="89" t="s">
        <v>60</v>
      </c>
      <c r="AA6" s="90">
        <v>0.3</v>
      </c>
      <c r="AB6" s="91">
        <v>100</v>
      </c>
      <c r="AC6" s="90">
        <v>30</v>
      </c>
    </row>
    <row r="7" s="41" customFormat="1" customHeight="1" spans="1:29">
      <c r="A7" s="55" t="s">
        <v>50</v>
      </c>
      <c r="B7" s="56" t="s">
        <v>51</v>
      </c>
      <c r="C7" s="57" t="s">
        <v>61</v>
      </c>
      <c r="D7" s="59" t="s">
        <v>53</v>
      </c>
      <c r="E7" s="55" t="s">
        <v>33</v>
      </c>
      <c r="F7" s="55" t="s">
        <v>34</v>
      </c>
      <c r="G7" s="55" t="s">
        <v>35</v>
      </c>
      <c r="H7" s="58" t="s">
        <v>54</v>
      </c>
      <c r="I7" s="58" t="e">
        <f>VLOOKUP(H7,合同高级查询数据!$A$2:$Y$53,25,FALSE)</f>
        <v>#N/A</v>
      </c>
      <c r="J7" s="63" t="s">
        <v>37</v>
      </c>
      <c r="K7" s="55" t="s">
        <v>62</v>
      </c>
      <c r="L7" s="64" t="s">
        <v>63</v>
      </c>
      <c r="M7" s="55" t="s">
        <v>64</v>
      </c>
      <c r="N7" s="65">
        <v>44682</v>
      </c>
      <c r="O7" s="55" t="s">
        <v>58</v>
      </c>
      <c r="P7" s="66">
        <v>5500</v>
      </c>
      <c r="Q7" s="73">
        <v>34.81</v>
      </c>
      <c r="R7" s="74">
        <f t="shared" si="0"/>
        <v>191455</v>
      </c>
      <c r="S7" s="75">
        <v>202304</v>
      </c>
      <c r="T7" s="79" t="s">
        <v>59</v>
      </c>
      <c r="U7" s="76"/>
      <c r="V7" s="77">
        <v>34.805900574</v>
      </c>
      <c r="W7" s="77"/>
      <c r="X7" s="78">
        <v>44682</v>
      </c>
      <c r="Y7" s="78">
        <v>45046</v>
      </c>
      <c r="Z7" s="89" t="s">
        <v>65</v>
      </c>
      <c r="AA7" s="90">
        <v>0.3</v>
      </c>
      <c r="AB7" s="91">
        <v>100</v>
      </c>
      <c r="AC7" s="90">
        <v>30</v>
      </c>
    </row>
    <row r="8" s="41" customFormat="1" customHeight="1" spans="1:29">
      <c r="A8" s="55" t="s">
        <v>50</v>
      </c>
      <c r="B8" s="56" t="s">
        <v>51</v>
      </c>
      <c r="C8" s="57" t="s">
        <v>66</v>
      </c>
      <c r="D8" s="59" t="s">
        <v>53</v>
      </c>
      <c r="E8" s="55" t="s">
        <v>33</v>
      </c>
      <c r="F8" s="55" t="s">
        <v>34</v>
      </c>
      <c r="G8" s="55" t="s">
        <v>35</v>
      </c>
      <c r="H8" s="58" t="s">
        <v>67</v>
      </c>
      <c r="I8" s="58" t="e">
        <f>VLOOKUP(H8,合同高级查询数据!$A$2:$Y$53,25,FALSE)</f>
        <v>#N/A</v>
      </c>
      <c r="J8" s="63" t="s">
        <v>37</v>
      </c>
      <c r="K8" s="55" t="s">
        <v>68</v>
      </c>
      <c r="L8" s="64" t="s">
        <v>69</v>
      </c>
      <c r="M8" s="55" t="s">
        <v>70</v>
      </c>
      <c r="N8" s="65">
        <v>44682</v>
      </c>
      <c r="O8" s="55" t="s">
        <v>58</v>
      </c>
      <c r="P8" s="66">
        <v>6000</v>
      </c>
      <c r="Q8" s="80">
        <v>35.42</v>
      </c>
      <c r="R8" s="74">
        <f t="shared" si="0"/>
        <v>212520</v>
      </c>
      <c r="S8" s="75">
        <v>202304</v>
      </c>
      <c r="T8" s="79" t="s">
        <v>59</v>
      </c>
      <c r="U8" s="76"/>
      <c r="V8" s="77">
        <v>35.42250824</v>
      </c>
      <c r="W8" s="77"/>
      <c r="X8" s="78">
        <v>44835</v>
      </c>
      <c r="Y8" s="78">
        <v>45046</v>
      </c>
      <c r="Z8" s="89" t="s">
        <v>71</v>
      </c>
      <c r="AA8" s="90">
        <v>0.3</v>
      </c>
      <c r="AB8" s="91">
        <v>100</v>
      </c>
      <c r="AC8" s="90">
        <v>30</v>
      </c>
    </row>
    <row r="9" s="41" customFormat="1" customHeight="1" spans="1:29">
      <c r="A9" s="55" t="s">
        <v>50</v>
      </c>
      <c r="B9" s="56" t="s">
        <v>51</v>
      </c>
      <c r="C9" s="57" t="s">
        <v>66</v>
      </c>
      <c r="D9" s="59" t="s">
        <v>53</v>
      </c>
      <c r="E9" s="55" t="s">
        <v>33</v>
      </c>
      <c r="F9" s="55" t="s">
        <v>34</v>
      </c>
      <c r="G9" s="55" t="s">
        <v>35</v>
      </c>
      <c r="H9" s="58" t="s">
        <v>72</v>
      </c>
      <c r="I9" s="58" t="e">
        <f>VLOOKUP(H9,合同高级查询数据!$A$2:$Y$53,25,FALSE)</f>
        <v>#N/A</v>
      </c>
      <c r="J9" s="63" t="s">
        <v>37</v>
      </c>
      <c r="K9" s="55" t="s">
        <v>68</v>
      </c>
      <c r="L9" s="64" t="s">
        <v>73</v>
      </c>
      <c r="M9" s="55" t="s">
        <v>70</v>
      </c>
      <c r="N9" s="65">
        <v>44835</v>
      </c>
      <c r="O9" s="55" t="s">
        <v>74</v>
      </c>
      <c r="P9" s="66">
        <v>6000</v>
      </c>
      <c r="Q9" s="73">
        <v>66.1</v>
      </c>
      <c r="R9" s="74">
        <f t="shared" si="0"/>
        <v>396600</v>
      </c>
      <c r="S9" s="75">
        <v>202304</v>
      </c>
      <c r="T9" s="79" t="s">
        <v>75</v>
      </c>
      <c r="U9" s="76"/>
      <c r="V9" s="77">
        <v>66.099456787</v>
      </c>
      <c r="W9" s="77"/>
      <c r="X9" s="78">
        <v>44835</v>
      </c>
      <c r="Y9" s="78">
        <v>45046</v>
      </c>
      <c r="Z9" s="89" t="s">
        <v>76</v>
      </c>
      <c r="AA9" s="90">
        <v>0.3</v>
      </c>
      <c r="AB9" s="91">
        <v>200</v>
      </c>
      <c r="AC9" s="90">
        <v>60</v>
      </c>
    </row>
    <row r="10" s="41" customFormat="1" customHeight="1" spans="1:29">
      <c r="A10" s="55" t="s">
        <v>50</v>
      </c>
      <c r="B10" s="56" t="s">
        <v>51</v>
      </c>
      <c r="C10" s="57" t="s">
        <v>77</v>
      </c>
      <c r="D10" s="59" t="s">
        <v>53</v>
      </c>
      <c r="E10" s="55" t="s">
        <v>33</v>
      </c>
      <c r="F10" s="55" t="s">
        <v>34</v>
      </c>
      <c r="G10" s="55" t="s">
        <v>35</v>
      </c>
      <c r="H10" s="58" t="s">
        <v>67</v>
      </c>
      <c r="I10" s="58" t="e">
        <f>VLOOKUP(H10,合同高级查询数据!$A$2:$Y$53,25,FALSE)</f>
        <v>#N/A</v>
      </c>
      <c r="J10" s="63" t="s">
        <v>37</v>
      </c>
      <c r="K10" s="55" t="s">
        <v>78</v>
      </c>
      <c r="L10" s="64" t="s">
        <v>79</v>
      </c>
      <c r="M10" s="55" t="s">
        <v>80</v>
      </c>
      <c r="N10" s="65">
        <v>44682</v>
      </c>
      <c r="O10" s="55" t="s">
        <v>58</v>
      </c>
      <c r="P10" s="66">
        <v>5500</v>
      </c>
      <c r="Q10" s="80">
        <v>33.24</v>
      </c>
      <c r="R10" s="74">
        <f t="shared" si="0"/>
        <v>182820</v>
      </c>
      <c r="S10" s="75">
        <v>202304</v>
      </c>
      <c r="T10" s="79" t="s">
        <v>59</v>
      </c>
      <c r="U10" s="76"/>
      <c r="V10" s="77">
        <v>33.239395142</v>
      </c>
      <c r="W10" s="77"/>
      <c r="X10" s="78">
        <v>44835</v>
      </c>
      <c r="Y10" s="78">
        <v>45046</v>
      </c>
      <c r="Z10" s="89" t="s">
        <v>81</v>
      </c>
      <c r="AA10" s="90">
        <v>0.3</v>
      </c>
      <c r="AB10" s="91">
        <v>100</v>
      </c>
      <c r="AC10" s="90">
        <v>30</v>
      </c>
    </row>
    <row r="11" s="41" customFormat="1" customHeight="1" spans="1:29">
      <c r="A11" s="55" t="s">
        <v>50</v>
      </c>
      <c r="B11" s="56" t="s">
        <v>51</v>
      </c>
      <c r="C11" s="57" t="s">
        <v>77</v>
      </c>
      <c r="D11" s="59" t="s">
        <v>53</v>
      </c>
      <c r="E11" s="55" t="s">
        <v>33</v>
      </c>
      <c r="F11" s="55" t="s">
        <v>34</v>
      </c>
      <c r="G11" s="55" t="s">
        <v>35</v>
      </c>
      <c r="H11" s="58" t="s">
        <v>72</v>
      </c>
      <c r="I11" s="58" t="e">
        <f>VLOOKUP(H11,合同高级查询数据!$A$2:$Y$53,25,FALSE)</f>
        <v>#N/A</v>
      </c>
      <c r="J11" s="63" t="s">
        <v>37</v>
      </c>
      <c r="K11" s="55" t="s">
        <v>78</v>
      </c>
      <c r="L11" s="64" t="s">
        <v>82</v>
      </c>
      <c r="M11" s="55" t="s">
        <v>83</v>
      </c>
      <c r="N11" s="65">
        <v>44835</v>
      </c>
      <c r="O11" s="55" t="s">
        <v>74</v>
      </c>
      <c r="P11" s="66">
        <v>5500</v>
      </c>
      <c r="Q11" s="73">
        <v>63.9</v>
      </c>
      <c r="R11" s="74">
        <f t="shared" si="0"/>
        <v>351450</v>
      </c>
      <c r="S11" s="75">
        <v>202304</v>
      </c>
      <c r="T11" s="79" t="s">
        <v>75</v>
      </c>
      <c r="U11" s="76"/>
      <c r="V11" s="77">
        <v>63.894062042</v>
      </c>
      <c r="W11" s="77"/>
      <c r="X11" s="78">
        <v>44835</v>
      </c>
      <c r="Y11" s="78">
        <v>45046</v>
      </c>
      <c r="Z11" s="89" t="s">
        <v>84</v>
      </c>
      <c r="AA11" s="90">
        <v>0.3</v>
      </c>
      <c r="AB11" s="91">
        <v>200</v>
      </c>
      <c r="AC11" s="90">
        <v>60</v>
      </c>
    </row>
    <row r="12" s="2" customFormat="1" customHeight="1" spans="1:29">
      <c r="A12" s="7" t="s">
        <v>29</v>
      </c>
      <c r="B12" s="60" t="s">
        <v>30</v>
      </c>
      <c r="C12" s="61" t="s">
        <v>31</v>
      </c>
      <c r="D12" s="61" t="s">
        <v>32</v>
      </c>
      <c r="E12" s="7" t="s">
        <v>85</v>
      </c>
      <c r="F12" s="7" t="s">
        <v>86</v>
      </c>
      <c r="G12" s="7" t="s">
        <v>35</v>
      </c>
      <c r="H12" s="14" t="s">
        <v>87</v>
      </c>
      <c r="I12" s="14" t="e">
        <f>VLOOKUP(H12,合同高级查询数据!$A$2:$Y$53,25,FALSE)</f>
        <v>#N/A</v>
      </c>
      <c r="J12" s="67" t="s">
        <v>37</v>
      </c>
      <c r="K12" s="7" t="s">
        <v>88</v>
      </c>
      <c r="L12" s="68" t="s">
        <v>89</v>
      </c>
      <c r="M12" s="7"/>
      <c r="N12" s="69">
        <v>44593</v>
      </c>
      <c r="O12" s="7"/>
      <c r="P12" s="70">
        <v>8500</v>
      </c>
      <c r="Q12" s="23">
        <v>184.254</v>
      </c>
      <c r="R12" s="81">
        <f t="shared" si="0"/>
        <v>1566159</v>
      </c>
      <c r="S12" s="82">
        <v>202304</v>
      </c>
      <c r="T12" s="83" t="s">
        <v>90</v>
      </c>
      <c r="U12" s="83"/>
      <c r="V12" s="84">
        <v>184.253112793</v>
      </c>
      <c r="W12" s="84"/>
      <c r="X12" s="85"/>
      <c r="Y12" s="85"/>
      <c r="Z12" s="92" t="s">
        <v>91</v>
      </c>
      <c r="AA12" s="93">
        <v>0</v>
      </c>
      <c r="AB12" s="94">
        <v>0</v>
      </c>
      <c r="AC12" s="93">
        <v>0</v>
      </c>
    </row>
    <row r="13" s="41" customFormat="1" customHeight="1" spans="1:29">
      <c r="A13" s="55" t="s">
        <v>29</v>
      </c>
      <c r="B13" s="56" t="s">
        <v>92</v>
      </c>
      <c r="C13" s="57" t="s">
        <v>93</v>
      </c>
      <c r="D13" s="57" t="s">
        <v>94</v>
      </c>
      <c r="E13" s="55" t="s">
        <v>95</v>
      </c>
      <c r="F13" s="55" t="s">
        <v>96</v>
      </c>
      <c r="G13" s="55" t="s">
        <v>35</v>
      </c>
      <c r="H13" s="58" t="s">
        <v>97</v>
      </c>
      <c r="I13" s="58" t="e">
        <f>VLOOKUP(H13,合同高级查询数据!$A$2:$Y$53,25,FALSE)</f>
        <v>#N/A</v>
      </c>
      <c r="J13" s="63" t="s">
        <v>98</v>
      </c>
      <c r="K13" s="55" t="s">
        <v>99</v>
      </c>
      <c r="L13" s="64" t="s">
        <v>100</v>
      </c>
      <c r="M13" s="55"/>
      <c r="N13" s="65">
        <v>43313</v>
      </c>
      <c r="O13" s="55" t="s">
        <v>101</v>
      </c>
      <c r="P13" s="66">
        <v>5000</v>
      </c>
      <c r="Q13" s="73">
        <v>3</v>
      </c>
      <c r="R13" s="74">
        <f>P13*Q13</f>
        <v>15000</v>
      </c>
      <c r="S13" s="75">
        <v>202304</v>
      </c>
      <c r="T13" s="76" t="s">
        <v>102</v>
      </c>
      <c r="U13" s="76"/>
      <c r="V13" s="77"/>
      <c r="W13" s="77"/>
      <c r="X13" s="78">
        <v>44044</v>
      </c>
      <c r="Y13" s="78">
        <v>45138</v>
      </c>
      <c r="Z13" s="89" t="s">
        <v>103</v>
      </c>
      <c r="AA13" s="90" t="s">
        <v>104</v>
      </c>
      <c r="AB13" s="91">
        <v>30</v>
      </c>
      <c r="AC13" s="90">
        <v>3</v>
      </c>
    </row>
    <row r="14" s="41" customFormat="1" customHeight="1" spans="1:29">
      <c r="A14" s="55" t="s">
        <v>29</v>
      </c>
      <c r="B14" s="56" t="s">
        <v>30</v>
      </c>
      <c r="C14" s="57" t="s">
        <v>31</v>
      </c>
      <c r="D14" s="57" t="s">
        <v>32</v>
      </c>
      <c r="E14" s="55" t="s">
        <v>105</v>
      </c>
      <c r="F14" s="55" t="s">
        <v>106</v>
      </c>
      <c r="G14" s="55" t="s">
        <v>35</v>
      </c>
      <c r="H14" s="58" t="s">
        <v>107</v>
      </c>
      <c r="I14" s="58" t="e">
        <f>VLOOKUP(H14,合同高级查询数据!$A$2:$Y$53,25,FALSE)</f>
        <v>#N/A</v>
      </c>
      <c r="J14" s="63" t="s">
        <v>37</v>
      </c>
      <c r="K14" s="55" t="s">
        <v>108</v>
      </c>
      <c r="L14" s="64" t="s">
        <v>109</v>
      </c>
      <c r="M14" s="55"/>
      <c r="N14" s="65">
        <v>44531</v>
      </c>
      <c r="O14" s="55"/>
      <c r="P14" s="66">
        <v>6500</v>
      </c>
      <c r="Q14" s="73">
        <v>662.32</v>
      </c>
      <c r="R14" s="74">
        <f t="shared" ref="R14:R19" si="1">ROUND(P14*Q14,2)</f>
        <v>4305080</v>
      </c>
      <c r="S14" s="75">
        <v>202304</v>
      </c>
      <c r="T14" s="76" t="s">
        <v>110</v>
      </c>
      <c r="U14" s="76"/>
      <c r="V14" s="77">
        <v>662.319824219</v>
      </c>
      <c r="W14" s="77"/>
      <c r="X14" s="78">
        <v>44682</v>
      </c>
      <c r="Y14" s="78">
        <v>45046</v>
      </c>
      <c r="Z14" s="89" t="s">
        <v>111</v>
      </c>
      <c r="AA14" s="90">
        <v>0</v>
      </c>
      <c r="AB14" s="91">
        <v>0</v>
      </c>
      <c r="AC14" s="90">
        <v>0</v>
      </c>
    </row>
    <row r="15" s="41" customFormat="1" customHeight="1" spans="1:29">
      <c r="A15" s="55" t="s">
        <v>29</v>
      </c>
      <c r="B15" s="56" t="s">
        <v>30</v>
      </c>
      <c r="C15" s="57" t="s">
        <v>31</v>
      </c>
      <c r="D15" s="57" t="s">
        <v>32</v>
      </c>
      <c r="E15" s="55" t="s">
        <v>105</v>
      </c>
      <c r="F15" s="55" t="s">
        <v>106</v>
      </c>
      <c r="G15" s="55" t="s">
        <v>35</v>
      </c>
      <c r="H15" s="58" t="s">
        <v>112</v>
      </c>
      <c r="I15" s="58" t="e">
        <f>VLOOKUP(H15,合同高级查询数据!$A$2:$Y$53,25,FALSE)</f>
        <v>#N/A</v>
      </c>
      <c r="J15" s="63" t="s">
        <v>37</v>
      </c>
      <c r="K15" s="55" t="s">
        <v>113</v>
      </c>
      <c r="L15" s="64" t="s">
        <v>113</v>
      </c>
      <c r="M15" s="55"/>
      <c r="N15" s="65">
        <v>44713</v>
      </c>
      <c r="O15" s="55"/>
      <c r="P15" s="66">
        <v>4100</v>
      </c>
      <c r="Q15" s="73"/>
      <c r="R15" s="74">
        <f t="shared" si="1"/>
        <v>0</v>
      </c>
      <c r="S15" s="75">
        <v>202304</v>
      </c>
      <c r="T15" s="76" t="s">
        <v>114</v>
      </c>
      <c r="U15" s="76"/>
      <c r="V15" s="77"/>
      <c r="W15" s="77"/>
      <c r="X15" s="78">
        <v>44713</v>
      </c>
      <c r="Y15" s="78">
        <v>45077</v>
      </c>
      <c r="Z15" s="89" t="s">
        <v>115</v>
      </c>
      <c r="AA15" s="90">
        <v>0</v>
      </c>
      <c r="AB15" s="91">
        <v>0</v>
      </c>
      <c r="AC15" s="90">
        <v>0</v>
      </c>
    </row>
    <row r="16" s="41" customFormat="1" customHeight="1" spans="1:29">
      <c r="A16" s="55" t="s">
        <v>29</v>
      </c>
      <c r="B16" s="56" t="s">
        <v>30</v>
      </c>
      <c r="C16" s="57" t="s">
        <v>31</v>
      </c>
      <c r="D16" s="57" t="s">
        <v>32</v>
      </c>
      <c r="E16" s="55" t="s">
        <v>116</v>
      </c>
      <c r="F16" s="55" t="s">
        <v>117</v>
      </c>
      <c r="G16" s="55" t="s">
        <v>35</v>
      </c>
      <c r="H16" s="58" t="s">
        <v>118</v>
      </c>
      <c r="I16" s="58" t="e">
        <f>VLOOKUP(H16,合同高级查询数据!$A$2:$Y$53,25,FALSE)</f>
        <v>#N/A</v>
      </c>
      <c r="J16" s="63" t="s">
        <v>37</v>
      </c>
      <c r="K16" s="55"/>
      <c r="L16" s="64" t="s">
        <v>119</v>
      </c>
      <c r="M16" s="55"/>
      <c r="N16" s="65">
        <v>44256</v>
      </c>
      <c r="O16" s="55"/>
      <c r="P16" s="66">
        <v>7800</v>
      </c>
      <c r="Q16" s="73"/>
      <c r="R16" s="74">
        <f t="shared" si="1"/>
        <v>0</v>
      </c>
      <c r="S16" s="75">
        <v>202304</v>
      </c>
      <c r="T16" s="76" t="s">
        <v>120</v>
      </c>
      <c r="U16" s="76"/>
      <c r="V16" s="77"/>
      <c r="W16" s="77"/>
      <c r="X16" s="78">
        <v>44256</v>
      </c>
      <c r="Y16" s="78">
        <v>44316</v>
      </c>
      <c r="Z16" s="89"/>
      <c r="AA16" s="90">
        <v>0</v>
      </c>
      <c r="AB16" s="91">
        <v>0</v>
      </c>
      <c r="AC16" s="90">
        <v>0</v>
      </c>
    </row>
    <row r="17" s="41" customFormat="1" customHeight="1" spans="1:29">
      <c r="A17" s="55" t="s">
        <v>29</v>
      </c>
      <c r="B17" s="56" t="s">
        <v>30</v>
      </c>
      <c r="C17" s="57" t="s">
        <v>31</v>
      </c>
      <c r="D17" s="57" t="s">
        <v>32</v>
      </c>
      <c r="E17" s="55" t="s">
        <v>121</v>
      </c>
      <c r="F17" s="55" t="s">
        <v>122</v>
      </c>
      <c r="G17" s="55" t="s">
        <v>35</v>
      </c>
      <c r="H17" s="58" t="s">
        <v>123</v>
      </c>
      <c r="I17" s="58" t="e">
        <f>VLOOKUP(H17,合同高级查询数据!$A$2:$Y$53,25,FALSE)</f>
        <v>#N/A</v>
      </c>
      <c r="J17" s="63" t="s">
        <v>37</v>
      </c>
      <c r="K17" s="55" t="s">
        <v>124</v>
      </c>
      <c r="L17" s="64" t="s">
        <v>125</v>
      </c>
      <c r="M17" s="55"/>
      <c r="N17" s="65">
        <v>44774</v>
      </c>
      <c r="O17" s="55"/>
      <c r="P17" s="66">
        <v>5300</v>
      </c>
      <c r="Q17" s="73"/>
      <c r="R17" s="74">
        <f t="shared" si="1"/>
        <v>0</v>
      </c>
      <c r="S17" s="75">
        <v>202304</v>
      </c>
      <c r="T17" s="76" t="s">
        <v>126</v>
      </c>
      <c r="U17" s="76"/>
      <c r="V17" s="77"/>
      <c r="W17" s="77"/>
      <c r="X17" s="78">
        <v>44835</v>
      </c>
      <c r="Y17" s="78">
        <v>45199</v>
      </c>
      <c r="Z17" s="89" t="s">
        <v>127</v>
      </c>
      <c r="AA17" s="90">
        <v>0</v>
      </c>
      <c r="AB17" s="91">
        <v>0</v>
      </c>
      <c r="AC17" s="90">
        <v>0</v>
      </c>
    </row>
    <row r="18" s="41" customFormat="1" customHeight="1" spans="1:29">
      <c r="A18" s="55" t="s">
        <v>29</v>
      </c>
      <c r="B18" s="56" t="s">
        <v>30</v>
      </c>
      <c r="C18" s="57" t="s">
        <v>31</v>
      </c>
      <c r="D18" s="57" t="s">
        <v>32</v>
      </c>
      <c r="E18" s="55" t="s">
        <v>121</v>
      </c>
      <c r="F18" s="55" t="s">
        <v>122</v>
      </c>
      <c r="G18" s="55" t="s">
        <v>35</v>
      </c>
      <c r="H18" s="58" t="s">
        <v>123</v>
      </c>
      <c r="I18" s="58" t="e">
        <f>VLOOKUP(H18,合同高级查询数据!$A$2:$Y$53,25,FALSE)</f>
        <v>#N/A</v>
      </c>
      <c r="J18" s="63" t="s">
        <v>37</v>
      </c>
      <c r="K18" s="55" t="s">
        <v>128</v>
      </c>
      <c r="L18" s="64" t="s">
        <v>129</v>
      </c>
      <c r="M18" s="55"/>
      <c r="N18" s="65">
        <v>44835</v>
      </c>
      <c r="O18" s="55"/>
      <c r="P18" s="66">
        <v>5300</v>
      </c>
      <c r="Q18" s="73"/>
      <c r="R18" s="74">
        <f t="shared" si="1"/>
        <v>0</v>
      </c>
      <c r="S18" s="75">
        <v>202304</v>
      </c>
      <c r="T18" s="76" t="s">
        <v>130</v>
      </c>
      <c r="U18" s="76"/>
      <c r="V18" s="77"/>
      <c r="W18" s="77"/>
      <c r="X18" s="78">
        <v>44835</v>
      </c>
      <c r="Y18" s="78">
        <v>45199</v>
      </c>
      <c r="Z18" s="89" t="s">
        <v>131</v>
      </c>
      <c r="AA18" s="90"/>
      <c r="AB18" s="91"/>
      <c r="AC18" s="90"/>
    </row>
    <row r="19" s="2" customFormat="1" customHeight="1" spans="1:29">
      <c r="A19" s="7" t="s">
        <v>29</v>
      </c>
      <c r="B19" s="60" t="s">
        <v>30</v>
      </c>
      <c r="C19" s="61" t="s">
        <v>31</v>
      </c>
      <c r="D19" s="61" t="s">
        <v>32</v>
      </c>
      <c r="E19" s="7" t="s">
        <v>121</v>
      </c>
      <c r="F19" s="7" t="s">
        <v>122</v>
      </c>
      <c r="G19" s="7" t="s">
        <v>35</v>
      </c>
      <c r="H19" s="14" t="s">
        <v>132</v>
      </c>
      <c r="I19" s="14" t="e">
        <f>VLOOKUP(H19,合同高级查询数据!$A$2:$Y$53,25,FALSE)</f>
        <v>#N/A</v>
      </c>
      <c r="J19" s="67" t="s">
        <v>37</v>
      </c>
      <c r="K19" s="7" t="s">
        <v>133</v>
      </c>
      <c r="L19" s="68"/>
      <c r="M19" s="7"/>
      <c r="N19" s="69">
        <v>44774</v>
      </c>
      <c r="O19" s="7"/>
      <c r="P19" s="70">
        <v>6500</v>
      </c>
      <c r="Q19" s="23"/>
      <c r="R19" s="81">
        <f t="shared" si="1"/>
        <v>0</v>
      </c>
      <c r="S19" s="82">
        <v>202304</v>
      </c>
      <c r="T19" s="83" t="s">
        <v>134</v>
      </c>
      <c r="U19" s="83"/>
      <c r="V19" s="84"/>
      <c r="W19" s="84"/>
      <c r="X19" s="85"/>
      <c r="Y19" s="85"/>
      <c r="Z19" s="92"/>
      <c r="AA19" s="93">
        <v>0</v>
      </c>
      <c r="AB19" s="94">
        <v>0</v>
      </c>
      <c r="AC19" s="93">
        <v>0</v>
      </c>
    </row>
    <row r="20" s="41" customFormat="1" customHeight="1" spans="1:29">
      <c r="A20" s="55" t="s">
        <v>29</v>
      </c>
      <c r="B20" s="56" t="s">
        <v>30</v>
      </c>
      <c r="C20" s="57" t="s">
        <v>31</v>
      </c>
      <c r="D20" s="57" t="s">
        <v>53</v>
      </c>
      <c r="E20" s="55" t="s">
        <v>135</v>
      </c>
      <c r="F20" s="55" t="s">
        <v>136</v>
      </c>
      <c r="G20" s="55" t="s">
        <v>35</v>
      </c>
      <c r="H20" s="58" t="s">
        <v>137</v>
      </c>
      <c r="I20" s="58" t="e">
        <f>VLOOKUP(H20,合同高级查询数据!$A$2:$Y$53,25,FALSE)</f>
        <v>#N/A</v>
      </c>
      <c r="J20" s="63" t="s">
        <v>138</v>
      </c>
      <c r="K20" s="55"/>
      <c r="L20" s="64" t="s">
        <v>139</v>
      </c>
      <c r="M20" s="55"/>
      <c r="N20" s="65">
        <v>44348</v>
      </c>
      <c r="O20" s="55"/>
      <c r="P20" s="66">
        <v>3300</v>
      </c>
      <c r="Q20" s="73"/>
      <c r="R20" s="74">
        <f>ROUND(Q20*P20,2)</f>
        <v>0</v>
      </c>
      <c r="S20" s="75">
        <v>202304</v>
      </c>
      <c r="T20" s="76" t="s">
        <v>140</v>
      </c>
      <c r="U20" s="76"/>
      <c r="V20" s="77"/>
      <c r="W20" s="77"/>
      <c r="X20" s="78">
        <v>44713</v>
      </c>
      <c r="Y20" s="78">
        <v>45077</v>
      </c>
      <c r="Z20" s="89" t="s">
        <v>141</v>
      </c>
      <c r="AA20" s="90">
        <v>0</v>
      </c>
      <c r="AB20" s="91">
        <v>0</v>
      </c>
      <c r="AC20" s="90">
        <v>0</v>
      </c>
    </row>
    <row r="21" s="41" customFormat="1" customHeight="1" spans="1:29">
      <c r="A21" s="55" t="s">
        <v>29</v>
      </c>
      <c r="B21" s="56" t="s">
        <v>30</v>
      </c>
      <c r="C21" s="57" t="s">
        <v>31</v>
      </c>
      <c r="D21" s="57" t="s">
        <v>53</v>
      </c>
      <c r="E21" s="55" t="s">
        <v>135</v>
      </c>
      <c r="F21" s="55" t="s">
        <v>136</v>
      </c>
      <c r="G21" s="55" t="s">
        <v>35</v>
      </c>
      <c r="H21" s="58" t="s">
        <v>137</v>
      </c>
      <c r="I21" s="58" t="e">
        <f>VLOOKUP(H21,合同高级查询数据!$A$2:$Y$53,25,FALSE)</f>
        <v>#N/A</v>
      </c>
      <c r="J21" s="63" t="s">
        <v>138</v>
      </c>
      <c r="K21" s="55" t="s">
        <v>142</v>
      </c>
      <c r="L21" s="64" t="s">
        <v>143</v>
      </c>
      <c r="M21" s="55"/>
      <c r="N21" s="65">
        <v>44197</v>
      </c>
      <c r="O21" s="55"/>
      <c r="P21" s="66">
        <v>2300</v>
      </c>
      <c r="Q21" s="73">
        <v>184.632</v>
      </c>
      <c r="R21" s="74">
        <f>ROUND(Q21*P21,2)</f>
        <v>424653.6</v>
      </c>
      <c r="S21" s="75">
        <v>202304</v>
      </c>
      <c r="T21" s="76" t="s">
        <v>144</v>
      </c>
      <c r="U21" s="76"/>
      <c r="V21" s="77">
        <v>184.631088257</v>
      </c>
      <c r="W21" s="77"/>
      <c r="X21" s="78">
        <v>44713</v>
      </c>
      <c r="Y21" s="78">
        <v>45077</v>
      </c>
      <c r="Z21" s="89" t="s">
        <v>145</v>
      </c>
      <c r="AA21" s="90">
        <v>0</v>
      </c>
      <c r="AB21" s="91">
        <v>0</v>
      </c>
      <c r="AC21" s="90">
        <v>0</v>
      </c>
    </row>
    <row r="22" s="41" customFormat="1" customHeight="1" spans="1:29">
      <c r="A22" s="55" t="s">
        <v>29</v>
      </c>
      <c r="B22" s="56" t="s">
        <v>30</v>
      </c>
      <c r="C22" s="57" t="s">
        <v>31</v>
      </c>
      <c r="D22" s="57" t="s">
        <v>53</v>
      </c>
      <c r="E22" s="55" t="s">
        <v>135</v>
      </c>
      <c r="F22" s="55" t="s">
        <v>136</v>
      </c>
      <c r="G22" s="55" t="s">
        <v>35</v>
      </c>
      <c r="H22" s="58" t="s">
        <v>137</v>
      </c>
      <c r="I22" s="58" t="e">
        <f>VLOOKUP(H22,合同高级查询数据!$A$2:$Y$53,25,FALSE)</f>
        <v>#N/A</v>
      </c>
      <c r="J22" s="63" t="s">
        <v>138</v>
      </c>
      <c r="K22" s="55" t="s">
        <v>142</v>
      </c>
      <c r="L22" s="64" t="s">
        <v>146</v>
      </c>
      <c r="M22" s="55"/>
      <c r="N22" s="65">
        <v>44197</v>
      </c>
      <c r="O22" s="55"/>
      <c r="P22" s="66">
        <v>3250</v>
      </c>
      <c r="Q22" s="73">
        <v>265.451</v>
      </c>
      <c r="R22" s="74">
        <f>ROUND(Q22*P22,2)</f>
        <v>862715.75</v>
      </c>
      <c r="S22" s="75">
        <v>202304</v>
      </c>
      <c r="T22" s="76" t="s">
        <v>144</v>
      </c>
      <c r="U22" s="76"/>
      <c r="V22" s="77">
        <v>265.450836182</v>
      </c>
      <c r="W22" s="77"/>
      <c r="X22" s="78">
        <v>44713</v>
      </c>
      <c r="Y22" s="78">
        <v>45077</v>
      </c>
      <c r="Z22" s="89" t="s">
        <v>147</v>
      </c>
      <c r="AA22" s="90">
        <v>0</v>
      </c>
      <c r="AB22" s="91">
        <v>0</v>
      </c>
      <c r="AC22" s="90">
        <v>0</v>
      </c>
    </row>
    <row r="23" s="41" customFormat="1" customHeight="1" spans="1:29">
      <c r="A23" s="55" t="s">
        <v>29</v>
      </c>
      <c r="B23" s="56" t="s">
        <v>30</v>
      </c>
      <c r="C23" s="57" t="s">
        <v>31</v>
      </c>
      <c r="D23" s="57" t="s">
        <v>53</v>
      </c>
      <c r="E23" s="55" t="s">
        <v>135</v>
      </c>
      <c r="F23" s="55" t="s">
        <v>136</v>
      </c>
      <c r="G23" s="55" t="s">
        <v>35</v>
      </c>
      <c r="H23" s="58" t="s">
        <v>137</v>
      </c>
      <c r="I23" s="58" t="e">
        <f>VLOOKUP(H23,合同高级查询数据!$A$2:$Y$53,25,FALSE)</f>
        <v>#N/A</v>
      </c>
      <c r="J23" s="63" t="s">
        <v>138</v>
      </c>
      <c r="K23" s="55" t="s">
        <v>148</v>
      </c>
      <c r="L23" s="64" t="s">
        <v>149</v>
      </c>
      <c r="M23" s="55"/>
      <c r="N23" s="65">
        <v>44197</v>
      </c>
      <c r="O23" s="55"/>
      <c r="P23" s="66">
        <v>2300</v>
      </c>
      <c r="Q23" s="73">
        <v>192.083</v>
      </c>
      <c r="R23" s="74">
        <f>ROUND(Q23*P23,2)</f>
        <v>441790.9</v>
      </c>
      <c r="S23" s="75">
        <v>202304</v>
      </c>
      <c r="T23" s="76" t="s">
        <v>144</v>
      </c>
      <c r="U23" s="76"/>
      <c r="V23" s="77">
        <v>192.082291161</v>
      </c>
      <c r="W23" s="77"/>
      <c r="X23" s="78">
        <v>44713</v>
      </c>
      <c r="Y23" s="78">
        <v>45077</v>
      </c>
      <c r="Z23" s="89" t="s">
        <v>150</v>
      </c>
      <c r="AA23" s="90">
        <v>0</v>
      </c>
      <c r="AB23" s="91">
        <v>0</v>
      </c>
      <c r="AC23" s="90">
        <v>0</v>
      </c>
    </row>
    <row r="24" s="41" customFormat="1" customHeight="1" spans="1:29">
      <c r="A24" s="55" t="s">
        <v>29</v>
      </c>
      <c r="B24" s="56" t="s">
        <v>30</v>
      </c>
      <c r="C24" s="57" t="s">
        <v>31</v>
      </c>
      <c r="D24" s="57" t="s">
        <v>53</v>
      </c>
      <c r="E24" s="55" t="s">
        <v>135</v>
      </c>
      <c r="F24" s="55" t="s">
        <v>136</v>
      </c>
      <c r="G24" s="55" t="s">
        <v>35</v>
      </c>
      <c r="H24" s="58" t="s">
        <v>137</v>
      </c>
      <c r="I24" s="58" t="e">
        <f>VLOOKUP(H24,合同高级查询数据!$A$2:$Y$53,25,FALSE)</f>
        <v>#N/A</v>
      </c>
      <c r="J24" s="63" t="s">
        <v>138</v>
      </c>
      <c r="K24" s="55" t="s">
        <v>148</v>
      </c>
      <c r="L24" s="64" t="s">
        <v>151</v>
      </c>
      <c r="M24" s="55"/>
      <c r="N24" s="65">
        <v>44197</v>
      </c>
      <c r="O24" s="55"/>
      <c r="P24" s="66">
        <v>3250</v>
      </c>
      <c r="Q24" s="73">
        <v>512.651</v>
      </c>
      <c r="R24" s="74">
        <f>ROUND(Q24*P24,2)</f>
        <v>1666115.75</v>
      </c>
      <c r="S24" s="75">
        <v>202304</v>
      </c>
      <c r="T24" s="76" t="s">
        <v>144</v>
      </c>
      <c r="U24" s="76"/>
      <c r="V24" s="77">
        <v>512.650636116</v>
      </c>
      <c r="W24" s="77"/>
      <c r="X24" s="78">
        <v>44713</v>
      </c>
      <c r="Y24" s="78">
        <v>45077</v>
      </c>
      <c r="Z24" s="89" t="s">
        <v>152</v>
      </c>
      <c r="AA24" s="90">
        <v>0</v>
      </c>
      <c r="AB24" s="91">
        <v>0</v>
      </c>
      <c r="AC24" s="90">
        <v>0</v>
      </c>
    </row>
    <row r="25" s="2" customFormat="1" customHeight="1" spans="1:29">
      <c r="A25" s="7" t="s">
        <v>153</v>
      </c>
      <c r="B25" s="60" t="s">
        <v>51</v>
      </c>
      <c r="C25" s="61" t="s">
        <v>154</v>
      </c>
      <c r="D25" s="62" t="s">
        <v>53</v>
      </c>
      <c r="E25" s="7" t="s">
        <v>155</v>
      </c>
      <c r="F25" s="7" t="s">
        <v>156</v>
      </c>
      <c r="G25" s="7" t="s">
        <v>35</v>
      </c>
      <c r="H25" s="14" t="s">
        <v>157</v>
      </c>
      <c r="I25" s="14" t="e">
        <f>VLOOKUP(H25,合同高级查询数据!$A$2:$Y$53,25,FALSE)</f>
        <v>#N/A</v>
      </c>
      <c r="J25" s="67" t="s">
        <v>37</v>
      </c>
      <c r="K25" s="7" t="s">
        <v>158</v>
      </c>
      <c r="L25" s="68" t="s">
        <v>159</v>
      </c>
      <c r="M25" s="7" t="s">
        <v>160</v>
      </c>
      <c r="N25" s="69">
        <v>44805</v>
      </c>
      <c r="O25" s="7" t="s">
        <v>58</v>
      </c>
      <c r="P25" s="70">
        <v>5200</v>
      </c>
      <c r="Q25" s="23"/>
      <c r="R25" s="81">
        <f t="shared" ref="R25:R78" si="2">ROUND(P25*Q25,2)</f>
        <v>0</v>
      </c>
      <c r="S25" s="82">
        <v>202304</v>
      </c>
      <c r="T25" s="83" t="s">
        <v>161</v>
      </c>
      <c r="U25" s="83"/>
      <c r="V25" s="84"/>
      <c r="W25" s="84"/>
      <c r="X25" s="85"/>
      <c r="Y25" s="85"/>
      <c r="Z25" s="92" t="s">
        <v>162</v>
      </c>
      <c r="AA25" s="93">
        <v>0.4</v>
      </c>
      <c r="AB25" s="94">
        <v>100</v>
      </c>
      <c r="AC25" s="93">
        <v>40</v>
      </c>
    </row>
    <row r="26" s="41" customFormat="1" customHeight="1" spans="1:29">
      <c r="A26" s="55" t="s">
        <v>29</v>
      </c>
      <c r="B26" s="56" t="s">
        <v>30</v>
      </c>
      <c r="C26" s="57" t="s">
        <v>31</v>
      </c>
      <c r="D26" s="57" t="s">
        <v>32</v>
      </c>
      <c r="E26" s="55" t="s">
        <v>163</v>
      </c>
      <c r="F26" s="55" t="s">
        <v>164</v>
      </c>
      <c r="G26" s="55" t="s">
        <v>35</v>
      </c>
      <c r="H26" s="58" t="s">
        <v>165</v>
      </c>
      <c r="I26" s="58" t="e">
        <f>VLOOKUP(H26,合同高级查询数据!$A$2:$Y$53,25,FALSE)</f>
        <v>#N/A</v>
      </c>
      <c r="J26" s="63" t="s">
        <v>37</v>
      </c>
      <c r="K26" s="55" t="s">
        <v>38</v>
      </c>
      <c r="L26" s="64" t="s">
        <v>166</v>
      </c>
      <c r="M26" s="55"/>
      <c r="N26" s="65">
        <v>42705</v>
      </c>
      <c r="O26" s="55"/>
      <c r="P26" s="66">
        <v>8500</v>
      </c>
      <c r="Q26" s="73"/>
      <c r="R26" s="74">
        <f t="shared" si="2"/>
        <v>0</v>
      </c>
      <c r="S26" s="75">
        <v>202304</v>
      </c>
      <c r="T26" s="76" t="s">
        <v>167</v>
      </c>
      <c r="U26" s="76"/>
      <c r="V26" s="77"/>
      <c r="W26" s="77"/>
      <c r="X26" s="78">
        <v>44348</v>
      </c>
      <c r="Y26" s="78">
        <v>44712</v>
      </c>
      <c r="Z26" s="89" t="s">
        <v>168</v>
      </c>
      <c r="AA26" s="90">
        <v>0</v>
      </c>
      <c r="AB26" s="91">
        <v>0</v>
      </c>
      <c r="AC26" s="90">
        <v>0</v>
      </c>
    </row>
    <row r="27" s="2" customFormat="1" customHeight="1" spans="1:29">
      <c r="A27" s="7" t="s">
        <v>29</v>
      </c>
      <c r="B27" s="60" t="s">
        <v>30</v>
      </c>
      <c r="C27" s="61" t="s">
        <v>31</v>
      </c>
      <c r="D27" s="61" t="s">
        <v>53</v>
      </c>
      <c r="E27" s="7" t="s">
        <v>163</v>
      </c>
      <c r="F27" s="7" t="s">
        <v>169</v>
      </c>
      <c r="G27" s="7" t="s">
        <v>35</v>
      </c>
      <c r="H27" s="14" t="s">
        <v>170</v>
      </c>
      <c r="I27" s="14" t="e">
        <f>VLOOKUP(H27,合同高级查询数据!$A$2:$Y$53,25,FALSE)</f>
        <v>#N/A</v>
      </c>
      <c r="J27" s="67" t="s">
        <v>138</v>
      </c>
      <c r="K27" s="7" t="s">
        <v>171</v>
      </c>
      <c r="L27" s="68" t="s">
        <v>172</v>
      </c>
      <c r="M27" s="7"/>
      <c r="N27" s="69">
        <v>44197</v>
      </c>
      <c r="O27" s="7"/>
      <c r="P27" s="70">
        <v>3600</v>
      </c>
      <c r="Q27" s="23"/>
      <c r="R27" s="81">
        <f t="shared" si="2"/>
        <v>0</v>
      </c>
      <c r="S27" s="82">
        <v>202304</v>
      </c>
      <c r="T27" s="83" t="s">
        <v>173</v>
      </c>
      <c r="U27" s="83"/>
      <c r="V27" s="84"/>
      <c r="W27" s="84"/>
      <c r="X27" s="85"/>
      <c r="Y27" s="85"/>
      <c r="Z27" s="92" t="s">
        <v>174</v>
      </c>
      <c r="AA27" s="93">
        <v>0</v>
      </c>
      <c r="AB27" s="94">
        <v>0</v>
      </c>
      <c r="AC27" s="93">
        <v>0</v>
      </c>
    </row>
    <row r="28" s="2" customFormat="1" customHeight="1" spans="1:29">
      <c r="A28" s="7" t="s">
        <v>29</v>
      </c>
      <c r="B28" s="60" t="s">
        <v>30</v>
      </c>
      <c r="C28" s="61" t="s">
        <v>31</v>
      </c>
      <c r="D28" s="61" t="s">
        <v>53</v>
      </c>
      <c r="E28" s="7" t="s">
        <v>163</v>
      </c>
      <c r="F28" s="7" t="s">
        <v>169</v>
      </c>
      <c r="G28" s="7" t="s">
        <v>35</v>
      </c>
      <c r="H28" s="14" t="s">
        <v>170</v>
      </c>
      <c r="I28" s="14" t="e">
        <f>VLOOKUP(H28,合同高级查询数据!$A$2:$Y$53,25,FALSE)</f>
        <v>#N/A</v>
      </c>
      <c r="J28" s="67" t="s">
        <v>138</v>
      </c>
      <c r="K28" s="7" t="s">
        <v>175</v>
      </c>
      <c r="L28" s="68" t="s">
        <v>176</v>
      </c>
      <c r="M28" s="7"/>
      <c r="N28" s="69">
        <v>44197</v>
      </c>
      <c r="O28" s="7"/>
      <c r="P28" s="70">
        <v>2600</v>
      </c>
      <c r="Q28" s="23"/>
      <c r="R28" s="81">
        <f t="shared" si="2"/>
        <v>0</v>
      </c>
      <c r="S28" s="82">
        <v>202304</v>
      </c>
      <c r="T28" s="83" t="s">
        <v>177</v>
      </c>
      <c r="U28" s="83"/>
      <c r="V28" s="84"/>
      <c r="W28" s="84"/>
      <c r="X28" s="85"/>
      <c r="Y28" s="85"/>
      <c r="Z28" s="92" t="s">
        <v>178</v>
      </c>
      <c r="AA28" s="93">
        <v>0</v>
      </c>
      <c r="AB28" s="94">
        <v>0</v>
      </c>
      <c r="AC28" s="93">
        <v>0</v>
      </c>
    </row>
    <row r="29" s="2" customFormat="1" customHeight="1" spans="1:29">
      <c r="A29" s="7" t="s">
        <v>29</v>
      </c>
      <c r="B29" s="60" t="s">
        <v>30</v>
      </c>
      <c r="C29" s="61" t="s">
        <v>31</v>
      </c>
      <c r="D29" s="61" t="s">
        <v>53</v>
      </c>
      <c r="E29" s="7" t="s">
        <v>163</v>
      </c>
      <c r="F29" s="7" t="s">
        <v>169</v>
      </c>
      <c r="G29" s="7" t="s">
        <v>35</v>
      </c>
      <c r="H29" s="14" t="s">
        <v>170</v>
      </c>
      <c r="I29" s="14" t="e">
        <f>VLOOKUP(H29,合同高级查询数据!$A$2:$Y$53,25,FALSE)</f>
        <v>#N/A</v>
      </c>
      <c r="J29" s="67" t="s">
        <v>138</v>
      </c>
      <c r="K29" s="7" t="s">
        <v>175</v>
      </c>
      <c r="L29" s="68" t="s">
        <v>179</v>
      </c>
      <c r="M29" s="7"/>
      <c r="N29" s="69">
        <v>44197</v>
      </c>
      <c r="O29" s="7"/>
      <c r="P29" s="70">
        <v>2600</v>
      </c>
      <c r="Q29" s="23"/>
      <c r="R29" s="81">
        <f t="shared" si="2"/>
        <v>0</v>
      </c>
      <c r="S29" s="82">
        <v>202304</v>
      </c>
      <c r="T29" s="83" t="s">
        <v>177</v>
      </c>
      <c r="U29" s="83"/>
      <c r="V29" s="84"/>
      <c r="W29" s="84"/>
      <c r="X29" s="85"/>
      <c r="Y29" s="85"/>
      <c r="Z29" s="92" t="s">
        <v>180</v>
      </c>
      <c r="AA29" s="93">
        <v>0</v>
      </c>
      <c r="AB29" s="94">
        <v>0</v>
      </c>
      <c r="AC29" s="93">
        <v>0</v>
      </c>
    </row>
    <row r="30" s="2" customFormat="1" customHeight="1" spans="1:29">
      <c r="A30" s="7" t="s">
        <v>153</v>
      </c>
      <c r="B30" s="60" t="s">
        <v>51</v>
      </c>
      <c r="C30" s="61" t="s">
        <v>181</v>
      </c>
      <c r="D30" s="62" t="s">
        <v>53</v>
      </c>
      <c r="E30" s="7" t="s">
        <v>163</v>
      </c>
      <c r="F30" s="7" t="s">
        <v>182</v>
      </c>
      <c r="G30" s="7" t="s">
        <v>35</v>
      </c>
      <c r="H30" s="14" t="s">
        <v>183</v>
      </c>
      <c r="I30" s="14" t="e">
        <f>VLOOKUP(H30,合同高级查询数据!$A$2:$Y$53,25,FALSE)</f>
        <v>#N/A</v>
      </c>
      <c r="J30" s="67" t="s">
        <v>37</v>
      </c>
      <c r="K30" s="7" t="s">
        <v>184</v>
      </c>
      <c r="L30" s="68" t="s">
        <v>185</v>
      </c>
      <c r="M30" s="7" t="s">
        <v>186</v>
      </c>
      <c r="N30" s="69">
        <v>44622</v>
      </c>
      <c r="O30" s="7" t="s">
        <v>187</v>
      </c>
      <c r="P30" s="70">
        <v>4500</v>
      </c>
      <c r="Q30" s="23">
        <v>19.42</v>
      </c>
      <c r="R30" s="81">
        <f t="shared" si="2"/>
        <v>87390</v>
      </c>
      <c r="S30" s="82">
        <v>202304</v>
      </c>
      <c r="T30" s="83" t="s">
        <v>188</v>
      </c>
      <c r="U30" s="83"/>
      <c r="V30" s="84">
        <v>19.474428177</v>
      </c>
      <c r="W30" s="84">
        <v>19.42</v>
      </c>
      <c r="X30" s="85"/>
      <c r="Y30" s="85"/>
      <c r="Z30" s="92" t="s">
        <v>189</v>
      </c>
      <c r="AA30" s="93">
        <v>0</v>
      </c>
      <c r="AB30" s="94">
        <v>50</v>
      </c>
      <c r="AC30" s="93">
        <v>0</v>
      </c>
    </row>
    <row r="31" s="41" customFormat="1" customHeight="1" spans="1:29">
      <c r="A31" s="55" t="s">
        <v>190</v>
      </c>
      <c r="B31" s="56" t="s">
        <v>51</v>
      </c>
      <c r="C31" s="57" t="s">
        <v>191</v>
      </c>
      <c r="D31" s="59" t="s">
        <v>53</v>
      </c>
      <c r="E31" s="55" t="s">
        <v>163</v>
      </c>
      <c r="F31" s="55" t="s">
        <v>182</v>
      </c>
      <c r="G31" s="55" t="s">
        <v>35</v>
      </c>
      <c r="H31" s="58" t="s">
        <v>192</v>
      </c>
      <c r="I31" s="58" t="e">
        <f>VLOOKUP(H31,合同高级查询数据!$A$2:$Y$53,25,FALSE)</f>
        <v>#N/A</v>
      </c>
      <c r="J31" s="63" t="s">
        <v>37</v>
      </c>
      <c r="K31" s="55" t="s">
        <v>193</v>
      </c>
      <c r="L31" s="64" t="s">
        <v>194</v>
      </c>
      <c r="M31" s="55" t="s">
        <v>195</v>
      </c>
      <c r="N31" s="65" t="s">
        <v>196</v>
      </c>
      <c r="O31" s="55" t="s">
        <v>197</v>
      </c>
      <c r="P31" s="66">
        <v>5800</v>
      </c>
      <c r="Q31" s="73"/>
      <c r="R31" s="74">
        <f t="shared" si="2"/>
        <v>0</v>
      </c>
      <c r="S31" s="75">
        <v>202304</v>
      </c>
      <c r="T31" s="76" t="s">
        <v>198</v>
      </c>
      <c r="U31" s="76"/>
      <c r="V31" s="77"/>
      <c r="W31" s="77"/>
      <c r="X31" s="78">
        <v>44660</v>
      </c>
      <c r="Y31" s="78">
        <v>44712</v>
      </c>
      <c r="Z31" s="89" t="s">
        <v>199</v>
      </c>
      <c r="AA31" s="90">
        <v>0</v>
      </c>
      <c r="AB31" s="91">
        <v>0</v>
      </c>
      <c r="AC31" s="90">
        <v>0</v>
      </c>
    </row>
    <row r="32" s="2" customFormat="1" customHeight="1" spans="1:29">
      <c r="A32" s="7" t="s">
        <v>50</v>
      </c>
      <c r="B32" s="60" t="s">
        <v>51</v>
      </c>
      <c r="C32" s="61" t="s">
        <v>191</v>
      </c>
      <c r="D32" s="62" t="s">
        <v>53</v>
      </c>
      <c r="E32" s="7" t="s">
        <v>163</v>
      </c>
      <c r="F32" s="7" t="s">
        <v>182</v>
      </c>
      <c r="G32" s="7" t="s">
        <v>35</v>
      </c>
      <c r="H32" s="14" t="s">
        <v>200</v>
      </c>
      <c r="I32" s="14" t="e">
        <f>VLOOKUP(H32,合同高级查询数据!$A$2:$Y$53,25,FALSE)</f>
        <v>#N/A</v>
      </c>
      <c r="J32" s="67" t="s">
        <v>37</v>
      </c>
      <c r="K32" s="7" t="s">
        <v>193</v>
      </c>
      <c r="L32" s="68" t="s">
        <v>201</v>
      </c>
      <c r="M32" s="7" t="s">
        <v>202</v>
      </c>
      <c r="N32" s="69">
        <v>44658</v>
      </c>
      <c r="O32" s="7" t="s">
        <v>74</v>
      </c>
      <c r="P32" s="70">
        <v>6000</v>
      </c>
      <c r="Q32" s="23"/>
      <c r="R32" s="81">
        <f t="shared" si="2"/>
        <v>0</v>
      </c>
      <c r="S32" s="82">
        <v>202304</v>
      </c>
      <c r="T32" s="83" t="s">
        <v>203</v>
      </c>
      <c r="U32" s="83"/>
      <c r="V32" s="84"/>
      <c r="W32" s="84"/>
      <c r="X32" s="85"/>
      <c r="Y32" s="85"/>
      <c r="Z32" s="92" t="s">
        <v>204</v>
      </c>
      <c r="AA32" s="93">
        <v>0.3</v>
      </c>
      <c r="AB32" s="94">
        <v>200</v>
      </c>
      <c r="AC32" s="93">
        <v>60</v>
      </c>
    </row>
    <row r="33" s="2" customFormat="1" customHeight="1" spans="1:29">
      <c r="A33" s="7" t="s">
        <v>50</v>
      </c>
      <c r="B33" s="60" t="s">
        <v>51</v>
      </c>
      <c r="C33" s="61" t="s">
        <v>191</v>
      </c>
      <c r="D33" s="62" t="s">
        <v>53</v>
      </c>
      <c r="E33" s="7" t="s">
        <v>163</v>
      </c>
      <c r="F33" s="7" t="s">
        <v>182</v>
      </c>
      <c r="G33" s="7" t="s">
        <v>35</v>
      </c>
      <c r="H33" s="14" t="s">
        <v>205</v>
      </c>
      <c r="I33" s="14" t="e">
        <f>VLOOKUP(H33,合同高级查询数据!$A$2:$Y$53,25,FALSE)</f>
        <v>#N/A</v>
      </c>
      <c r="J33" s="67" t="s">
        <v>37</v>
      </c>
      <c r="K33" s="7" t="s">
        <v>193</v>
      </c>
      <c r="L33" s="68" t="s">
        <v>206</v>
      </c>
      <c r="M33" s="7" t="s">
        <v>207</v>
      </c>
      <c r="N33" s="69">
        <v>44624</v>
      </c>
      <c r="O33" s="7" t="s">
        <v>58</v>
      </c>
      <c r="P33" s="70">
        <v>6000</v>
      </c>
      <c r="Q33" s="23"/>
      <c r="R33" s="81">
        <f t="shared" si="2"/>
        <v>0</v>
      </c>
      <c r="S33" s="82">
        <v>202304</v>
      </c>
      <c r="T33" s="83" t="s">
        <v>208</v>
      </c>
      <c r="U33" s="83"/>
      <c r="V33" s="84"/>
      <c r="W33" s="84"/>
      <c r="X33" s="85"/>
      <c r="Y33" s="85"/>
      <c r="Z33" s="92" t="s">
        <v>209</v>
      </c>
      <c r="AA33" s="93">
        <v>0.3</v>
      </c>
      <c r="AB33" s="94">
        <v>100</v>
      </c>
      <c r="AC33" s="93">
        <v>30</v>
      </c>
    </row>
    <row r="34" s="2" customFormat="1" customHeight="1" spans="1:29">
      <c r="A34" s="7" t="s">
        <v>50</v>
      </c>
      <c r="B34" s="60" t="s">
        <v>51</v>
      </c>
      <c r="C34" s="61" t="s">
        <v>191</v>
      </c>
      <c r="D34" s="62" t="s">
        <v>53</v>
      </c>
      <c r="E34" s="7" t="s">
        <v>163</v>
      </c>
      <c r="F34" s="7" t="s">
        <v>182</v>
      </c>
      <c r="G34" s="7" t="s">
        <v>35</v>
      </c>
      <c r="H34" s="14" t="s">
        <v>210</v>
      </c>
      <c r="I34" s="14" t="e">
        <f>VLOOKUP(H34,合同高级查询数据!$A$2:$Y$53,25,FALSE)</f>
        <v>#N/A</v>
      </c>
      <c r="J34" s="67" t="s">
        <v>37</v>
      </c>
      <c r="K34" s="7" t="s">
        <v>193</v>
      </c>
      <c r="L34" s="68" t="s">
        <v>211</v>
      </c>
      <c r="M34" s="7" t="s">
        <v>207</v>
      </c>
      <c r="N34" s="69">
        <v>44652</v>
      </c>
      <c r="O34" s="7" t="s">
        <v>212</v>
      </c>
      <c r="P34" s="70">
        <v>4900</v>
      </c>
      <c r="Q34" s="23"/>
      <c r="R34" s="81">
        <f t="shared" si="2"/>
        <v>0</v>
      </c>
      <c r="S34" s="82">
        <v>202304</v>
      </c>
      <c r="T34" s="83" t="s">
        <v>213</v>
      </c>
      <c r="U34" s="83"/>
      <c r="V34" s="84"/>
      <c r="W34" s="84"/>
      <c r="X34" s="85"/>
      <c r="Y34" s="85"/>
      <c r="Z34" s="92" t="s">
        <v>214</v>
      </c>
      <c r="AA34" s="93">
        <v>0</v>
      </c>
      <c r="AB34" s="94">
        <v>15</v>
      </c>
      <c r="AC34" s="93">
        <v>0</v>
      </c>
    </row>
    <row r="35" s="41" customFormat="1" customHeight="1" spans="1:29">
      <c r="A35" s="55" t="s">
        <v>190</v>
      </c>
      <c r="B35" s="56" t="s">
        <v>51</v>
      </c>
      <c r="C35" s="57" t="s">
        <v>191</v>
      </c>
      <c r="D35" s="59" t="s">
        <v>53</v>
      </c>
      <c r="E35" s="55" t="s">
        <v>163</v>
      </c>
      <c r="F35" s="55" t="s">
        <v>182</v>
      </c>
      <c r="G35" s="55" t="s">
        <v>35</v>
      </c>
      <c r="H35" s="58" t="s">
        <v>215</v>
      </c>
      <c r="I35" s="58" t="e">
        <f>VLOOKUP(H35,合同高级查询数据!$A$2:$Y$53,25,FALSE)</f>
        <v>#N/A</v>
      </c>
      <c r="J35" s="63" t="s">
        <v>37</v>
      </c>
      <c r="K35" s="55" t="s">
        <v>216</v>
      </c>
      <c r="L35" s="64" t="s">
        <v>217</v>
      </c>
      <c r="M35" s="55" t="s">
        <v>218</v>
      </c>
      <c r="N35" s="65" t="s">
        <v>219</v>
      </c>
      <c r="O35" s="55" t="s">
        <v>220</v>
      </c>
      <c r="P35" s="66">
        <v>4700</v>
      </c>
      <c r="Q35" s="73"/>
      <c r="R35" s="74">
        <f t="shared" si="2"/>
        <v>0</v>
      </c>
      <c r="S35" s="75">
        <v>202304</v>
      </c>
      <c r="T35" s="76" t="s">
        <v>221</v>
      </c>
      <c r="U35" s="76"/>
      <c r="V35" s="77"/>
      <c r="W35" s="77"/>
      <c r="X35" s="78">
        <v>44682</v>
      </c>
      <c r="Y35" s="78">
        <v>45016</v>
      </c>
      <c r="Z35" s="89" t="s">
        <v>222</v>
      </c>
      <c r="AA35" s="90"/>
      <c r="AB35" s="91"/>
      <c r="AC35" s="90">
        <v>0</v>
      </c>
    </row>
    <row r="36" s="2" customFormat="1" customHeight="1" spans="1:29">
      <c r="A36" s="7" t="s">
        <v>50</v>
      </c>
      <c r="B36" s="60" t="s">
        <v>51</v>
      </c>
      <c r="C36" s="61" t="s">
        <v>223</v>
      </c>
      <c r="D36" s="62" t="s">
        <v>53</v>
      </c>
      <c r="E36" s="7" t="s">
        <v>163</v>
      </c>
      <c r="F36" s="7" t="s">
        <v>182</v>
      </c>
      <c r="G36" s="7" t="s">
        <v>35</v>
      </c>
      <c r="H36" s="14" t="s">
        <v>224</v>
      </c>
      <c r="I36" s="14" t="e">
        <f>VLOOKUP(H36,合同高级查询数据!$A$2:$Y$53,25,FALSE)</f>
        <v>#N/A</v>
      </c>
      <c r="J36" s="67" t="s">
        <v>37</v>
      </c>
      <c r="K36" s="7" t="s">
        <v>225</v>
      </c>
      <c r="L36" s="68" t="s">
        <v>226</v>
      </c>
      <c r="M36" s="7" t="s">
        <v>227</v>
      </c>
      <c r="N36" s="69">
        <v>44682</v>
      </c>
      <c r="O36" s="7" t="s">
        <v>228</v>
      </c>
      <c r="P36" s="70">
        <v>4600</v>
      </c>
      <c r="Q36" s="23">
        <v>2.67</v>
      </c>
      <c r="R36" s="81">
        <f t="shared" si="2"/>
        <v>12282</v>
      </c>
      <c r="S36" s="82">
        <v>202304</v>
      </c>
      <c r="T36" s="83" t="s">
        <v>229</v>
      </c>
      <c r="U36" s="83"/>
      <c r="V36" s="84">
        <v>2.74518919</v>
      </c>
      <c r="W36" s="84">
        <v>2.67067307692308</v>
      </c>
      <c r="X36" s="85"/>
      <c r="Y36" s="85"/>
      <c r="Z36" s="92" t="s">
        <v>230</v>
      </c>
      <c r="AA36" s="93">
        <v>0</v>
      </c>
      <c r="AB36" s="94">
        <v>10</v>
      </c>
      <c r="AC36" s="93">
        <v>0</v>
      </c>
    </row>
    <row r="37" s="2" customFormat="1" customHeight="1" spans="1:29">
      <c r="A37" s="7" t="s">
        <v>50</v>
      </c>
      <c r="B37" s="60" t="s">
        <v>51</v>
      </c>
      <c r="C37" s="61" t="s">
        <v>223</v>
      </c>
      <c r="D37" s="62" t="s">
        <v>53</v>
      </c>
      <c r="E37" s="7" t="s">
        <v>163</v>
      </c>
      <c r="F37" s="7" t="s">
        <v>182</v>
      </c>
      <c r="G37" s="7" t="s">
        <v>35</v>
      </c>
      <c r="H37" s="14" t="s">
        <v>224</v>
      </c>
      <c r="I37" s="14" t="e">
        <f>VLOOKUP(H37,合同高级查询数据!$A$2:$Y$53,25,FALSE)</f>
        <v>#N/A</v>
      </c>
      <c r="J37" s="67" t="s">
        <v>37</v>
      </c>
      <c r="K37" s="7" t="s">
        <v>225</v>
      </c>
      <c r="L37" s="68" t="s">
        <v>231</v>
      </c>
      <c r="M37" s="7" t="s">
        <v>227</v>
      </c>
      <c r="N37" s="69">
        <v>44682</v>
      </c>
      <c r="O37" s="7" t="s">
        <v>228</v>
      </c>
      <c r="P37" s="70">
        <v>4600</v>
      </c>
      <c r="Q37" s="23">
        <v>6.42</v>
      </c>
      <c r="R37" s="81">
        <f t="shared" si="2"/>
        <v>29532</v>
      </c>
      <c r="S37" s="82">
        <v>202304</v>
      </c>
      <c r="T37" s="83" t="s">
        <v>229</v>
      </c>
      <c r="U37" s="83"/>
      <c r="V37" s="84">
        <v>6.606535435</v>
      </c>
      <c r="W37" s="84">
        <v>6.41932692307692</v>
      </c>
      <c r="X37" s="85"/>
      <c r="Y37" s="85"/>
      <c r="Z37" s="92" t="s">
        <v>232</v>
      </c>
      <c r="AA37" s="93">
        <v>0</v>
      </c>
      <c r="AB37" s="94">
        <v>10</v>
      </c>
      <c r="AC37" s="93">
        <v>0</v>
      </c>
    </row>
    <row r="38" s="2" customFormat="1" customHeight="1" spans="1:29">
      <c r="A38" s="7" t="s">
        <v>50</v>
      </c>
      <c r="B38" s="60" t="s">
        <v>51</v>
      </c>
      <c r="C38" s="61" t="s">
        <v>233</v>
      </c>
      <c r="D38" s="62" t="s">
        <v>53</v>
      </c>
      <c r="E38" s="7" t="s">
        <v>163</v>
      </c>
      <c r="F38" s="7" t="s">
        <v>182</v>
      </c>
      <c r="G38" s="7" t="s">
        <v>35</v>
      </c>
      <c r="H38" s="14" t="s">
        <v>234</v>
      </c>
      <c r="I38" s="14" t="e">
        <f>VLOOKUP(H38,合同高级查询数据!$A$2:$Y$53,25,FALSE)</f>
        <v>#N/A</v>
      </c>
      <c r="J38" s="67" t="s">
        <v>37</v>
      </c>
      <c r="K38" s="7" t="s">
        <v>235</v>
      </c>
      <c r="L38" s="68" t="s">
        <v>236</v>
      </c>
      <c r="M38" s="7" t="s">
        <v>237</v>
      </c>
      <c r="N38" s="69">
        <v>44682</v>
      </c>
      <c r="O38" s="7" t="s">
        <v>228</v>
      </c>
      <c r="P38" s="70">
        <v>4800</v>
      </c>
      <c r="Q38" s="23">
        <v>3.45</v>
      </c>
      <c r="R38" s="81">
        <f t="shared" si="2"/>
        <v>16560</v>
      </c>
      <c r="S38" s="82">
        <v>202304</v>
      </c>
      <c r="T38" s="86" t="s">
        <v>229</v>
      </c>
      <c r="U38" s="83"/>
      <c r="V38" s="84">
        <v>3.448734999</v>
      </c>
      <c r="W38" s="84">
        <v>3.51</v>
      </c>
      <c r="X38" s="85"/>
      <c r="Y38" s="85"/>
      <c r="Z38" s="92" t="s">
        <v>238</v>
      </c>
      <c r="AA38" s="93">
        <v>0</v>
      </c>
      <c r="AB38" s="94">
        <v>10</v>
      </c>
      <c r="AC38" s="93">
        <v>0</v>
      </c>
    </row>
    <row r="39" s="41" customFormat="1" customHeight="1" spans="1:29">
      <c r="A39" s="55" t="s">
        <v>153</v>
      </c>
      <c r="B39" s="56" t="s">
        <v>51</v>
      </c>
      <c r="C39" s="57" t="s">
        <v>77</v>
      </c>
      <c r="D39" s="59" t="s">
        <v>53</v>
      </c>
      <c r="E39" s="55" t="s">
        <v>163</v>
      </c>
      <c r="F39" s="55" t="s">
        <v>182</v>
      </c>
      <c r="G39" s="55" t="s">
        <v>35</v>
      </c>
      <c r="H39" s="58" t="s">
        <v>239</v>
      </c>
      <c r="I39" s="58" t="e">
        <f>VLOOKUP(H39,合同高级查询数据!$A$2:$Y$53,25,FALSE)</f>
        <v>#N/A</v>
      </c>
      <c r="J39" s="63" t="s">
        <v>37</v>
      </c>
      <c r="K39" s="55" t="s">
        <v>240</v>
      </c>
      <c r="L39" s="64" t="s">
        <v>241</v>
      </c>
      <c r="M39" s="55" t="s">
        <v>242</v>
      </c>
      <c r="N39" s="65" t="s">
        <v>243</v>
      </c>
      <c r="O39" s="55" t="s">
        <v>244</v>
      </c>
      <c r="P39" s="66">
        <v>4400</v>
      </c>
      <c r="Q39" s="73"/>
      <c r="R39" s="74">
        <f t="shared" si="2"/>
        <v>0</v>
      </c>
      <c r="S39" s="75">
        <v>202304</v>
      </c>
      <c r="T39" s="76" t="s">
        <v>245</v>
      </c>
      <c r="U39" s="76"/>
      <c r="V39" s="77"/>
      <c r="W39" s="77"/>
      <c r="X39" s="78">
        <v>44652</v>
      </c>
      <c r="Y39" s="78">
        <v>45016</v>
      </c>
      <c r="Z39" s="89" t="s">
        <v>246</v>
      </c>
      <c r="AA39" s="90" t="s">
        <v>247</v>
      </c>
      <c r="AB39" s="91"/>
      <c r="AC39" s="90"/>
    </row>
    <row r="40" s="41" customFormat="1" customHeight="1" spans="1:29">
      <c r="A40" s="55" t="s">
        <v>153</v>
      </c>
      <c r="B40" s="56" t="s">
        <v>51</v>
      </c>
      <c r="C40" s="57" t="s">
        <v>77</v>
      </c>
      <c r="D40" s="59" t="s">
        <v>53</v>
      </c>
      <c r="E40" s="55" t="s">
        <v>163</v>
      </c>
      <c r="F40" s="55" t="s">
        <v>182</v>
      </c>
      <c r="G40" s="55" t="s">
        <v>35</v>
      </c>
      <c r="H40" s="58" t="s">
        <v>248</v>
      </c>
      <c r="I40" s="58" t="e">
        <f>VLOOKUP(H40,合同高级查询数据!$A$2:$Y$53,25,FALSE)</f>
        <v>#N/A</v>
      </c>
      <c r="J40" s="63" t="s">
        <v>37</v>
      </c>
      <c r="K40" s="55" t="s">
        <v>240</v>
      </c>
      <c r="L40" s="64" t="s">
        <v>249</v>
      </c>
      <c r="M40" s="55" t="s">
        <v>242</v>
      </c>
      <c r="N40" s="65" t="s">
        <v>250</v>
      </c>
      <c r="O40" s="55" t="s">
        <v>220</v>
      </c>
      <c r="P40" s="66">
        <v>4400</v>
      </c>
      <c r="Q40" s="73"/>
      <c r="R40" s="74">
        <f t="shared" si="2"/>
        <v>0</v>
      </c>
      <c r="S40" s="75">
        <v>202304</v>
      </c>
      <c r="T40" s="76" t="s">
        <v>251</v>
      </c>
      <c r="U40" s="76"/>
      <c r="V40" s="77"/>
      <c r="W40" s="77"/>
      <c r="X40" s="78">
        <v>44652</v>
      </c>
      <c r="Y40" s="78">
        <v>45016</v>
      </c>
      <c r="Z40" s="89" t="s">
        <v>252</v>
      </c>
      <c r="AA40" s="90" t="s">
        <v>247</v>
      </c>
      <c r="AB40" s="91">
        <v>0</v>
      </c>
      <c r="AC40" s="90">
        <v>0</v>
      </c>
    </row>
    <row r="41" s="41" customFormat="1" customHeight="1" spans="1:29">
      <c r="A41" s="55" t="s">
        <v>153</v>
      </c>
      <c r="B41" s="56" t="s">
        <v>51</v>
      </c>
      <c r="C41" s="57" t="s">
        <v>77</v>
      </c>
      <c r="D41" s="59" t="s">
        <v>53</v>
      </c>
      <c r="E41" s="55" t="s">
        <v>163</v>
      </c>
      <c r="F41" s="55" t="s">
        <v>182</v>
      </c>
      <c r="G41" s="55" t="s">
        <v>35</v>
      </c>
      <c r="H41" s="58" t="s">
        <v>248</v>
      </c>
      <c r="I41" s="58" t="e">
        <f>VLOOKUP(H41,合同高级查询数据!$A$2:$Y$53,25,FALSE)</f>
        <v>#N/A</v>
      </c>
      <c r="J41" s="63" t="s">
        <v>37</v>
      </c>
      <c r="K41" s="55" t="s">
        <v>240</v>
      </c>
      <c r="L41" s="64" t="s">
        <v>253</v>
      </c>
      <c r="M41" s="55" t="s">
        <v>242</v>
      </c>
      <c r="N41" s="65" t="s">
        <v>254</v>
      </c>
      <c r="O41" s="55" t="s">
        <v>244</v>
      </c>
      <c r="P41" s="66">
        <v>4400</v>
      </c>
      <c r="Q41" s="73"/>
      <c r="R41" s="74">
        <f t="shared" si="2"/>
        <v>0</v>
      </c>
      <c r="S41" s="75">
        <v>202304</v>
      </c>
      <c r="T41" s="76" t="s">
        <v>255</v>
      </c>
      <c r="U41" s="76"/>
      <c r="V41" s="77"/>
      <c r="W41" s="77"/>
      <c r="X41" s="78">
        <v>44652</v>
      </c>
      <c r="Y41" s="78">
        <v>45016</v>
      </c>
      <c r="Z41" s="89" t="s">
        <v>256</v>
      </c>
      <c r="AA41" s="90" t="s">
        <v>247</v>
      </c>
      <c r="AB41" s="91"/>
      <c r="AC41" s="90"/>
    </row>
    <row r="42" s="41" customFormat="1" customHeight="1" spans="1:29">
      <c r="A42" s="55" t="s">
        <v>29</v>
      </c>
      <c r="B42" s="56" t="s">
        <v>30</v>
      </c>
      <c r="C42" s="57" t="s">
        <v>31</v>
      </c>
      <c r="D42" s="57" t="s">
        <v>53</v>
      </c>
      <c r="E42" s="55" t="s">
        <v>163</v>
      </c>
      <c r="F42" s="55" t="s">
        <v>257</v>
      </c>
      <c r="G42" s="55" t="s">
        <v>35</v>
      </c>
      <c r="H42" s="58" t="s">
        <v>258</v>
      </c>
      <c r="I42" s="58" t="e">
        <f>VLOOKUP(H42,合同高级查询数据!$A$2:$Y$53,25,FALSE)</f>
        <v>#N/A</v>
      </c>
      <c r="J42" s="63" t="s">
        <v>259</v>
      </c>
      <c r="K42" s="55" t="s">
        <v>260</v>
      </c>
      <c r="L42" s="64" t="s">
        <v>261</v>
      </c>
      <c r="M42" s="55"/>
      <c r="N42" s="65">
        <v>44378</v>
      </c>
      <c r="O42" s="55"/>
      <c r="P42" s="66">
        <v>2450</v>
      </c>
      <c r="Q42" s="73">
        <v>200.256</v>
      </c>
      <c r="R42" s="74">
        <f t="shared" si="2"/>
        <v>490627.2</v>
      </c>
      <c r="S42" s="75">
        <v>202304</v>
      </c>
      <c r="T42" s="76" t="s">
        <v>262</v>
      </c>
      <c r="U42" s="76"/>
      <c r="V42" s="77">
        <v>200.255279541</v>
      </c>
      <c r="W42" s="77"/>
      <c r="X42" s="78">
        <v>44743</v>
      </c>
      <c r="Y42" s="78">
        <v>45107</v>
      </c>
      <c r="Z42" s="89" t="s">
        <v>263</v>
      </c>
      <c r="AA42" s="90">
        <v>0</v>
      </c>
      <c r="AB42" s="91">
        <v>0</v>
      </c>
      <c r="AC42" s="90">
        <v>0</v>
      </c>
    </row>
    <row r="43" s="41" customFormat="1" customHeight="1" spans="1:29">
      <c r="A43" s="55" t="s">
        <v>29</v>
      </c>
      <c r="B43" s="56" t="s">
        <v>30</v>
      </c>
      <c r="C43" s="57" t="s">
        <v>31</v>
      </c>
      <c r="D43" s="57" t="s">
        <v>53</v>
      </c>
      <c r="E43" s="55" t="s">
        <v>163</v>
      </c>
      <c r="F43" s="55" t="s">
        <v>257</v>
      </c>
      <c r="G43" s="55" t="s">
        <v>35</v>
      </c>
      <c r="H43" s="58" t="s">
        <v>258</v>
      </c>
      <c r="I43" s="58" t="e">
        <f>VLOOKUP(H43,合同高级查询数据!$A$2:$Y$53,25,FALSE)</f>
        <v>#N/A</v>
      </c>
      <c r="J43" s="63" t="s">
        <v>259</v>
      </c>
      <c r="K43" s="55" t="s">
        <v>264</v>
      </c>
      <c r="L43" s="64" t="s">
        <v>265</v>
      </c>
      <c r="M43" s="55"/>
      <c r="N43" s="65">
        <v>44378</v>
      </c>
      <c r="O43" s="55"/>
      <c r="P43" s="66">
        <v>3450</v>
      </c>
      <c r="Q43" s="73">
        <v>258.671</v>
      </c>
      <c r="R43" s="74">
        <f t="shared" si="2"/>
        <v>892414.95</v>
      </c>
      <c r="S43" s="75">
        <v>202304</v>
      </c>
      <c r="T43" s="76" t="s">
        <v>262</v>
      </c>
      <c r="U43" s="76"/>
      <c r="V43" s="77">
        <v>258.670135498</v>
      </c>
      <c r="W43" s="77"/>
      <c r="X43" s="78">
        <v>44743</v>
      </c>
      <c r="Y43" s="78">
        <v>45107</v>
      </c>
      <c r="Z43" s="89" t="s">
        <v>266</v>
      </c>
      <c r="AA43" s="90">
        <v>0</v>
      </c>
      <c r="AB43" s="91">
        <v>0</v>
      </c>
      <c r="AC43" s="90">
        <v>0</v>
      </c>
    </row>
    <row r="44" s="41" customFormat="1" customHeight="1" spans="1:29">
      <c r="A44" s="55" t="s">
        <v>29</v>
      </c>
      <c r="B44" s="56" t="s">
        <v>30</v>
      </c>
      <c r="C44" s="57" t="s">
        <v>31</v>
      </c>
      <c r="D44" s="57" t="s">
        <v>53</v>
      </c>
      <c r="E44" s="55" t="s">
        <v>163</v>
      </c>
      <c r="F44" s="55" t="s">
        <v>257</v>
      </c>
      <c r="G44" s="55" t="s">
        <v>35</v>
      </c>
      <c r="H44" s="58" t="s">
        <v>258</v>
      </c>
      <c r="I44" s="58" t="e">
        <f>VLOOKUP(H44,合同高级查询数据!$A$2:$Y$53,25,FALSE)</f>
        <v>#N/A</v>
      </c>
      <c r="J44" s="63" t="s">
        <v>259</v>
      </c>
      <c r="K44" s="55" t="s">
        <v>267</v>
      </c>
      <c r="L44" s="64" t="s">
        <v>268</v>
      </c>
      <c r="M44" s="55"/>
      <c r="N44" s="65">
        <v>44378</v>
      </c>
      <c r="O44" s="55"/>
      <c r="P44" s="66">
        <v>3200</v>
      </c>
      <c r="Q44" s="73">
        <v>20.289</v>
      </c>
      <c r="R44" s="74">
        <f t="shared" si="2"/>
        <v>64924.8</v>
      </c>
      <c r="S44" s="75">
        <v>202304</v>
      </c>
      <c r="T44" s="76" t="s">
        <v>262</v>
      </c>
      <c r="U44" s="76"/>
      <c r="V44" s="77">
        <v>20.28890419</v>
      </c>
      <c r="W44" s="77"/>
      <c r="X44" s="78">
        <v>44743</v>
      </c>
      <c r="Y44" s="78">
        <v>45107</v>
      </c>
      <c r="Z44" s="89" t="s">
        <v>269</v>
      </c>
      <c r="AA44" s="90">
        <v>0</v>
      </c>
      <c r="AB44" s="91">
        <v>0</v>
      </c>
      <c r="AC44" s="90">
        <v>0</v>
      </c>
    </row>
    <row r="45" s="41" customFormat="1" customHeight="1" spans="1:29">
      <c r="A45" s="55" t="s">
        <v>29</v>
      </c>
      <c r="B45" s="56" t="s">
        <v>30</v>
      </c>
      <c r="C45" s="57" t="s">
        <v>31</v>
      </c>
      <c r="D45" s="57" t="s">
        <v>53</v>
      </c>
      <c r="E45" s="55" t="s">
        <v>163</v>
      </c>
      <c r="F45" s="55" t="s">
        <v>257</v>
      </c>
      <c r="G45" s="55" t="s">
        <v>35</v>
      </c>
      <c r="H45" s="58" t="s">
        <v>258</v>
      </c>
      <c r="I45" s="58" t="e">
        <f>VLOOKUP(H45,合同高级查询数据!$A$2:$Y$53,25,FALSE)</f>
        <v>#N/A</v>
      </c>
      <c r="J45" s="63" t="s">
        <v>259</v>
      </c>
      <c r="K45" s="55" t="s">
        <v>270</v>
      </c>
      <c r="L45" s="64" t="s">
        <v>271</v>
      </c>
      <c r="M45" s="55"/>
      <c r="N45" s="65">
        <v>44378</v>
      </c>
      <c r="O45" s="55"/>
      <c r="P45" s="66">
        <v>4100</v>
      </c>
      <c r="Q45" s="73">
        <v>17.826</v>
      </c>
      <c r="R45" s="74">
        <f t="shared" si="2"/>
        <v>73086.6</v>
      </c>
      <c r="S45" s="75">
        <v>202304</v>
      </c>
      <c r="T45" s="76" t="s">
        <v>262</v>
      </c>
      <c r="U45" s="76"/>
      <c r="V45" s="77">
        <v>17.825044632</v>
      </c>
      <c r="W45" s="77"/>
      <c r="X45" s="78">
        <v>44743</v>
      </c>
      <c r="Y45" s="78">
        <v>45107</v>
      </c>
      <c r="Z45" s="89" t="s">
        <v>272</v>
      </c>
      <c r="AA45" s="90">
        <v>0</v>
      </c>
      <c r="AB45" s="91">
        <v>0</v>
      </c>
      <c r="AC45" s="90">
        <v>0</v>
      </c>
    </row>
    <row r="46" s="2" customFormat="1" customHeight="1" spans="1:29">
      <c r="A46" s="7" t="s">
        <v>190</v>
      </c>
      <c r="B46" s="60" t="s">
        <v>51</v>
      </c>
      <c r="C46" s="61" t="s">
        <v>61</v>
      </c>
      <c r="D46" s="62" t="s">
        <v>53</v>
      </c>
      <c r="E46" s="7" t="s">
        <v>163</v>
      </c>
      <c r="F46" s="7" t="s">
        <v>182</v>
      </c>
      <c r="G46" s="7" t="s">
        <v>35</v>
      </c>
      <c r="H46" s="14" t="s">
        <v>273</v>
      </c>
      <c r="I46" s="14" t="e">
        <f>VLOOKUP(H46,合同高级查询数据!$A$2:$Y$53,25,FALSE)</f>
        <v>#N/A</v>
      </c>
      <c r="J46" s="67" t="s">
        <v>37</v>
      </c>
      <c r="K46" s="7" t="s">
        <v>274</v>
      </c>
      <c r="L46" s="68" t="s">
        <v>275</v>
      </c>
      <c r="M46" s="7" t="s">
        <v>276</v>
      </c>
      <c r="N46" s="69">
        <v>44774</v>
      </c>
      <c r="O46" s="7" t="s">
        <v>228</v>
      </c>
      <c r="P46" s="70">
        <v>4600</v>
      </c>
      <c r="Q46" s="23">
        <v>2.98</v>
      </c>
      <c r="R46" s="81">
        <f t="shared" si="2"/>
        <v>13708</v>
      </c>
      <c r="S46" s="87">
        <v>202304</v>
      </c>
      <c r="T46" s="88" t="s">
        <v>277</v>
      </c>
      <c r="U46" s="83"/>
      <c r="V46" s="84">
        <v>2.982353687</v>
      </c>
      <c r="W46" s="84">
        <v>3.05</v>
      </c>
      <c r="X46" s="85"/>
      <c r="Y46" s="85"/>
      <c r="Z46" s="92" t="s">
        <v>278</v>
      </c>
      <c r="AA46" s="93">
        <v>0</v>
      </c>
      <c r="AB46" s="94">
        <v>10</v>
      </c>
      <c r="AC46" s="93">
        <v>0</v>
      </c>
    </row>
    <row r="47" s="41" customFormat="1" customHeight="1" spans="1:29">
      <c r="A47" s="55" t="s">
        <v>153</v>
      </c>
      <c r="B47" s="56" t="s">
        <v>51</v>
      </c>
      <c r="C47" s="57" t="s">
        <v>77</v>
      </c>
      <c r="D47" s="59" t="s">
        <v>53</v>
      </c>
      <c r="E47" s="55" t="s">
        <v>163</v>
      </c>
      <c r="F47" s="55" t="s">
        <v>182</v>
      </c>
      <c r="G47" s="55" t="s">
        <v>35</v>
      </c>
      <c r="H47" s="58" t="s">
        <v>279</v>
      </c>
      <c r="I47" s="58" t="e">
        <f>VLOOKUP(H47,合同高级查询数据!$A$2:$Y$53,25,FALSE)</f>
        <v>#N/A</v>
      </c>
      <c r="J47" s="63" t="s">
        <v>37</v>
      </c>
      <c r="K47" s="55" t="s">
        <v>240</v>
      </c>
      <c r="L47" s="64" t="s">
        <v>280</v>
      </c>
      <c r="M47" s="55" t="s">
        <v>281</v>
      </c>
      <c r="N47" s="71" t="s">
        <v>282</v>
      </c>
      <c r="O47" s="55" t="s">
        <v>244</v>
      </c>
      <c r="P47" s="66">
        <v>4600</v>
      </c>
      <c r="Q47" s="73"/>
      <c r="R47" s="74">
        <f t="shared" si="2"/>
        <v>0</v>
      </c>
      <c r="S47" s="75">
        <v>202304</v>
      </c>
      <c r="T47" s="76" t="s">
        <v>283</v>
      </c>
      <c r="U47" s="76"/>
      <c r="V47" s="77"/>
      <c r="W47" s="77"/>
      <c r="X47" s="78">
        <v>44774</v>
      </c>
      <c r="Y47" s="78">
        <v>45016</v>
      </c>
      <c r="Z47" s="89" t="s">
        <v>284</v>
      </c>
      <c r="AA47" s="90" t="s">
        <v>247</v>
      </c>
      <c r="AB47" s="91"/>
      <c r="AC47" s="90"/>
    </row>
    <row r="48" s="41" customFormat="1" customHeight="1" spans="1:29">
      <c r="A48" s="55" t="s">
        <v>190</v>
      </c>
      <c r="B48" s="56" t="s">
        <v>51</v>
      </c>
      <c r="C48" s="57" t="s">
        <v>191</v>
      </c>
      <c r="D48" s="59" t="s">
        <v>53</v>
      </c>
      <c r="E48" s="55" t="s">
        <v>163</v>
      </c>
      <c r="F48" s="55" t="s">
        <v>182</v>
      </c>
      <c r="G48" s="55" t="s">
        <v>35</v>
      </c>
      <c r="H48" s="58" t="s">
        <v>285</v>
      </c>
      <c r="I48" s="58" t="e">
        <f>VLOOKUP(H48,合同高级查询数据!$A$2:$Y$53,25,FALSE)</f>
        <v>#N/A</v>
      </c>
      <c r="J48" s="63" t="s">
        <v>37</v>
      </c>
      <c r="K48" s="55" t="s">
        <v>286</v>
      </c>
      <c r="L48" s="64" t="s">
        <v>287</v>
      </c>
      <c r="M48" s="55" t="s">
        <v>288</v>
      </c>
      <c r="N48" s="71" t="s">
        <v>289</v>
      </c>
      <c r="O48" s="72" t="s">
        <v>244</v>
      </c>
      <c r="P48" s="66">
        <v>4700</v>
      </c>
      <c r="Q48" s="73"/>
      <c r="R48" s="74">
        <f t="shared" si="2"/>
        <v>0</v>
      </c>
      <c r="S48" s="75">
        <v>202304</v>
      </c>
      <c r="T48" s="76" t="s">
        <v>290</v>
      </c>
      <c r="U48" s="76"/>
      <c r="V48" s="77"/>
      <c r="W48" s="77"/>
      <c r="X48" s="78">
        <v>44774</v>
      </c>
      <c r="Y48" s="78">
        <v>45016</v>
      </c>
      <c r="Z48" s="89" t="s">
        <v>291</v>
      </c>
      <c r="AA48" s="90" t="s">
        <v>292</v>
      </c>
      <c r="AB48" s="91">
        <v>0</v>
      </c>
      <c r="AC48" s="90">
        <v>0</v>
      </c>
    </row>
    <row r="49" s="42" customFormat="1" customHeight="1" spans="1:29">
      <c r="A49" s="7" t="s">
        <v>153</v>
      </c>
      <c r="B49" s="60" t="s">
        <v>51</v>
      </c>
      <c r="C49" s="61" t="s">
        <v>293</v>
      </c>
      <c r="D49" s="62" t="s">
        <v>53</v>
      </c>
      <c r="E49" s="7" t="s">
        <v>163</v>
      </c>
      <c r="F49" s="7" t="s">
        <v>182</v>
      </c>
      <c r="G49" s="7" t="s">
        <v>35</v>
      </c>
      <c r="H49" s="14" t="s">
        <v>294</v>
      </c>
      <c r="I49" s="14" t="e">
        <f>VLOOKUP(H49,合同高级查询数据!$A$2:$Y$53,25,FALSE)</f>
        <v>#N/A</v>
      </c>
      <c r="J49" s="67" t="s">
        <v>37</v>
      </c>
      <c r="K49" s="7" t="s">
        <v>295</v>
      </c>
      <c r="L49" s="68" t="s">
        <v>296</v>
      </c>
      <c r="M49" s="7" t="s">
        <v>297</v>
      </c>
      <c r="N49" s="69">
        <v>44774</v>
      </c>
      <c r="O49" s="7" t="s">
        <v>228</v>
      </c>
      <c r="P49" s="70">
        <v>4500</v>
      </c>
      <c r="Q49" s="23">
        <v>1.97</v>
      </c>
      <c r="R49" s="81">
        <f t="shared" si="2"/>
        <v>8865</v>
      </c>
      <c r="S49" s="87">
        <v>202304</v>
      </c>
      <c r="T49" s="88" t="s">
        <v>277</v>
      </c>
      <c r="U49" s="83"/>
      <c r="V49" s="84">
        <v>1.967493057</v>
      </c>
      <c r="W49" s="84">
        <v>2</v>
      </c>
      <c r="X49" s="85"/>
      <c r="Y49" s="85"/>
      <c r="Z49" s="92" t="s">
        <v>298</v>
      </c>
      <c r="AA49" s="93">
        <v>0</v>
      </c>
      <c r="AB49" s="94">
        <v>10</v>
      </c>
      <c r="AC49" s="93">
        <v>0</v>
      </c>
    </row>
    <row r="50" s="43" customFormat="1" customHeight="1" spans="1:29">
      <c r="A50" s="55" t="s">
        <v>153</v>
      </c>
      <c r="B50" s="56" t="s">
        <v>51</v>
      </c>
      <c r="C50" s="57" t="s">
        <v>299</v>
      </c>
      <c r="D50" s="59" t="s">
        <v>53</v>
      </c>
      <c r="E50" s="55" t="s">
        <v>163</v>
      </c>
      <c r="F50" s="55" t="s">
        <v>182</v>
      </c>
      <c r="G50" s="55" t="s">
        <v>35</v>
      </c>
      <c r="H50" s="58" t="s">
        <v>300</v>
      </c>
      <c r="I50" s="58" t="e">
        <f>VLOOKUP(H50,合同高级查询数据!$A$2:$Y$53,25,FALSE)</f>
        <v>#N/A</v>
      </c>
      <c r="J50" s="63" t="s">
        <v>37</v>
      </c>
      <c r="K50" s="55" t="s">
        <v>301</v>
      </c>
      <c r="L50" s="64" t="s">
        <v>302</v>
      </c>
      <c r="M50" s="55" t="s">
        <v>303</v>
      </c>
      <c r="N50" s="71" t="s">
        <v>304</v>
      </c>
      <c r="O50" s="72" t="s">
        <v>244</v>
      </c>
      <c r="P50" s="66">
        <v>4500</v>
      </c>
      <c r="Q50" s="73"/>
      <c r="R50" s="74">
        <f t="shared" si="2"/>
        <v>0</v>
      </c>
      <c r="S50" s="75">
        <v>202304</v>
      </c>
      <c r="T50" s="76" t="s">
        <v>305</v>
      </c>
      <c r="U50" s="76"/>
      <c r="V50" s="77"/>
      <c r="W50" s="77"/>
      <c r="X50" s="78">
        <v>44774</v>
      </c>
      <c r="Y50" s="78">
        <v>45016</v>
      </c>
      <c r="Z50" s="89" t="s">
        <v>306</v>
      </c>
      <c r="AA50" s="90">
        <v>0</v>
      </c>
      <c r="AB50" s="91">
        <v>0</v>
      </c>
      <c r="AC50" s="90">
        <v>0</v>
      </c>
    </row>
    <row r="51" s="42" customFormat="1" customHeight="1" spans="1:29">
      <c r="A51" s="7" t="s">
        <v>153</v>
      </c>
      <c r="B51" s="60" t="s">
        <v>51</v>
      </c>
      <c r="C51" s="61" t="s">
        <v>307</v>
      </c>
      <c r="D51" s="62" t="s">
        <v>53</v>
      </c>
      <c r="E51" s="7" t="s">
        <v>163</v>
      </c>
      <c r="F51" s="7" t="s">
        <v>182</v>
      </c>
      <c r="G51" s="7" t="s">
        <v>35</v>
      </c>
      <c r="H51" s="14" t="s">
        <v>308</v>
      </c>
      <c r="I51" s="14" t="e">
        <f>VLOOKUP(H51,合同高级查询数据!$A$2:$Y$53,25,FALSE)</f>
        <v>#N/A</v>
      </c>
      <c r="J51" s="67" t="s">
        <v>37</v>
      </c>
      <c r="K51" s="7" t="s">
        <v>309</v>
      </c>
      <c r="L51" s="68" t="s">
        <v>310</v>
      </c>
      <c r="M51" s="7" t="s">
        <v>311</v>
      </c>
      <c r="N51" s="69">
        <v>44774</v>
      </c>
      <c r="O51" s="7" t="s">
        <v>228</v>
      </c>
      <c r="P51" s="70">
        <v>4500</v>
      </c>
      <c r="Q51" s="23">
        <v>2.37</v>
      </c>
      <c r="R51" s="81">
        <f t="shared" si="2"/>
        <v>10665</v>
      </c>
      <c r="S51" s="87">
        <v>202304</v>
      </c>
      <c r="T51" s="88" t="s">
        <v>312</v>
      </c>
      <c r="U51" s="83"/>
      <c r="V51" s="84">
        <v>2.463313341</v>
      </c>
      <c r="W51" s="84">
        <v>2.37042016806723</v>
      </c>
      <c r="X51" s="85"/>
      <c r="Y51" s="85"/>
      <c r="Z51" s="92" t="s">
        <v>313</v>
      </c>
      <c r="AA51" s="93">
        <v>0</v>
      </c>
      <c r="AB51" s="94">
        <v>10</v>
      </c>
      <c r="AC51" s="93">
        <v>0</v>
      </c>
    </row>
    <row r="52" s="42" customFormat="1" customHeight="1" spans="1:29">
      <c r="A52" s="7" t="s">
        <v>153</v>
      </c>
      <c r="B52" s="60" t="s">
        <v>51</v>
      </c>
      <c r="C52" s="61" t="s">
        <v>307</v>
      </c>
      <c r="D52" s="62" t="s">
        <v>53</v>
      </c>
      <c r="E52" s="7" t="s">
        <v>163</v>
      </c>
      <c r="F52" s="7" t="s">
        <v>182</v>
      </c>
      <c r="G52" s="7" t="s">
        <v>35</v>
      </c>
      <c r="H52" s="14" t="s">
        <v>308</v>
      </c>
      <c r="I52" s="14" t="e">
        <f>VLOOKUP(H52,合同高级查询数据!$A$2:$Y$53,25,FALSE)</f>
        <v>#N/A</v>
      </c>
      <c r="J52" s="67" t="s">
        <v>37</v>
      </c>
      <c r="K52" s="7" t="s">
        <v>309</v>
      </c>
      <c r="L52" s="68" t="s">
        <v>314</v>
      </c>
      <c r="M52" s="7" t="s">
        <v>311</v>
      </c>
      <c r="N52" s="69">
        <v>44774</v>
      </c>
      <c r="O52" s="7" t="s">
        <v>228</v>
      </c>
      <c r="P52" s="70">
        <v>4500</v>
      </c>
      <c r="Q52" s="23">
        <v>1.07</v>
      </c>
      <c r="R52" s="81">
        <f t="shared" si="2"/>
        <v>4815</v>
      </c>
      <c r="S52" s="87">
        <v>202304</v>
      </c>
      <c r="T52" s="88" t="s">
        <v>312</v>
      </c>
      <c r="U52" s="83"/>
      <c r="V52" s="84">
        <v>1.109588265</v>
      </c>
      <c r="W52" s="84">
        <v>1.06957983193277</v>
      </c>
      <c r="X52" s="85"/>
      <c r="Y52" s="85"/>
      <c r="Z52" s="92" t="s">
        <v>315</v>
      </c>
      <c r="AA52" s="93">
        <v>0</v>
      </c>
      <c r="AB52" s="94">
        <v>10</v>
      </c>
      <c r="AC52" s="93">
        <v>0</v>
      </c>
    </row>
    <row r="53" s="43" customFormat="1" customHeight="1" spans="1:29">
      <c r="A53" s="55" t="s">
        <v>190</v>
      </c>
      <c r="B53" s="56" t="s">
        <v>51</v>
      </c>
      <c r="C53" s="57" t="s">
        <v>191</v>
      </c>
      <c r="D53" s="59" t="s">
        <v>53</v>
      </c>
      <c r="E53" s="55" t="s">
        <v>163</v>
      </c>
      <c r="F53" s="55" t="s">
        <v>182</v>
      </c>
      <c r="G53" s="55" t="s">
        <v>35</v>
      </c>
      <c r="H53" s="58" t="s">
        <v>316</v>
      </c>
      <c r="I53" s="58" t="e">
        <f>VLOOKUP(H53,合同高级查询数据!$A$2:$Y$53,25,FALSE)</f>
        <v>#N/A</v>
      </c>
      <c r="J53" s="63" t="s">
        <v>37</v>
      </c>
      <c r="K53" s="55" t="s">
        <v>286</v>
      </c>
      <c r="L53" s="64" t="s">
        <v>317</v>
      </c>
      <c r="M53" s="55" t="s">
        <v>318</v>
      </c>
      <c r="N53" s="71" t="s">
        <v>319</v>
      </c>
      <c r="O53" s="72" t="s">
        <v>244</v>
      </c>
      <c r="P53" s="66">
        <v>4700</v>
      </c>
      <c r="Q53" s="73"/>
      <c r="R53" s="74">
        <f t="shared" si="2"/>
        <v>0</v>
      </c>
      <c r="S53" s="75">
        <v>202304</v>
      </c>
      <c r="T53" s="76" t="s">
        <v>320</v>
      </c>
      <c r="U53" s="76"/>
      <c r="V53" s="77"/>
      <c r="W53" s="77"/>
      <c r="X53" s="78">
        <v>44775</v>
      </c>
      <c r="Y53" s="78">
        <v>45016</v>
      </c>
      <c r="Z53" s="89" t="s">
        <v>321</v>
      </c>
      <c r="AA53" s="90" t="s">
        <v>292</v>
      </c>
      <c r="AB53" s="91">
        <v>0</v>
      </c>
      <c r="AC53" s="90">
        <v>0</v>
      </c>
    </row>
    <row r="54" s="43" customFormat="1" customHeight="1" spans="1:29">
      <c r="A54" s="55" t="s">
        <v>153</v>
      </c>
      <c r="B54" s="56" t="s">
        <v>51</v>
      </c>
      <c r="C54" s="57" t="s">
        <v>77</v>
      </c>
      <c r="D54" s="59" t="s">
        <v>53</v>
      </c>
      <c r="E54" s="55" t="s">
        <v>163</v>
      </c>
      <c r="F54" s="55" t="s">
        <v>182</v>
      </c>
      <c r="G54" s="55" t="s">
        <v>35</v>
      </c>
      <c r="H54" s="58" t="s">
        <v>322</v>
      </c>
      <c r="I54" s="58" t="e">
        <f>VLOOKUP(H54,合同高级查询数据!$A$2:$Y$53,25,FALSE)</f>
        <v>#N/A</v>
      </c>
      <c r="J54" s="63" t="s">
        <v>37</v>
      </c>
      <c r="K54" s="55" t="s">
        <v>240</v>
      </c>
      <c r="L54" s="64" t="s">
        <v>323</v>
      </c>
      <c r="M54" s="55" t="s">
        <v>242</v>
      </c>
      <c r="N54" s="65" t="s">
        <v>324</v>
      </c>
      <c r="O54" s="55" t="s">
        <v>244</v>
      </c>
      <c r="P54" s="66">
        <v>4600</v>
      </c>
      <c r="Q54" s="73"/>
      <c r="R54" s="74">
        <f t="shared" si="2"/>
        <v>0</v>
      </c>
      <c r="S54" s="75">
        <v>202304</v>
      </c>
      <c r="T54" s="76" t="s">
        <v>325</v>
      </c>
      <c r="U54" s="76"/>
      <c r="V54" s="77"/>
      <c r="W54" s="77"/>
      <c r="X54" s="78">
        <v>44805</v>
      </c>
      <c r="Y54" s="78">
        <v>45016</v>
      </c>
      <c r="Z54" s="89" t="s">
        <v>326</v>
      </c>
      <c r="AA54" s="90" t="s">
        <v>247</v>
      </c>
      <c r="AB54" s="91"/>
      <c r="AC54" s="90"/>
    </row>
    <row r="55" s="43" customFormat="1" customHeight="1" spans="1:29">
      <c r="A55" s="55" t="s">
        <v>153</v>
      </c>
      <c r="B55" s="56" t="s">
        <v>51</v>
      </c>
      <c r="C55" s="57" t="s">
        <v>77</v>
      </c>
      <c r="D55" s="59" t="s">
        <v>53</v>
      </c>
      <c r="E55" s="55" t="s">
        <v>163</v>
      </c>
      <c r="F55" s="55" t="s">
        <v>182</v>
      </c>
      <c r="G55" s="55" t="s">
        <v>35</v>
      </c>
      <c r="H55" s="58" t="s">
        <v>322</v>
      </c>
      <c r="I55" s="58" t="e">
        <f>VLOOKUP(H55,合同高级查询数据!$A$2:$Y$53,25,FALSE)</f>
        <v>#N/A</v>
      </c>
      <c r="J55" s="63" t="s">
        <v>37</v>
      </c>
      <c r="K55" s="55" t="s">
        <v>240</v>
      </c>
      <c r="L55" s="64" t="s">
        <v>327</v>
      </c>
      <c r="M55" s="55" t="s">
        <v>242</v>
      </c>
      <c r="N55" s="65" t="s">
        <v>328</v>
      </c>
      <c r="O55" s="55" t="s">
        <v>244</v>
      </c>
      <c r="P55" s="66">
        <v>4600</v>
      </c>
      <c r="Q55" s="73"/>
      <c r="R55" s="74">
        <f t="shared" si="2"/>
        <v>0</v>
      </c>
      <c r="S55" s="75">
        <v>202304</v>
      </c>
      <c r="T55" s="76" t="s">
        <v>329</v>
      </c>
      <c r="U55" s="76"/>
      <c r="V55" s="77"/>
      <c r="W55" s="77"/>
      <c r="X55" s="78">
        <v>44805</v>
      </c>
      <c r="Y55" s="78">
        <v>45016</v>
      </c>
      <c r="Z55" s="89" t="s">
        <v>330</v>
      </c>
      <c r="AA55" s="90" t="s">
        <v>247</v>
      </c>
      <c r="AB55" s="91"/>
      <c r="AC55" s="90"/>
    </row>
    <row r="56" s="43" customFormat="1" customHeight="1" spans="1:29">
      <c r="A56" s="55" t="s">
        <v>153</v>
      </c>
      <c r="B56" s="56" t="s">
        <v>51</v>
      </c>
      <c r="C56" s="57" t="s">
        <v>77</v>
      </c>
      <c r="D56" s="59" t="s">
        <v>53</v>
      </c>
      <c r="E56" s="55" t="s">
        <v>163</v>
      </c>
      <c r="F56" s="55" t="s">
        <v>182</v>
      </c>
      <c r="G56" s="55" t="s">
        <v>35</v>
      </c>
      <c r="H56" s="58" t="s">
        <v>322</v>
      </c>
      <c r="I56" s="58" t="e">
        <f>VLOOKUP(H56,合同高级查询数据!$A$2:$Y$53,25,FALSE)</f>
        <v>#N/A</v>
      </c>
      <c r="J56" s="63" t="s">
        <v>37</v>
      </c>
      <c r="K56" s="55" t="s">
        <v>240</v>
      </c>
      <c r="L56" s="64" t="s">
        <v>331</v>
      </c>
      <c r="M56" s="55" t="s">
        <v>242</v>
      </c>
      <c r="N56" s="65" t="s">
        <v>324</v>
      </c>
      <c r="O56" s="55" t="s">
        <v>244</v>
      </c>
      <c r="P56" s="66">
        <v>4600</v>
      </c>
      <c r="Q56" s="73"/>
      <c r="R56" s="74">
        <f t="shared" si="2"/>
        <v>0</v>
      </c>
      <c r="S56" s="75">
        <v>202304</v>
      </c>
      <c r="T56" s="76" t="s">
        <v>325</v>
      </c>
      <c r="U56" s="76"/>
      <c r="V56" s="77"/>
      <c r="W56" s="77"/>
      <c r="X56" s="78">
        <v>44805</v>
      </c>
      <c r="Y56" s="78">
        <v>45016</v>
      </c>
      <c r="Z56" s="89" t="s">
        <v>332</v>
      </c>
      <c r="AA56" s="90" t="s">
        <v>247</v>
      </c>
      <c r="AB56" s="91"/>
      <c r="AC56" s="90"/>
    </row>
    <row r="57" s="43" customFormat="1" customHeight="1" spans="1:29">
      <c r="A57" s="55" t="s">
        <v>190</v>
      </c>
      <c r="B57" s="56" t="s">
        <v>51</v>
      </c>
      <c r="C57" s="57" t="s">
        <v>191</v>
      </c>
      <c r="D57" s="59" t="s">
        <v>53</v>
      </c>
      <c r="E57" s="55" t="s">
        <v>163</v>
      </c>
      <c r="F57" s="55" t="s">
        <v>182</v>
      </c>
      <c r="G57" s="55" t="s">
        <v>35</v>
      </c>
      <c r="H57" s="58" t="s">
        <v>333</v>
      </c>
      <c r="I57" s="58" t="e">
        <f>VLOOKUP(H57,合同高级查询数据!$A$2:$Y$53,25,FALSE)</f>
        <v>#N/A</v>
      </c>
      <c r="J57" s="63" t="s">
        <v>37</v>
      </c>
      <c r="K57" s="55" t="s">
        <v>193</v>
      </c>
      <c r="L57" s="64" t="s">
        <v>334</v>
      </c>
      <c r="M57" s="55" t="s">
        <v>335</v>
      </c>
      <c r="N57" s="71" t="s">
        <v>336</v>
      </c>
      <c r="O57" s="72" t="s">
        <v>244</v>
      </c>
      <c r="P57" s="66">
        <v>4700</v>
      </c>
      <c r="Q57" s="73"/>
      <c r="R57" s="74">
        <f t="shared" si="2"/>
        <v>0</v>
      </c>
      <c r="S57" s="75">
        <v>202304</v>
      </c>
      <c r="T57" s="76" t="s">
        <v>337</v>
      </c>
      <c r="U57" s="76"/>
      <c r="V57" s="77"/>
      <c r="W57" s="77"/>
      <c r="X57" s="78">
        <v>44805</v>
      </c>
      <c r="Y57" s="78">
        <v>45016</v>
      </c>
      <c r="Z57" s="89" t="s">
        <v>338</v>
      </c>
      <c r="AA57" s="90">
        <v>0</v>
      </c>
      <c r="AB57" s="91">
        <v>0</v>
      </c>
      <c r="AC57" s="90">
        <v>0</v>
      </c>
    </row>
    <row r="58" s="43" customFormat="1" customHeight="1" spans="1:29">
      <c r="A58" s="55" t="s">
        <v>190</v>
      </c>
      <c r="B58" s="56" t="s">
        <v>51</v>
      </c>
      <c r="C58" s="57" t="s">
        <v>191</v>
      </c>
      <c r="D58" s="59" t="s">
        <v>53</v>
      </c>
      <c r="E58" s="55" t="s">
        <v>163</v>
      </c>
      <c r="F58" s="55" t="s">
        <v>182</v>
      </c>
      <c r="G58" s="55" t="s">
        <v>35</v>
      </c>
      <c r="H58" s="58" t="s">
        <v>333</v>
      </c>
      <c r="I58" s="58" t="e">
        <f>VLOOKUP(H58,合同高级查询数据!$A$2:$Y$53,25,FALSE)</f>
        <v>#N/A</v>
      </c>
      <c r="J58" s="63" t="s">
        <v>37</v>
      </c>
      <c r="K58" s="55" t="s">
        <v>193</v>
      </c>
      <c r="L58" s="64" t="s">
        <v>339</v>
      </c>
      <c r="M58" s="55" t="s">
        <v>335</v>
      </c>
      <c r="N58" s="71" t="s">
        <v>336</v>
      </c>
      <c r="O58" s="72" t="s">
        <v>244</v>
      </c>
      <c r="P58" s="66">
        <v>4700</v>
      </c>
      <c r="Q58" s="73"/>
      <c r="R58" s="74">
        <f t="shared" si="2"/>
        <v>0</v>
      </c>
      <c r="S58" s="75">
        <v>202304</v>
      </c>
      <c r="T58" s="76" t="s">
        <v>337</v>
      </c>
      <c r="U58" s="76"/>
      <c r="V58" s="77"/>
      <c r="W58" s="77"/>
      <c r="X58" s="78">
        <v>44805</v>
      </c>
      <c r="Y58" s="78">
        <v>45016</v>
      </c>
      <c r="Z58" s="89" t="s">
        <v>340</v>
      </c>
      <c r="AA58" s="90">
        <v>0</v>
      </c>
      <c r="AB58" s="91">
        <v>0</v>
      </c>
      <c r="AC58" s="90">
        <v>0</v>
      </c>
    </row>
    <row r="59" s="42" customFormat="1" customHeight="1" spans="1:29">
      <c r="A59" s="7" t="s">
        <v>190</v>
      </c>
      <c r="B59" s="60" t="s">
        <v>51</v>
      </c>
      <c r="C59" s="61" t="s">
        <v>61</v>
      </c>
      <c r="D59" s="62" t="s">
        <v>53</v>
      </c>
      <c r="E59" s="7" t="s">
        <v>163</v>
      </c>
      <c r="F59" s="7" t="s">
        <v>182</v>
      </c>
      <c r="G59" s="7" t="s">
        <v>35</v>
      </c>
      <c r="H59" s="14" t="s">
        <v>341</v>
      </c>
      <c r="I59" s="14" t="e">
        <f>VLOOKUP(H59,合同高级查询数据!$A$2:$Y$53,25,FALSE)</f>
        <v>#N/A</v>
      </c>
      <c r="J59" s="67" t="s">
        <v>37</v>
      </c>
      <c r="K59" s="7" t="s">
        <v>274</v>
      </c>
      <c r="L59" s="68" t="s">
        <v>342</v>
      </c>
      <c r="M59" s="7" t="s">
        <v>343</v>
      </c>
      <c r="N59" s="69">
        <v>44805</v>
      </c>
      <c r="O59" s="7" t="s">
        <v>228</v>
      </c>
      <c r="P59" s="70">
        <v>4600</v>
      </c>
      <c r="Q59" s="23">
        <v>3.86</v>
      </c>
      <c r="R59" s="81">
        <f t="shared" si="2"/>
        <v>17756</v>
      </c>
      <c r="S59" s="87">
        <v>202304</v>
      </c>
      <c r="T59" s="88" t="s">
        <v>344</v>
      </c>
      <c r="U59" s="83"/>
      <c r="V59" s="84">
        <v>3.859419584</v>
      </c>
      <c r="W59" s="84">
        <v>3.93</v>
      </c>
      <c r="X59" s="85"/>
      <c r="Y59" s="85"/>
      <c r="Z59" s="92" t="s">
        <v>345</v>
      </c>
      <c r="AA59" s="93">
        <v>0</v>
      </c>
      <c r="AB59" s="94">
        <v>10</v>
      </c>
      <c r="AC59" s="93">
        <v>0</v>
      </c>
    </row>
    <row r="60" s="42" customFormat="1" customHeight="1" spans="1:29">
      <c r="A60" s="7" t="s">
        <v>153</v>
      </c>
      <c r="B60" s="60" t="s">
        <v>51</v>
      </c>
      <c r="C60" s="61" t="s">
        <v>307</v>
      </c>
      <c r="D60" s="62" t="s">
        <v>53</v>
      </c>
      <c r="E60" s="7" t="s">
        <v>163</v>
      </c>
      <c r="F60" s="7" t="s">
        <v>182</v>
      </c>
      <c r="G60" s="7" t="s">
        <v>35</v>
      </c>
      <c r="H60" s="14" t="s">
        <v>346</v>
      </c>
      <c r="I60" s="14" t="e">
        <f>VLOOKUP(H60,合同高级查询数据!$A$2:$Y$53,25,FALSE)</f>
        <v>#N/A</v>
      </c>
      <c r="J60" s="67" t="s">
        <v>37</v>
      </c>
      <c r="K60" s="7" t="s">
        <v>309</v>
      </c>
      <c r="L60" s="68" t="s">
        <v>347</v>
      </c>
      <c r="M60" s="7" t="s">
        <v>311</v>
      </c>
      <c r="N60" s="69">
        <v>44805</v>
      </c>
      <c r="O60" s="7" t="s">
        <v>228</v>
      </c>
      <c r="P60" s="70">
        <v>4500</v>
      </c>
      <c r="Q60" s="23">
        <v>2.5</v>
      </c>
      <c r="R60" s="81">
        <f t="shared" si="2"/>
        <v>11250</v>
      </c>
      <c r="S60" s="87">
        <v>202304</v>
      </c>
      <c r="T60" s="88" t="s">
        <v>348</v>
      </c>
      <c r="U60" s="83"/>
      <c r="V60" s="84">
        <v>2.496813774</v>
      </c>
      <c r="W60" s="84">
        <v>2.51</v>
      </c>
      <c r="X60" s="85"/>
      <c r="Y60" s="85"/>
      <c r="Z60" s="92" t="s">
        <v>349</v>
      </c>
      <c r="AA60" s="93">
        <v>0</v>
      </c>
      <c r="AB60" s="94">
        <v>10</v>
      </c>
      <c r="AC60" s="93">
        <v>0</v>
      </c>
    </row>
    <row r="61" s="42" customFormat="1" customHeight="1" spans="1:29">
      <c r="A61" s="7" t="s">
        <v>153</v>
      </c>
      <c r="B61" s="60" t="s">
        <v>51</v>
      </c>
      <c r="C61" s="61" t="s">
        <v>350</v>
      </c>
      <c r="D61" s="62" t="s">
        <v>53</v>
      </c>
      <c r="E61" s="7" t="s">
        <v>163</v>
      </c>
      <c r="F61" s="7" t="s">
        <v>182</v>
      </c>
      <c r="G61" s="7" t="s">
        <v>35</v>
      </c>
      <c r="H61" s="14" t="s">
        <v>351</v>
      </c>
      <c r="I61" s="14" t="e">
        <f>VLOOKUP(H61,合同高级查询数据!$A$2:$Y$53,25,FALSE)</f>
        <v>#N/A</v>
      </c>
      <c r="J61" s="67" t="s">
        <v>37</v>
      </c>
      <c r="K61" s="7" t="s">
        <v>352</v>
      </c>
      <c r="L61" s="68" t="s">
        <v>353</v>
      </c>
      <c r="M61" s="7" t="s">
        <v>354</v>
      </c>
      <c r="N61" s="69">
        <v>44805</v>
      </c>
      <c r="O61" s="7" t="s">
        <v>228</v>
      </c>
      <c r="P61" s="70">
        <v>4500</v>
      </c>
      <c r="Q61" s="23">
        <v>2.44</v>
      </c>
      <c r="R61" s="81">
        <f t="shared" si="2"/>
        <v>10980</v>
      </c>
      <c r="S61" s="87">
        <v>202304</v>
      </c>
      <c r="T61" s="88" t="s">
        <v>344</v>
      </c>
      <c r="U61" s="83"/>
      <c r="V61" s="84">
        <v>2.43969965</v>
      </c>
      <c r="W61" s="84">
        <v>2.48</v>
      </c>
      <c r="X61" s="85"/>
      <c r="Y61" s="85"/>
      <c r="Z61" s="92" t="s">
        <v>355</v>
      </c>
      <c r="AA61" s="93">
        <v>0</v>
      </c>
      <c r="AB61" s="94">
        <v>10</v>
      </c>
      <c r="AC61" s="93">
        <v>0</v>
      </c>
    </row>
    <row r="62" s="42" customFormat="1" customHeight="1" spans="1:29">
      <c r="A62" s="7" t="s">
        <v>153</v>
      </c>
      <c r="B62" s="60" t="s">
        <v>51</v>
      </c>
      <c r="C62" s="61" t="s">
        <v>293</v>
      </c>
      <c r="D62" s="62" t="s">
        <v>53</v>
      </c>
      <c r="E62" s="7" t="s">
        <v>163</v>
      </c>
      <c r="F62" s="7" t="s">
        <v>182</v>
      </c>
      <c r="G62" s="7" t="s">
        <v>35</v>
      </c>
      <c r="H62" s="14" t="s">
        <v>356</v>
      </c>
      <c r="I62" s="14" t="e">
        <f>VLOOKUP(H62,合同高级查询数据!$A$2:$Y$53,25,FALSE)</f>
        <v>#N/A</v>
      </c>
      <c r="J62" s="67" t="s">
        <v>37</v>
      </c>
      <c r="K62" s="7" t="s">
        <v>295</v>
      </c>
      <c r="L62" s="68" t="s">
        <v>357</v>
      </c>
      <c r="M62" s="7" t="s">
        <v>358</v>
      </c>
      <c r="N62" s="69">
        <v>44805</v>
      </c>
      <c r="O62" s="7" t="s">
        <v>228</v>
      </c>
      <c r="P62" s="70">
        <v>4500</v>
      </c>
      <c r="Q62" s="23">
        <v>3.31</v>
      </c>
      <c r="R62" s="81">
        <f t="shared" si="2"/>
        <v>14895</v>
      </c>
      <c r="S62" s="87">
        <v>202304</v>
      </c>
      <c r="T62" s="88" t="s">
        <v>344</v>
      </c>
      <c r="U62" s="83"/>
      <c r="V62" s="84">
        <v>3.311252356</v>
      </c>
      <c r="W62" s="84">
        <v>3.38</v>
      </c>
      <c r="X62" s="85"/>
      <c r="Y62" s="85"/>
      <c r="Z62" s="92" t="s">
        <v>359</v>
      </c>
      <c r="AA62" s="93">
        <v>0</v>
      </c>
      <c r="AB62" s="94">
        <v>10</v>
      </c>
      <c r="AC62" s="93">
        <v>0</v>
      </c>
    </row>
    <row r="63" s="43" customFormat="1" customHeight="1" spans="1:29">
      <c r="A63" s="55" t="s">
        <v>153</v>
      </c>
      <c r="B63" s="56" t="s">
        <v>51</v>
      </c>
      <c r="C63" s="57" t="s">
        <v>77</v>
      </c>
      <c r="D63" s="59" t="s">
        <v>53</v>
      </c>
      <c r="E63" s="55" t="s">
        <v>163</v>
      </c>
      <c r="F63" s="55" t="s">
        <v>182</v>
      </c>
      <c r="G63" s="55" t="s">
        <v>35</v>
      </c>
      <c r="H63" s="58" t="s">
        <v>360</v>
      </c>
      <c r="I63" s="58" t="e">
        <f>VLOOKUP(H63,合同高级查询数据!$A$2:$Y$53,25,FALSE)</f>
        <v>#N/A</v>
      </c>
      <c r="J63" s="63" t="s">
        <v>37</v>
      </c>
      <c r="K63" s="55" t="s">
        <v>361</v>
      </c>
      <c r="L63" s="64" t="s">
        <v>362</v>
      </c>
      <c r="M63" s="55" t="s">
        <v>363</v>
      </c>
      <c r="N63" s="71" t="s">
        <v>364</v>
      </c>
      <c r="O63" s="55" t="s">
        <v>244</v>
      </c>
      <c r="P63" s="66">
        <v>4600</v>
      </c>
      <c r="Q63" s="73"/>
      <c r="R63" s="74">
        <f t="shared" si="2"/>
        <v>0</v>
      </c>
      <c r="S63" s="75">
        <v>202304</v>
      </c>
      <c r="T63" s="76" t="s">
        <v>365</v>
      </c>
      <c r="U63" s="76"/>
      <c r="V63" s="77"/>
      <c r="W63" s="77"/>
      <c r="X63" s="78">
        <v>44805</v>
      </c>
      <c r="Y63" s="78">
        <v>45016</v>
      </c>
      <c r="Z63" s="89" t="s">
        <v>366</v>
      </c>
      <c r="AA63" s="90"/>
      <c r="AB63" s="91"/>
      <c r="AC63" s="90">
        <v>0</v>
      </c>
    </row>
    <row r="64" s="42" customFormat="1" customHeight="1" spans="1:29">
      <c r="A64" s="7" t="s">
        <v>50</v>
      </c>
      <c r="B64" s="60" t="s">
        <v>51</v>
      </c>
      <c r="C64" s="61" t="s">
        <v>233</v>
      </c>
      <c r="D64" s="62" t="s">
        <v>53</v>
      </c>
      <c r="E64" s="7" t="s">
        <v>163</v>
      </c>
      <c r="F64" s="7" t="s">
        <v>182</v>
      </c>
      <c r="G64" s="7" t="s">
        <v>35</v>
      </c>
      <c r="H64" s="14" t="s">
        <v>367</v>
      </c>
      <c r="I64" s="14" t="e">
        <f>VLOOKUP(H64,合同高级查询数据!$A$2:$Y$53,25,FALSE)</f>
        <v>#N/A</v>
      </c>
      <c r="J64" s="67" t="s">
        <v>37</v>
      </c>
      <c r="K64" s="7" t="s">
        <v>368</v>
      </c>
      <c r="L64" s="68" t="s">
        <v>369</v>
      </c>
      <c r="M64" s="7" t="s">
        <v>370</v>
      </c>
      <c r="N64" s="69">
        <v>44805</v>
      </c>
      <c r="O64" s="7" t="s">
        <v>228</v>
      </c>
      <c r="P64" s="70">
        <v>4800</v>
      </c>
      <c r="Q64" s="23">
        <v>0.67</v>
      </c>
      <c r="R64" s="81">
        <f t="shared" si="2"/>
        <v>3216</v>
      </c>
      <c r="S64" s="87">
        <v>202304</v>
      </c>
      <c r="T64" s="88" t="s">
        <v>371</v>
      </c>
      <c r="U64" s="83"/>
      <c r="V64" s="84">
        <v>0.668825626</v>
      </c>
      <c r="W64" s="84">
        <v>0.67</v>
      </c>
      <c r="X64" s="85"/>
      <c r="Y64" s="85"/>
      <c r="Z64" s="92" t="s">
        <v>372</v>
      </c>
      <c r="AA64" s="93">
        <v>0</v>
      </c>
      <c r="AB64" s="94">
        <v>10</v>
      </c>
      <c r="AC64" s="93">
        <v>0</v>
      </c>
    </row>
    <row r="65" s="2" customFormat="1" customHeight="1" spans="1:29">
      <c r="A65" s="7" t="s">
        <v>50</v>
      </c>
      <c r="B65" s="60" t="s">
        <v>51</v>
      </c>
      <c r="C65" s="61" t="s">
        <v>233</v>
      </c>
      <c r="D65" s="62" t="s">
        <v>53</v>
      </c>
      <c r="E65" s="7" t="s">
        <v>163</v>
      </c>
      <c r="F65" s="7" t="s">
        <v>182</v>
      </c>
      <c r="G65" s="7" t="s">
        <v>35</v>
      </c>
      <c r="H65" s="14" t="s">
        <v>373</v>
      </c>
      <c r="I65" s="14" t="e">
        <f>VLOOKUP(H65,合同高级查询数据!$A$2:$Y$53,25,FALSE)</f>
        <v>#N/A</v>
      </c>
      <c r="J65" s="67" t="s">
        <v>37</v>
      </c>
      <c r="K65" s="7" t="s">
        <v>235</v>
      </c>
      <c r="L65" s="68" t="s">
        <v>374</v>
      </c>
      <c r="M65" s="7" t="s">
        <v>375</v>
      </c>
      <c r="N65" s="69">
        <v>44805</v>
      </c>
      <c r="O65" s="7" t="s">
        <v>228</v>
      </c>
      <c r="P65" s="70">
        <v>4800</v>
      </c>
      <c r="Q65" s="23">
        <v>2.63</v>
      </c>
      <c r="R65" s="81">
        <f t="shared" si="2"/>
        <v>12624</v>
      </c>
      <c r="S65" s="87">
        <v>202304</v>
      </c>
      <c r="T65" s="99" t="s">
        <v>344</v>
      </c>
      <c r="U65" s="83"/>
      <c r="V65" s="84">
        <v>2.773031712</v>
      </c>
      <c r="W65" s="84">
        <v>2.63</v>
      </c>
      <c r="X65" s="85"/>
      <c r="Y65" s="85"/>
      <c r="Z65" s="92" t="s">
        <v>376</v>
      </c>
      <c r="AA65" s="93">
        <v>0</v>
      </c>
      <c r="AB65" s="94">
        <v>10</v>
      </c>
      <c r="AC65" s="93">
        <v>0</v>
      </c>
    </row>
    <row r="66" s="2" customFormat="1" customHeight="1" spans="1:29">
      <c r="A66" s="7" t="s">
        <v>50</v>
      </c>
      <c r="B66" s="60" t="s">
        <v>51</v>
      </c>
      <c r="C66" s="61" t="s">
        <v>233</v>
      </c>
      <c r="D66" s="62" t="s">
        <v>53</v>
      </c>
      <c r="E66" s="7" t="s">
        <v>163</v>
      </c>
      <c r="F66" s="7" t="s">
        <v>182</v>
      </c>
      <c r="G66" s="7" t="s">
        <v>35</v>
      </c>
      <c r="H66" s="14" t="s">
        <v>373</v>
      </c>
      <c r="I66" s="14" t="e">
        <f>VLOOKUP(H66,合同高级查询数据!$A$2:$Y$53,25,FALSE)</f>
        <v>#N/A</v>
      </c>
      <c r="J66" s="67" t="s">
        <v>37</v>
      </c>
      <c r="K66" s="7" t="s">
        <v>235</v>
      </c>
      <c r="L66" s="68" t="s">
        <v>377</v>
      </c>
      <c r="M66" s="7" t="s">
        <v>375</v>
      </c>
      <c r="N66" s="69">
        <v>44805</v>
      </c>
      <c r="O66" s="7" t="s">
        <v>228</v>
      </c>
      <c r="P66" s="70">
        <v>4800</v>
      </c>
      <c r="Q66" s="23">
        <v>1.49</v>
      </c>
      <c r="R66" s="81">
        <f t="shared" si="2"/>
        <v>7152</v>
      </c>
      <c r="S66" s="87">
        <v>202304</v>
      </c>
      <c r="T66" s="99" t="s">
        <v>344</v>
      </c>
      <c r="U66" s="83"/>
      <c r="V66" s="84">
        <v>1.574202538</v>
      </c>
      <c r="W66" s="84">
        <v>1.49</v>
      </c>
      <c r="X66" s="85"/>
      <c r="Y66" s="85"/>
      <c r="Z66" s="92" t="s">
        <v>378</v>
      </c>
      <c r="AA66" s="93">
        <v>0</v>
      </c>
      <c r="AB66" s="94">
        <v>10</v>
      </c>
      <c r="AC66" s="93">
        <v>0</v>
      </c>
    </row>
    <row r="67" s="2" customFormat="1" customHeight="1" spans="1:29">
      <c r="A67" s="7" t="s">
        <v>50</v>
      </c>
      <c r="B67" s="60" t="s">
        <v>51</v>
      </c>
      <c r="C67" s="61" t="s">
        <v>233</v>
      </c>
      <c r="D67" s="62" t="s">
        <v>53</v>
      </c>
      <c r="E67" s="7" t="s">
        <v>163</v>
      </c>
      <c r="F67" s="7" t="s">
        <v>182</v>
      </c>
      <c r="G67" s="7" t="s">
        <v>35</v>
      </c>
      <c r="H67" s="14" t="s">
        <v>379</v>
      </c>
      <c r="I67" s="14" t="e">
        <f>VLOOKUP(H67,合同高级查询数据!$A$2:$Y$53,25,FALSE)</f>
        <v>#N/A</v>
      </c>
      <c r="J67" s="67" t="s">
        <v>37</v>
      </c>
      <c r="K67" s="7" t="s">
        <v>235</v>
      </c>
      <c r="L67" s="68" t="s">
        <v>380</v>
      </c>
      <c r="M67" s="7" t="s">
        <v>375</v>
      </c>
      <c r="N67" s="69">
        <v>44807</v>
      </c>
      <c r="O67" s="7" t="s">
        <v>187</v>
      </c>
      <c r="P67" s="70">
        <v>5600</v>
      </c>
      <c r="Q67" s="23">
        <v>22.13</v>
      </c>
      <c r="R67" s="81">
        <f t="shared" si="2"/>
        <v>123928</v>
      </c>
      <c r="S67" s="87">
        <v>202304</v>
      </c>
      <c r="T67" s="99" t="s">
        <v>381</v>
      </c>
      <c r="U67" s="83"/>
      <c r="V67" s="84">
        <v>22.506950378</v>
      </c>
      <c r="W67" s="84">
        <v>22.13</v>
      </c>
      <c r="X67" s="85"/>
      <c r="Y67" s="85"/>
      <c r="Z67" s="92" t="s">
        <v>382</v>
      </c>
      <c r="AA67" s="93">
        <v>0.3</v>
      </c>
      <c r="AB67" s="94">
        <v>50</v>
      </c>
      <c r="AC67" s="93">
        <v>15</v>
      </c>
    </row>
    <row r="68" s="2" customFormat="1" customHeight="1" spans="1:29">
      <c r="A68" s="7" t="s">
        <v>190</v>
      </c>
      <c r="B68" s="60" t="s">
        <v>51</v>
      </c>
      <c r="C68" s="61" t="s">
        <v>383</v>
      </c>
      <c r="D68" s="62" t="s">
        <v>53</v>
      </c>
      <c r="E68" s="7" t="s">
        <v>163</v>
      </c>
      <c r="F68" s="7" t="s">
        <v>182</v>
      </c>
      <c r="G68" s="7" t="s">
        <v>35</v>
      </c>
      <c r="H68" s="14" t="s">
        <v>384</v>
      </c>
      <c r="I68" s="14" t="e">
        <f>VLOOKUP(H68,合同高级查询数据!$A$2:$Y$53,25,FALSE)</f>
        <v>#N/A</v>
      </c>
      <c r="J68" s="67" t="s">
        <v>37</v>
      </c>
      <c r="K68" s="7" t="s">
        <v>385</v>
      </c>
      <c r="L68" s="68" t="s">
        <v>386</v>
      </c>
      <c r="M68" s="7" t="s">
        <v>387</v>
      </c>
      <c r="N68" s="95" t="s">
        <v>388</v>
      </c>
      <c r="O68" s="7" t="s">
        <v>389</v>
      </c>
      <c r="P68" s="70">
        <v>5600</v>
      </c>
      <c r="Q68" s="23"/>
      <c r="R68" s="81">
        <f t="shared" si="2"/>
        <v>0</v>
      </c>
      <c r="S68" s="82">
        <v>202304</v>
      </c>
      <c r="T68" s="83" t="s">
        <v>390</v>
      </c>
      <c r="U68" s="83"/>
      <c r="V68" s="84"/>
      <c r="W68" s="84"/>
      <c r="X68" s="85"/>
      <c r="Y68" s="85"/>
      <c r="Z68" s="92"/>
      <c r="AA68" s="93" t="s">
        <v>292</v>
      </c>
      <c r="AB68" s="94">
        <v>0</v>
      </c>
      <c r="AC68" s="93">
        <v>0</v>
      </c>
    </row>
    <row r="69" s="2" customFormat="1" customHeight="1" spans="1:29">
      <c r="A69" s="7" t="s">
        <v>153</v>
      </c>
      <c r="B69" s="60" t="s">
        <v>51</v>
      </c>
      <c r="C69" s="61" t="s">
        <v>299</v>
      </c>
      <c r="D69" s="62" t="s">
        <v>53</v>
      </c>
      <c r="E69" s="7" t="s">
        <v>163</v>
      </c>
      <c r="F69" s="7" t="s">
        <v>182</v>
      </c>
      <c r="G69" s="7" t="s">
        <v>35</v>
      </c>
      <c r="H69" s="14" t="s">
        <v>391</v>
      </c>
      <c r="I69" s="14" t="e">
        <f>VLOOKUP(H69,合同高级查询数据!$A$2:$Y$53,25,FALSE)</f>
        <v>#N/A</v>
      </c>
      <c r="J69" s="67" t="s">
        <v>37</v>
      </c>
      <c r="K69" s="7" t="s">
        <v>392</v>
      </c>
      <c r="L69" s="68" t="s">
        <v>393</v>
      </c>
      <c r="M69" s="7" t="s">
        <v>394</v>
      </c>
      <c r="N69" s="95" t="s">
        <v>395</v>
      </c>
      <c r="O69" s="96" t="s">
        <v>396</v>
      </c>
      <c r="P69" s="70">
        <v>4600</v>
      </c>
      <c r="Q69" s="23"/>
      <c r="R69" s="81">
        <f t="shared" si="2"/>
        <v>0</v>
      </c>
      <c r="S69" s="82">
        <v>202304</v>
      </c>
      <c r="T69" s="83" t="s">
        <v>397</v>
      </c>
      <c r="U69" s="83"/>
      <c r="V69" s="84"/>
      <c r="W69" s="84"/>
      <c r="X69" s="85"/>
      <c r="Y69" s="85"/>
      <c r="Z69" s="92" t="s">
        <v>398</v>
      </c>
      <c r="AA69" s="93" t="s">
        <v>292</v>
      </c>
      <c r="AB69" s="94">
        <v>0</v>
      </c>
      <c r="AC69" s="93">
        <v>0</v>
      </c>
    </row>
    <row r="70" s="41" customFormat="1" customHeight="1" spans="1:29">
      <c r="A70" s="55" t="s">
        <v>190</v>
      </c>
      <c r="B70" s="56" t="s">
        <v>51</v>
      </c>
      <c r="C70" s="57" t="s">
        <v>191</v>
      </c>
      <c r="D70" s="59" t="s">
        <v>53</v>
      </c>
      <c r="E70" s="55" t="s">
        <v>163</v>
      </c>
      <c r="F70" s="55" t="s">
        <v>182</v>
      </c>
      <c r="G70" s="55" t="s">
        <v>35</v>
      </c>
      <c r="H70" s="58" t="s">
        <v>399</v>
      </c>
      <c r="I70" s="58" t="e">
        <f>VLOOKUP(H70,合同高级查询数据!$A$2:$Y$53,25,FALSE)</f>
        <v>#N/A</v>
      </c>
      <c r="J70" s="63" t="s">
        <v>37</v>
      </c>
      <c r="K70" s="55" t="s">
        <v>193</v>
      </c>
      <c r="L70" s="64" t="s">
        <v>400</v>
      </c>
      <c r="M70" s="55" t="s">
        <v>335</v>
      </c>
      <c r="N70" s="71" t="s">
        <v>336</v>
      </c>
      <c r="O70" s="72" t="s">
        <v>244</v>
      </c>
      <c r="P70" s="66">
        <v>4700</v>
      </c>
      <c r="Q70" s="73"/>
      <c r="R70" s="74">
        <f t="shared" si="2"/>
        <v>0</v>
      </c>
      <c r="S70" s="75">
        <v>202304</v>
      </c>
      <c r="T70" s="76" t="s">
        <v>401</v>
      </c>
      <c r="U70" s="76"/>
      <c r="V70" s="77"/>
      <c r="W70" s="77"/>
      <c r="X70" s="78">
        <v>44835</v>
      </c>
      <c r="Y70" s="78">
        <v>45016</v>
      </c>
      <c r="Z70" s="89" t="s">
        <v>402</v>
      </c>
      <c r="AA70" s="90">
        <v>0</v>
      </c>
      <c r="AB70" s="91">
        <v>0</v>
      </c>
      <c r="AC70" s="90"/>
    </row>
    <row r="71" s="41" customFormat="1" customHeight="1" spans="1:29">
      <c r="A71" s="55" t="s">
        <v>29</v>
      </c>
      <c r="B71" s="56" t="s">
        <v>30</v>
      </c>
      <c r="C71" s="57" t="s">
        <v>31</v>
      </c>
      <c r="D71" s="57" t="s">
        <v>53</v>
      </c>
      <c r="E71" s="55" t="s">
        <v>163</v>
      </c>
      <c r="F71" s="55" t="s">
        <v>169</v>
      </c>
      <c r="G71" s="55" t="s">
        <v>35</v>
      </c>
      <c r="H71" s="58" t="s">
        <v>403</v>
      </c>
      <c r="I71" s="58" t="e">
        <f>VLOOKUP(H71,合同高级查询数据!$A$2:$Y$53,25,FALSE)</f>
        <v>#N/A</v>
      </c>
      <c r="J71" s="63" t="s">
        <v>138</v>
      </c>
      <c r="K71" s="55" t="s">
        <v>404</v>
      </c>
      <c r="L71" s="64" t="s">
        <v>405</v>
      </c>
      <c r="M71" s="55"/>
      <c r="N71" s="65">
        <v>44197</v>
      </c>
      <c r="O71" s="55"/>
      <c r="P71" s="66">
        <v>2500</v>
      </c>
      <c r="Q71" s="73">
        <v>67.151</v>
      </c>
      <c r="R71" s="74">
        <f t="shared" si="2"/>
        <v>167877.5</v>
      </c>
      <c r="S71" s="75">
        <v>202304</v>
      </c>
      <c r="T71" s="76" t="s">
        <v>406</v>
      </c>
      <c r="U71" s="76"/>
      <c r="V71" s="77">
        <v>67.150093079</v>
      </c>
      <c r="W71" s="77"/>
      <c r="X71" s="78">
        <v>44835</v>
      </c>
      <c r="Y71" s="78">
        <v>45199</v>
      </c>
      <c r="Z71" s="89" t="s">
        <v>407</v>
      </c>
      <c r="AA71" s="90">
        <v>0</v>
      </c>
      <c r="AB71" s="91">
        <v>0</v>
      </c>
      <c r="AC71" s="90">
        <v>0</v>
      </c>
    </row>
    <row r="72" s="41" customFormat="1" customHeight="1" spans="1:29">
      <c r="A72" s="55" t="s">
        <v>29</v>
      </c>
      <c r="B72" s="56" t="s">
        <v>30</v>
      </c>
      <c r="C72" s="57" t="s">
        <v>31</v>
      </c>
      <c r="D72" s="57" t="s">
        <v>53</v>
      </c>
      <c r="E72" s="55" t="s">
        <v>163</v>
      </c>
      <c r="F72" s="55" t="s">
        <v>169</v>
      </c>
      <c r="G72" s="55" t="s">
        <v>35</v>
      </c>
      <c r="H72" s="58" t="s">
        <v>403</v>
      </c>
      <c r="I72" s="58" t="e">
        <f>VLOOKUP(H72,合同高级查询数据!$A$2:$Y$53,25,FALSE)</f>
        <v>#N/A</v>
      </c>
      <c r="J72" s="63" t="s">
        <v>138</v>
      </c>
      <c r="K72" s="55" t="s">
        <v>408</v>
      </c>
      <c r="L72" s="64" t="s">
        <v>409</v>
      </c>
      <c r="M72" s="55"/>
      <c r="N72" s="65">
        <v>44197</v>
      </c>
      <c r="O72" s="55"/>
      <c r="P72" s="66">
        <v>2000</v>
      </c>
      <c r="Q72" s="73">
        <v>15.617</v>
      </c>
      <c r="R72" s="74">
        <f t="shared" si="2"/>
        <v>31234</v>
      </c>
      <c r="S72" s="75">
        <v>202304</v>
      </c>
      <c r="T72" s="76" t="s">
        <v>406</v>
      </c>
      <c r="U72" s="76"/>
      <c r="V72" s="77">
        <v>15.616062164</v>
      </c>
      <c r="W72" s="77"/>
      <c r="X72" s="78">
        <v>44835</v>
      </c>
      <c r="Y72" s="78">
        <v>45199</v>
      </c>
      <c r="Z72" s="89" t="s">
        <v>410</v>
      </c>
      <c r="AA72" s="90">
        <v>0</v>
      </c>
      <c r="AB72" s="91">
        <v>0</v>
      </c>
      <c r="AC72" s="90">
        <v>0</v>
      </c>
    </row>
    <row r="73" s="41" customFormat="1" customHeight="1" spans="1:29">
      <c r="A73" s="55" t="s">
        <v>29</v>
      </c>
      <c r="B73" s="56" t="s">
        <v>30</v>
      </c>
      <c r="C73" s="57" t="s">
        <v>31</v>
      </c>
      <c r="D73" s="57" t="s">
        <v>53</v>
      </c>
      <c r="E73" s="55" t="s">
        <v>163</v>
      </c>
      <c r="F73" s="55" t="s">
        <v>169</v>
      </c>
      <c r="G73" s="55" t="s">
        <v>35</v>
      </c>
      <c r="H73" s="58" t="s">
        <v>403</v>
      </c>
      <c r="I73" s="58" t="e">
        <f>VLOOKUP(H73,合同高级查询数据!$A$2:$Y$53,25,FALSE)</f>
        <v>#N/A</v>
      </c>
      <c r="J73" s="63" t="s">
        <v>138</v>
      </c>
      <c r="K73" s="55" t="s">
        <v>411</v>
      </c>
      <c r="L73" s="64" t="s">
        <v>412</v>
      </c>
      <c r="M73" s="55"/>
      <c r="N73" s="65">
        <v>44197</v>
      </c>
      <c r="O73" s="55"/>
      <c r="P73" s="66">
        <v>3450</v>
      </c>
      <c r="Q73" s="73">
        <v>104.61</v>
      </c>
      <c r="R73" s="74">
        <f t="shared" si="2"/>
        <v>360904.5</v>
      </c>
      <c r="S73" s="75">
        <v>202304</v>
      </c>
      <c r="T73" s="76" t="s">
        <v>406</v>
      </c>
      <c r="U73" s="76"/>
      <c r="V73" s="77">
        <v>104.609169006</v>
      </c>
      <c r="W73" s="77"/>
      <c r="X73" s="78">
        <v>44835</v>
      </c>
      <c r="Y73" s="78">
        <v>45199</v>
      </c>
      <c r="Z73" s="89" t="s">
        <v>413</v>
      </c>
      <c r="AA73" s="90">
        <v>0</v>
      </c>
      <c r="AB73" s="91">
        <v>0</v>
      </c>
      <c r="AC73" s="90">
        <v>0</v>
      </c>
    </row>
    <row r="74" s="41" customFormat="1" customHeight="1" spans="1:29">
      <c r="A74" s="55" t="s">
        <v>29</v>
      </c>
      <c r="B74" s="56" t="s">
        <v>30</v>
      </c>
      <c r="C74" s="57" t="s">
        <v>31</v>
      </c>
      <c r="D74" s="57" t="s">
        <v>53</v>
      </c>
      <c r="E74" s="55" t="s">
        <v>163</v>
      </c>
      <c r="F74" s="55" t="s">
        <v>169</v>
      </c>
      <c r="G74" s="55" t="s">
        <v>35</v>
      </c>
      <c r="H74" s="58" t="s">
        <v>403</v>
      </c>
      <c r="I74" s="58" t="e">
        <f>VLOOKUP(H74,合同高级查询数据!$A$2:$Y$53,25,FALSE)</f>
        <v>#N/A</v>
      </c>
      <c r="J74" s="63" t="s">
        <v>138</v>
      </c>
      <c r="K74" s="55" t="s">
        <v>414</v>
      </c>
      <c r="L74" s="64" t="s">
        <v>415</v>
      </c>
      <c r="M74" s="55"/>
      <c r="N74" s="65">
        <v>44197</v>
      </c>
      <c r="O74" s="55"/>
      <c r="P74" s="66">
        <v>2450</v>
      </c>
      <c r="Q74" s="73">
        <v>143.807</v>
      </c>
      <c r="R74" s="74">
        <f t="shared" si="2"/>
        <v>352327.15</v>
      </c>
      <c r="S74" s="75">
        <v>202304</v>
      </c>
      <c r="T74" s="76" t="s">
        <v>406</v>
      </c>
      <c r="U74" s="76"/>
      <c r="V74" s="77">
        <v>143.806411743</v>
      </c>
      <c r="W74" s="77"/>
      <c r="X74" s="78">
        <v>44835</v>
      </c>
      <c r="Y74" s="78">
        <v>45199</v>
      </c>
      <c r="Z74" s="89" t="s">
        <v>416</v>
      </c>
      <c r="AA74" s="90">
        <v>0</v>
      </c>
      <c r="AB74" s="91">
        <v>0</v>
      </c>
      <c r="AC74" s="90">
        <v>0</v>
      </c>
    </row>
    <row r="75" s="41" customFormat="1" customHeight="1" spans="1:29">
      <c r="A75" s="55" t="s">
        <v>29</v>
      </c>
      <c r="B75" s="56" t="s">
        <v>30</v>
      </c>
      <c r="C75" s="57" t="s">
        <v>31</v>
      </c>
      <c r="D75" s="57" t="s">
        <v>53</v>
      </c>
      <c r="E75" s="55" t="s">
        <v>417</v>
      </c>
      <c r="F75" s="55" t="s">
        <v>418</v>
      </c>
      <c r="G75" s="55" t="s">
        <v>35</v>
      </c>
      <c r="H75" s="58" t="s">
        <v>419</v>
      </c>
      <c r="I75" s="58" t="e">
        <f>VLOOKUP(H75,合同高级查询数据!$A$2:$Y$53,25,FALSE)</f>
        <v>#N/A</v>
      </c>
      <c r="J75" s="63" t="s">
        <v>138</v>
      </c>
      <c r="K75" s="55" t="s">
        <v>420</v>
      </c>
      <c r="L75" s="64" t="s">
        <v>420</v>
      </c>
      <c r="M75" s="55"/>
      <c r="N75" s="65">
        <v>44774</v>
      </c>
      <c r="O75" s="55"/>
      <c r="P75" s="66">
        <v>2400</v>
      </c>
      <c r="Q75" s="73">
        <v>37.007</v>
      </c>
      <c r="R75" s="74">
        <f t="shared" si="2"/>
        <v>88816.8</v>
      </c>
      <c r="S75" s="75">
        <v>202304</v>
      </c>
      <c r="T75" s="76" t="s">
        <v>421</v>
      </c>
      <c r="U75" s="76"/>
      <c r="V75" s="77">
        <v>37.006438091</v>
      </c>
      <c r="W75" s="77"/>
      <c r="X75" s="78">
        <v>44774</v>
      </c>
      <c r="Y75" s="78">
        <v>45138</v>
      </c>
      <c r="Z75" s="89" t="s">
        <v>422</v>
      </c>
      <c r="AA75" s="90">
        <v>0</v>
      </c>
      <c r="AB75" s="91">
        <v>0</v>
      </c>
      <c r="AC75" s="90">
        <v>0</v>
      </c>
    </row>
    <row r="76" s="41" customFormat="1" customHeight="1" spans="1:29">
      <c r="A76" s="55" t="s">
        <v>29</v>
      </c>
      <c r="B76" s="56" t="s">
        <v>30</v>
      </c>
      <c r="C76" s="57" t="s">
        <v>31</v>
      </c>
      <c r="D76" s="57" t="s">
        <v>53</v>
      </c>
      <c r="E76" s="55" t="s">
        <v>417</v>
      </c>
      <c r="F76" s="55" t="s">
        <v>418</v>
      </c>
      <c r="G76" s="55" t="s">
        <v>35</v>
      </c>
      <c r="H76" s="58" t="s">
        <v>419</v>
      </c>
      <c r="I76" s="58" t="e">
        <f>VLOOKUP(H76,合同高级查询数据!$A$2:$Y$53,25,FALSE)</f>
        <v>#N/A</v>
      </c>
      <c r="J76" s="63" t="s">
        <v>138</v>
      </c>
      <c r="K76" s="55" t="s">
        <v>423</v>
      </c>
      <c r="L76" s="64" t="s">
        <v>423</v>
      </c>
      <c r="M76" s="55"/>
      <c r="N76" s="65">
        <v>44774</v>
      </c>
      <c r="O76" s="55"/>
      <c r="P76" s="66">
        <v>3400</v>
      </c>
      <c r="Q76" s="73">
        <v>108.543</v>
      </c>
      <c r="R76" s="74">
        <f t="shared" si="2"/>
        <v>369046.2</v>
      </c>
      <c r="S76" s="75">
        <v>202304</v>
      </c>
      <c r="T76" s="76" t="s">
        <v>421</v>
      </c>
      <c r="U76" s="76"/>
      <c r="V76" s="77">
        <v>108.542226798</v>
      </c>
      <c r="W76" s="77"/>
      <c r="X76" s="78">
        <v>44774</v>
      </c>
      <c r="Y76" s="78">
        <v>45138</v>
      </c>
      <c r="Z76" s="89" t="s">
        <v>424</v>
      </c>
      <c r="AA76" s="90">
        <v>0</v>
      </c>
      <c r="AB76" s="91">
        <v>0</v>
      </c>
      <c r="AC76" s="90">
        <v>0</v>
      </c>
    </row>
    <row r="77" s="41" customFormat="1" customHeight="1" spans="1:29">
      <c r="A77" s="55" t="s">
        <v>29</v>
      </c>
      <c r="B77" s="56" t="s">
        <v>30</v>
      </c>
      <c r="C77" s="57" t="s">
        <v>31</v>
      </c>
      <c r="D77" s="57" t="s">
        <v>32</v>
      </c>
      <c r="E77" s="55" t="s">
        <v>425</v>
      </c>
      <c r="F77" s="55" t="s">
        <v>426</v>
      </c>
      <c r="G77" s="55" t="s">
        <v>35</v>
      </c>
      <c r="H77" s="58" t="s">
        <v>427</v>
      </c>
      <c r="I77" s="58" t="e">
        <f>VLOOKUP(H77,合同高级查询数据!$A$2:$Y$53,25,FALSE)</f>
        <v>#N/A</v>
      </c>
      <c r="J77" s="63" t="s">
        <v>37</v>
      </c>
      <c r="K77" s="55" t="s">
        <v>428</v>
      </c>
      <c r="L77" s="64" t="s">
        <v>429</v>
      </c>
      <c r="M77" s="55"/>
      <c r="N77" s="65">
        <v>44774</v>
      </c>
      <c r="O77" s="55"/>
      <c r="P77" s="66">
        <v>4800</v>
      </c>
      <c r="Q77" s="73"/>
      <c r="R77" s="74">
        <f t="shared" si="2"/>
        <v>0</v>
      </c>
      <c r="S77" s="75">
        <v>202304</v>
      </c>
      <c r="T77" s="76" t="s">
        <v>126</v>
      </c>
      <c r="U77" s="76"/>
      <c r="V77" s="77">
        <v>0.000190669</v>
      </c>
      <c r="W77" s="77"/>
      <c r="X77" s="78">
        <v>44774</v>
      </c>
      <c r="Y77" s="78">
        <v>45138</v>
      </c>
      <c r="Z77" s="89" t="s">
        <v>430</v>
      </c>
      <c r="AA77" s="90">
        <v>0</v>
      </c>
      <c r="AB77" s="91">
        <v>0</v>
      </c>
      <c r="AC77" s="90">
        <v>0</v>
      </c>
    </row>
    <row r="78" s="41" customFormat="1" customHeight="1" spans="1:29">
      <c r="A78" s="55" t="s">
        <v>29</v>
      </c>
      <c r="B78" s="56" t="s">
        <v>30</v>
      </c>
      <c r="C78" s="57" t="s">
        <v>31</v>
      </c>
      <c r="D78" s="57" t="s">
        <v>32</v>
      </c>
      <c r="E78" s="55" t="s">
        <v>431</v>
      </c>
      <c r="F78" s="55" t="s">
        <v>432</v>
      </c>
      <c r="G78" s="55" t="s">
        <v>35</v>
      </c>
      <c r="H78" s="58" t="s">
        <v>433</v>
      </c>
      <c r="I78" s="58" t="e">
        <f>VLOOKUP(H78,合同高级查询数据!$A$2:$Y$53,25,FALSE)</f>
        <v>#N/A</v>
      </c>
      <c r="J78" s="63" t="s">
        <v>37</v>
      </c>
      <c r="K78" s="55"/>
      <c r="L78" s="64" t="s">
        <v>434</v>
      </c>
      <c r="M78" s="55"/>
      <c r="N78" s="65">
        <v>44409</v>
      </c>
      <c r="O78" s="55"/>
      <c r="P78" s="66">
        <v>6400</v>
      </c>
      <c r="Q78" s="73"/>
      <c r="R78" s="74">
        <f t="shared" si="2"/>
        <v>0</v>
      </c>
      <c r="S78" s="75">
        <v>202304</v>
      </c>
      <c r="T78" s="76" t="s">
        <v>435</v>
      </c>
      <c r="U78" s="76"/>
      <c r="V78" s="77"/>
      <c r="W78" s="77"/>
      <c r="X78" s="78">
        <v>44409</v>
      </c>
      <c r="Y78" s="78">
        <v>44773</v>
      </c>
      <c r="Z78" s="89" t="s">
        <v>436</v>
      </c>
      <c r="AA78" s="90">
        <v>0</v>
      </c>
      <c r="AB78" s="91">
        <v>0</v>
      </c>
      <c r="AC78" s="90">
        <v>0</v>
      </c>
    </row>
    <row r="79" s="41" customFormat="1" customHeight="1" spans="1:29">
      <c r="A79" s="55" t="s">
        <v>29</v>
      </c>
      <c r="B79" s="56" t="s">
        <v>30</v>
      </c>
      <c r="C79" s="57" t="s">
        <v>31</v>
      </c>
      <c r="D79" s="57" t="s">
        <v>32</v>
      </c>
      <c r="E79" s="55" t="s">
        <v>431</v>
      </c>
      <c r="F79" s="55" t="s">
        <v>432</v>
      </c>
      <c r="G79" s="55" t="s">
        <v>35</v>
      </c>
      <c r="H79" s="58" t="s">
        <v>437</v>
      </c>
      <c r="I79" s="58" t="e">
        <f>VLOOKUP(H79,合同高级查询数据!$A$2:$Y$53,25,FALSE)</f>
        <v>#N/A</v>
      </c>
      <c r="J79" s="63" t="s">
        <v>37</v>
      </c>
      <c r="K79" s="55"/>
      <c r="L79" s="64" t="s">
        <v>438</v>
      </c>
      <c r="M79" s="55"/>
      <c r="N79" s="65">
        <v>44743</v>
      </c>
      <c r="O79" s="55"/>
      <c r="P79" s="97" t="s">
        <v>439</v>
      </c>
      <c r="Q79" s="73">
        <v>59574749.8</v>
      </c>
      <c r="R79" s="74">
        <f>ROUND(0.0388*Q79,2)</f>
        <v>2311500.29</v>
      </c>
      <c r="S79" s="75">
        <v>202304</v>
      </c>
      <c r="T79" s="76" t="s">
        <v>440</v>
      </c>
      <c r="U79" s="76"/>
      <c r="V79" s="77">
        <v>59574749.8</v>
      </c>
      <c r="W79" s="77"/>
      <c r="X79" s="78">
        <v>44743</v>
      </c>
      <c r="Y79" s="78">
        <v>45107</v>
      </c>
      <c r="Z79" s="89" t="s">
        <v>441</v>
      </c>
      <c r="AA79" s="90">
        <v>0</v>
      </c>
      <c r="AB79" s="91">
        <v>0</v>
      </c>
      <c r="AC79" s="90">
        <v>0</v>
      </c>
    </row>
    <row r="80" s="41" customFormat="1" customHeight="1" spans="1:29">
      <c r="A80" s="55" t="s">
        <v>29</v>
      </c>
      <c r="B80" s="56" t="s">
        <v>30</v>
      </c>
      <c r="C80" s="57" t="s">
        <v>31</v>
      </c>
      <c r="D80" s="57" t="s">
        <v>32</v>
      </c>
      <c r="E80" s="55" t="s">
        <v>431</v>
      </c>
      <c r="F80" s="55" t="s">
        <v>432</v>
      </c>
      <c r="G80" s="55" t="s">
        <v>35</v>
      </c>
      <c r="H80" s="58" t="s">
        <v>437</v>
      </c>
      <c r="I80" s="58" t="e">
        <f>VLOOKUP(H80,合同高级查询数据!$A$2:$Y$53,25,FALSE)</f>
        <v>#N/A</v>
      </c>
      <c r="J80" s="63" t="s">
        <v>37</v>
      </c>
      <c r="K80" s="55"/>
      <c r="L80" s="64" t="s">
        <v>442</v>
      </c>
      <c r="M80" s="55"/>
      <c r="N80" s="65">
        <v>44774</v>
      </c>
      <c r="O80" s="55"/>
      <c r="P80" s="66" t="s">
        <v>439</v>
      </c>
      <c r="Q80" s="73">
        <v>47082933.18</v>
      </c>
      <c r="R80" s="74">
        <f>ROUND(0.0388*Q80,2)</f>
        <v>1826817.81</v>
      </c>
      <c r="S80" s="75">
        <v>202304</v>
      </c>
      <c r="T80" s="76" t="s">
        <v>443</v>
      </c>
      <c r="U80" s="76"/>
      <c r="V80" s="77">
        <v>47082933.18</v>
      </c>
      <c r="W80" s="77"/>
      <c r="X80" s="78">
        <v>44743</v>
      </c>
      <c r="Y80" s="78">
        <v>45107</v>
      </c>
      <c r="Z80" s="89" t="s">
        <v>444</v>
      </c>
      <c r="AA80" s="90">
        <v>0</v>
      </c>
      <c r="AB80" s="91">
        <v>0</v>
      </c>
      <c r="AC80" s="90"/>
    </row>
    <row r="81" s="43" customFormat="1" customHeight="1" spans="1:29">
      <c r="A81" s="55" t="s">
        <v>29</v>
      </c>
      <c r="B81" s="56" t="s">
        <v>30</v>
      </c>
      <c r="C81" s="57" t="s">
        <v>31</v>
      </c>
      <c r="D81" s="57" t="s">
        <v>32</v>
      </c>
      <c r="E81" s="55" t="s">
        <v>445</v>
      </c>
      <c r="F81" s="55" t="s">
        <v>446</v>
      </c>
      <c r="G81" s="55" t="s">
        <v>35</v>
      </c>
      <c r="H81" s="58" t="s">
        <v>447</v>
      </c>
      <c r="I81" s="58" t="str">
        <f>VLOOKUP(H81,合同高级查询数据!$A$2:$Y$53,25,FALSE)</f>
        <v>2023-04-25</v>
      </c>
      <c r="J81" s="63" t="s">
        <v>37</v>
      </c>
      <c r="K81" s="55" t="s">
        <v>448</v>
      </c>
      <c r="L81" s="64" t="s">
        <v>448</v>
      </c>
      <c r="M81" s="55"/>
      <c r="N81" s="65">
        <v>44621</v>
      </c>
      <c r="O81" s="55"/>
      <c r="P81" s="66">
        <v>4800</v>
      </c>
      <c r="Q81" s="73"/>
      <c r="R81" s="74">
        <f t="shared" ref="R81:R94" si="3">ROUND(P81*Q81,2)</f>
        <v>0</v>
      </c>
      <c r="S81" s="75">
        <v>202304</v>
      </c>
      <c r="T81" s="76" t="s">
        <v>449</v>
      </c>
      <c r="U81" s="76"/>
      <c r="V81" s="77">
        <v>0.51897049</v>
      </c>
      <c r="W81" s="77"/>
      <c r="X81" s="78">
        <v>44927</v>
      </c>
      <c r="Y81" s="78">
        <v>45291</v>
      </c>
      <c r="Z81" s="89" t="s">
        <v>450</v>
      </c>
      <c r="AA81" s="90">
        <v>0</v>
      </c>
      <c r="AB81" s="91">
        <v>0</v>
      </c>
      <c r="AC81" s="90">
        <v>0</v>
      </c>
    </row>
    <row r="82" s="42" customFormat="1" customHeight="1" spans="1:29">
      <c r="A82" s="7" t="s">
        <v>29</v>
      </c>
      <c r="B82" s="60" t="s">
        <v>30</v>
      </c>
      <c r="C82" s="61" t="s">
        <v>31</v>
      </c>
      <c r="D82" s="61" t="s">
        <v>32</v>
      </c>
      <c r="E82" s="7" t="s">
        <v>445</v>
      </c>
      <c r="F82" s="7" t="s">
        <v>446</v>
      </c>
      <c r="G82" s="7" t="s">
        <v>35</v>
      </c>
      <c r="H82" s="14" t="s">
        <v>451</v>
      </c>
      <c r="I82" s="14" t="e">
        <f>VLOOKUP(H82,合同高级查询数据!$A$2:$Y$53,25,FALSE)</f>
        <v>#N/A</v>
      </c>
      <c r="J82" s="67" t="s">
        <v>37</v>
      </c>
      <c r="K82" s="7" t="s">
        <v>452</v>
      </c>
      <c r="L82" s="68" t="s">
        <v>452</v>
      </c>
      <c r="M82" s="7"/>
      <c r="N82" s="69">
        <v>44682</v>
      </c>
      <c r="O82" s="7"/>
      <c r="P82" s="70">
        <v>5100</v>
      </c>
      <c r="Q82" s="23">
        <v>392.266</v>
      </c>
      <c r="R82" s="81">
        <f t="shared" si="3"/>
        <v>2000556.6</v>
      </c>
      <c r="S82" s="82">
        <v>202304</v>
      </c>
      <c r="T82" s="83" t="s">
        <v>453</v>
      </c>
      <c r="U82" s="83"/>
      <c r="V82" s="84">
        <v>392.26546875</v>
      </c>
      <c r="W82" s="84"/>
      <c r="X82" s="85"/>
      <c r="Y82" s="85"/>
      <c r="Z82" s="92" t="s">
        <v>454</v>
      </c>
      <c r="AA82" s="93">
        <v>0</v>
      </c>
      <c r="AB82" s="94">
        <v>0</v>
      </c>
      <c r="AC82" s="93">
        <v>0</v>
      </c>
    </row>
    <row r="83" s="42" customFormat="1" customHeight="1" spans="1:29">
      <c r="A83" s="7" t="s">
        <v>29</v>
      </c>
      <c r="B83" s="60" t="s">
        <v>30</v>
      </c>
      <c r="C83" s="61" t="s">
        <v>31</v>
      </c>
      <c r="D83" s="61" t="s">
        <v>32</v>
      </c>
      <c r="E83" s="7" t="s">
        <v>445</v>
      </c>
      <c r="F83" s="7" t="s">
        <v>446</v>
      </c>
      <c r="G83" s="7" t="s">
        <v>35</v>
      </c>
      <c r="H83" s="14" t="s">
        <v>455</v>
      </c>
      <c r="I83" s="14" t="e">
        <f>VLOOKUP(H83,合同高级查询数据!$A$2:$Y$53,25,FALSE)</f>
        <v>#N/A</v>
      </c>
      <c r="J83" s="67" t="s">
        <v>37</v>
      </c>
      <c r="K83" s="7" t="s">
        <v>456</v>
      </c>
      <c r="L83" s="68" t="s">
        <v>457</v>
      </c>
      <c r="M83" s="7"/>
      <c r="N83" s="69">
        <v>44774</v>
      </c>
      <c r="O83" s="7"/>
      <c r="P83" s="70">
        <v>5100</v>
      </c>
      <c r="Q83" s="23"/>
      <c r="R83" s="81">
        <f t="shared" si="3"/>
        <v>0</v>
      </c>
      <c r="S83" s="82">
        <v>202304</v>
      </c>
      <c r="T83" s="83" t="s">
        <v>458</v>
      </c>
      <c r="U83" s="83"/>
      <c r="V83" s="84"/>
      <c r="W83" s="84"/>
      <c r="X83" s="85"/>
      <c r="Y83" s="85"/>
      <c r="Z83" s="92" t="s">
        <v>459</v>
      </c>
      <c r="AA83" s="93">
        <v>0</v>
      </c>
      <c r="AB83" s="94">
        <v>0</v>
      </c>
      <c r="AC83" s="93">
        <v>0</v>
      </c>
    </row>
    <row r="84" s="42" customFormat="1" customHeight="1" spans="1:29">
      <c r="A84" s="7" t="s">
        <v>29</v>
      </c>
      <c r="B84" s="60" t="s">
        <v>30</v>
      </c>
      <c r="C84" s="61" t="s">
        <v>31</v>
      </c>
      <c r="D84" s="61" t="s">
        <v>32</v>
      </c>
      <c r="E84" s="7" t="s">
        <v>445</v>
      </c>
      <c r="F84" s="7" t="s">
        <v>446</v>
      </c>
      <c r="G84" s="7" t="s">
        <v>35</v>
      </c>
      <c r="H84" s="14" t="s">
        <v>451</v>
      </c>
      <c r="I84" s="14" t="e">
        <f>VLOOKUP(H84,合同高级查询数据!$A$2:$Y$53,25,FALSE)</f>
        <v>#N/A</v>
      </c>
      <c r="J84" s="67" t="s">
        <v>37</v>
      </c>
      <c r="K84" s="7" t="s">
        <v>460</v>
      </c>
      <c r="L84" s="68" t="s">
        <v>460</v>
      </c>
      <c r="M84" s="7"/>
      <c r="N84" s="69">
        <v>44682</v>
      </c>
      <c r="O84" s="7"/>
      <c r="P84" s="70">
        <v>5500</v>
      </c>
      <c r="Q84" s="23"/>
      <c r="R84" s="81">
        <f t="shared" si="3"/>
        <v>0</v>
      </c>
      <c r="S84" s="82">
        <v>202304</v>
      </c>
      <c r="T84" s="83" t="s">
        <v>461</v>
      </c>
      <c r="U84" s="83"/>
      <c r="V84" s="84">
        <v>0.645565927</v>
      </c>
      <c r="W84" s="84"/>
      <c r="X84" s="85"/>
      <c r="Y84" s="85"/>
      <c r="Z84" s="92" t="s">
        <v>462</v>
      </c>
      <c r="AA84" s="93">
        <v>0</v>
      </c>
      <c r="AB84" s="94">
        <v>0</v>
      </c>
      <c r="AC84" s="93">
        <v>0</v>
      </c>
    </row>
    <row r="85" s="42" customFormat="1" customHeight="1" spans="1:29">
      <c r="A85" s="7" t="s">
        <v>29</v>
      </c>
      <c r="B85" s="60" t="s">
        <v>30</v>
      </c>
      <c r="C85" s="61" t="s">
        <v>31</v>
      </c>
      <c r="D85" s="61" t="s">
        <v>32</v>
      </c>
      <c r="E85" s="7" t="s">
        <v>445</v>
      </c>
      <c r="F85" s="7" t="s">
        <v>446</v>
      </c>
      <c r="G85" s="7" t="s">
        <v>35</v>
      </c>
      <c r="H85" s="14" t="s">
        <v>451</v>
      </c>
      <c r="I85" s="14" t="e">
        <f>VLOOKUP(H85,合同高级查询数据!$A$2:$Y$53,25,FALSE)</f>
        <v>#N/A</v>
      </c>
      <c r="J85" s="67" t="s">
        <v>37</v>
      </c>
      <c r="K85" s="7" t="s">
        <v>463</v>
      </c>
      <c r="L85" s="68" t="s">
        <v>463</v>
      </c>
      <c r="M85" s="7"/>
      <c r="N85" s="69">
        <v>44713</v>
      </c>
      <c r="O85" s="7"/>
      <c r="P85" s="70">
        <v>5450</v>
      </c>
      <c r="Q85" s="23"/>
      <c r="R85" s="81">
        <f t="shared" si="3"/>
        <v>0</v>
      </c>
      <c r="S85" s="82">
        <v>202304</v>
      </c>
      <c r="T85" s="83" t="s">
        <v>464</v>
      </c>
      <c r="U85" s="83"/>
      <c r="V85" s="84"/>
      <c r="W85" s="84"/>
      <c r="X85" s="85"/>
      <c r="Y85" s="85"/>
      <c r="Z85" s="92" t="s">
        <v>465</v>
      </c>
      <c r="AA85" s="93">
        <v>0</v>
      </c>
      <c r="AB85" s="94">
        <v>0</v>
      </c>
      <c r="AC85" s="93">
        <v>0</v>
      </c>
    </row>
    <row r="86" s="42" customFormat="1" customHeight="1" spans="1:29">
      <c r="A86" s="7" t="s">
        <v>29</v>
      </c>
      <c r="B86" s="60" t="s">
        <v>30</v>
      </c>
      <c r="C86" s="61" t="s">
        <v>31</v>
      </c>
      <c r="D86" s="61" t="s">
        <v>32</v>
      </c>
      <c r="E86" s="7" t="s">
        <v>445</v>
      </c>
      <c r="F86" s="7" t="s">
        <v>446</v>
      </c>
      <c r="G86" s="7" t="s">
        <v>35</v>
      </c>
      <c r="H86" s="14" t="s">
        <v>455</v>
      </c>
      <c r="I86" s="14" t="e">
        <f>VLOOKUP(H86,合同高级查询数据!$A$2:$Y$53,25,FALSE)</f>
        <v>#N/A</v>
      </c>
      <c r="J86" s="67" t="s">
        <v>37</v>
      </c>
      <c r="K86" s="7" t="s">
        <v>466</v>
      </c>
      <c r="L86" s="68" t="s">
        <v>467</v>
      </c>
      <c r="M86" s="7"/>
      <c r="N86" s="69">
        <v>44774</v>
      </c>
      <c r="O86" s="7"/>
      <c r="P86" s="70">
        <v>5450</v>
      </c>
      <c r="Q86" s="23"/>
      <c r="R86" s="81">
        <f t="shared" si="3"/>
        <v>0</v>
      </c>
      <c r="S86" s="82">
        <v>202304</v>
      </c>
      <c r="T86" s="83" t="s">
        <v>468</v>
      </c>
      <c r="U86" s="83"/>
      <c r="V86" s="84"/>
      <c r="W86" s="84"/>
      <c r="X86" s="85"/>
      <c r="Y86" s="85"/>
      <c r="Z86" s="92" t="s">
        <v>469</v>
      </c>
      <c r="AA86" s="93">
        <v>0</v>
      </c>
      <c r="AB86" s="94">
        <v>0</v>
      </c>
      <c r="AC86" s="93">
        <v>0</v>
      </c>
    </row>
    <row r="87" s="43" customFormat="1" customHeight="1" spans="1:29">
      <c r="A87" s="55" t="s">
        <v>29</v>
      </c>
      <c r="B87" s="56" t="s">
        <v>30</v>
      </c>
      <c r="C87" s="57" t="s">
        <v>31</v>
      </c>
      <c r="D87" s="57" t="s">
        <v>32</v>
      </c>
      <c r="E87" s="55" t="s">
        <v>470</v>
      </c>
      <c r="F87" s="55" t="s">
        <v>471</v>
      </c>
      <c r="G87" s="55" t="s">
        <v>35</v>
      </c>
      <c r="H87" s="58" t="s">
        <v>472</v>
      </c>
      <c r="I87" s="58" t="str">
        <f>VLOOKUP(H87,合同高级查询数据!$A$2:$Y$53,25,FALSE)</f>
        <v>2023-04-13</v>
      </c>
      <c r="J87" s="63" t="s">
        <v>37</v>
      </c>
      <c r="K87" s="55" t="s">
        <v>473</v>
      </c>
      <c r="L87" s="64" t="s">
        <v>473</v>
      </c>
      <c r="M87" s="55"/>
      <c r="N87" s="65">
        <v>44682</v>
      </c>
      <c r="O87" s="55"/>
      <c r="P87" s="66">
        <v>5350</v>
      </c>
      <c r="Q87" s="73">
        <v>114.273</v>
      </c>
      <c r="R87" s="74">
        <f t="shared" si="3"/>
        <v>611360.55</v>
      </c>
      <c r="S87" s="75">
        <v>202304</v>
      </c>
      <c r="T87" s="76" t="s">
        <v>474</v>
      </c>
      <c r="U87" s="76"/>
      <c r="V87" s="77">
        <v>114.272155762</v>
      </c>
      <c r="W87" s="77"/>
      <c r="X87" s="78">
        <v>44927</v>
      </c>
      <c r="Y87" s="78">
        <v>45291</v>
      </c>
      <c r="Z87" s="89" t="s">
        <v>475</v>
      </c>
      <c r="AA87" s="90">
        <v>0</v>
      </c>
      <c r="AB87" s="91">
        <v>0</v>
      </c>
      <c r="AC87" s="90">
        <v>0</v>
      </c>
    </row>
    <row r="88" s="43" customFormat="1" customHeight="1" spans="1:29">
      <c r="A88" s="55" t="s">
        <v>29</v>
      </c>
      <c r="B88" s="56" t="s">
        <v>30</v>
      </c>
      <c r="C88" s="57" t="s">
        <v>31</v>
      </c>
      <c r="D88" s="57" t="s">
        <v>32</v>
      </c>
      <c r="E88" s="55" t="s">
        <v>470</v>
      </c>
      <c r="F88" s="55" t="s">
        <v>471</v>
      </c>
      <c r="G88" s="55" t="s">
        <v>35</v>
      </c>
      <c r="H88" s="58" t="s">
        <v>476</v>
      </c>
      <c r="I88" s="58" t="e">
        <f>VLOOKUP(H88,合同高级查询数据!$A$2:$Y$53,25,FALSE)</f>
        <v>#N/A</v>
      </c>
      <c r="J88" s="63" t="s">
        <v>37</v>
      </c>
      <c r="K88" s="55" t="s">
        <v>477</v>
      </c>
      <c r="L88" s="64" t="s">
        <v>478</v>
      </c>
      <c r="M88" s="55"/>
      <c r="N88" s="65">
        <v>44409</v>
      </c>
      <c r="O88" s="55"/>
      <c r="P88" s="66">
        <v>5550</v>
      </c>
      <c r="Q88" s="73"/>
      <c r="R88" s="74">
        <f t="shared" si="3"/>
        <v>0</v>
      </c>
      <c r="S88" s="75">
        <v>202304</v>
      </c>
      <c r="T88" s="76" t="s">
        <v>479</v>
      </c>
      <c r="U88" s="76"/>
      <c r="V88" s="77"/>
      <c r="W88" s="77"/>
      <c r="X88" s="78">
        <v>44743</v>
      </c>
      <c r="Y88" s="78">
        <v>45107</v>
      </c>
      <c r="Z88" s="89" t="s">
        <v>480</v>
      </c>
      <c r="AA88" s="90">
        <v>0</v>
      </c>
      <c r="AB88" s="91">
        <v>0</v>
      </c>
      <c r="AC88" s="90">
        <v>0</v>
      </c>
    </row>
    <row r="89" s="43" customFormat="1" customHeight="1" spans="1:29">
      <c r="A89" s="55" t="s">
        <v>29</v>
      </c>
      <c r="B89" s="56" t="s">
        <v>30</v>
      </c>
      <c r="C89" s="57" t="s">
        <v>31</v>
      </c>
      <c r="D89" s="57" t="s">
        <v>32</v>
      </c>
      <c r="E89" s="55" t="s">
        <v>470</v>
      </c>
      <c r="F89" s="55" t="s">
        <v>471</v>
      </c>
      <c r="G89" s="55" t="s">
        <v>35</v>
      </c>
      <c r="H89" s="58" t="s">
        <v>476</v>
      </c>
      <c r="I89" s="58" t="e">
        <f>VLOOKUP(H89,合同高级查询数据!$A$2:$Y$53,25,FALSE)</f>
        <v>#N/A</v>
      </c>
      <c r="J89" s="63" t="s">
        <v>37</v>
      </c>
      <c r="K89" s="55" t="s">
        <v>477</v>
      </c>
      <c r="L89" s="64" t="s">
        <v>481</v>
      </c>
      <c r="M89" s="55"/>
      <c r="N89" s="65">
        <v>44470</v>
      </c>
      <c r="O89" s="55"/>
      <c r="P89" s="66">
        <v>5300</v>
      </c>
      <c r="Q89" s="73"/>
      <c r="R89" s="74">
        <f t="shared" si="3"/>
        <v>0</v>
      </c>
      <c r="S89" s="75">
        <v>202304</v>
      </c>
      <c r="T89" s="76" t="s">
        <v>482</v>
      </c>
      <c r="U89" s="76"/>
      <c r="V89" s="77"/>
      <c r="W89" s="77"/>
      <c r="X89" s="78">
        <v>44743</v>
      </c>
      <c r="Y89" s="78">
        <v>45107</v>
      </c>
      <c r="Z89" s="89" t="s">
        <v>483</v>
      </c>
      <c r="AA89" s="90">
        <v>0</v>
      </c>
      <c r="AB89" s="91">
        <v>0</v>
      </c>
      <c r="AC89" s="90">
        <v>0</v>
      </c>
    </row>
    <row r="90" s="42" customFormat="1" customHeight="1" spans="1:29">
      <c r="A90" s="7" t="s">
        <v>29</v>
      </c>
      <c r="B90" s="60" t="s">
        <v>30</v>
      </c>
      <c r="C90" s="61" t="s">
        <v>31</v>
      </c>
      <c r="D90" s="61" t="s">
        <v>32</v>
      </c>
      <c r="E90" s="7" t="s">
        <v>484</v>
      </c>
      <c r="F90" s="7" t="s">
        <v>485</v>
      </c>
      <c r="G90" s="7" t="s">
        <v>35</v>
      </c>
      <c r="H90" s="14" t="s">
        <v>486</v>
      </c>
      <c r="I90" s="14" t="e">
        <f>VLOOKUP(H90,合同高级查询数据!$A$2:$Y$53,25,FALSE)</f>
        <v>#N/A</v>
      </c>
      <c r="J90" s="67" t="s">
        <v>37</v>
      </c>
      <c r="K90" s="7" t="s">
        <v>487</v>
      </c>
      <c r="L90" s="68" t="s">
        <v>488</v>
      </c>
      <c r="M90" s="7"/>
      <c r="N90" s="69">
        <v>44835</v>
      </c>
      <c r="O90" s="7"/>
      <c r="P90" s="70">
        <v>4500</v>
      </c>
      <c r="Q90" s="23">
        <v>193.23</v>
      </c>
      <c r="R90" s="81">
        <f t="shared" si="3"/>
        <v>869535</v>
      </c>
      <c r="S90" s="82">
        <v>202304</v>
      </c>
      <c r="T90" s="83" t="s">
        <v>489</v>
      </c>
      <c r="U90" s="83"/>
      <c r="V90" s="84">
        <v>193.229171753</v>
      </c>
      <c r="W90" s="84"/>
      <c r="X90" s="85"/>
      <c r="Y90" s="85"/>
      <c r="Z90" s="92" t="s">
        <v>490</v>
      </c>
      <c r="AA90" s="93">
        <v>0</v>
      </c>
      <c r="AB90" s="94">
        <v>0</v>
      </c>
      <c r="AC90" s="93">
        <v>0</v>
      </c>
    </row>
    <row r="91" s="42" customFormat="1" customHeight="1" spans="1:29">
      <c r="A91" s="7" t="s">
        <v>29</v>
      </c>
      <c r="B91" s="60" t="s">
        <v>30</v>
      </c>
      <c r="C91" s="61" t="s">
        <v>31</v>
      </c>
      <c r="D91" s="61" t="s">
        <v>53</v>
      </c>
      <c r="E91" s="7" t="s">
        <v>491</v>
      </c>
      <c r="F91" s="7" t="s">
        <v>492</v>
      </c>
      <c r="G91" s="7" t="s">
        <v>35</v>
      </c>
      <c r="H91" s="14" t="s">
        <v>493</v>
      </c>
      <c r="I91" s="14" t="e">
        <f>VLOOKUP(H91,合同高级查询数据!$A$2:$Y$53,25,FALSE)</f>
        <v>#N/A</v>
      </c>
      <c r="J91" s="67" t="s">
        <v>138</v>
      </c>
      <c r="K91" s="7" t="s">
        <v>494</v>
      </c>
      <c r="L91" s="68" t="s">
        <v>495</v>
      </c>
      <c r="M91" s="7"/>
      <c r="N91" s="69">
        <v>44531</v>
      </c>
      <c r="O91" s="7"/>
      <c r="P91" s="70">
        <v>3300</v>
      </c>
      <c r="Q91" s="23"/>
      <c r="R91" s="81">
        <f t="shared" si="3"/>
        <v>0</v>
      </c>
      <c r="S91" s="82">
        <v>202304</v>
      </c>
      <c r="T91" s="100" t="s">
        <v>496</v>
      </c>
      <c r="U91" s="83"/>
      <c r="V91" s="84"/>
      <c r="W91" s="84"/>
      <c r="X91" s="85"/>
      <c r="Y91" s="85"/>
      <c r="Z91" s="92" t="s">
        <v>497</v>
      </c>
      <c r="AA91" s="93">
        <v>0</v>
      </c>
      <c r="AB91" s="94">
        <v>0</v>
      </c>
      <c r="AC91" s="93">
        <v>0</v>
      </c>
    </row>
    <row r="92" s="42" customFormat="1" customHeight="1" spans="1:29">
      <c r="A92" s="7" t="s">
        <v>29</v>
      </c>
      <c r="B92" s="60" t="s">
        <v>30</v>
      </c>
      <c r="C92" s="61" t="s">
        <v>31</v>
      </c>
      <c r="D92" s="61" t="s">
        <v>53</v>
      </c>
      <c r="E92" s="7" t="s">
        <v>498</v>
      </c>
      <c r="F92" s="7" t="s">
        <v>492</v>
      </c>
      <c r="G92" s="7" t="s">
        <v>35</v>
      </c>
      <c r="H92" s="14" t="s">
        <v>499</v>
      </c>
      <c r="I92" s="14" t="e">
        <f>VLOOKUP(H92,合同高级查询数据!$A$2:$Y$53,25,FALSE)</f>
        <v>#N/A</v>
      </c>
      <c r="J92" s="67" t="s">
        <v>138</v>
      </c>
      <c r="K92" s="7" t="s">
        <v>494</v>
      </c>
      <c r="L92" s="68" t="s">
        <v>500</v>
      </c>
      <c r="M92" s="7"/>
      <c r="N92" s="69">
        <v>44197</v>
      </c>
      <c r="O92" s="7"/>
      <c r="P92" s="70">
        <v>3300</v>
      </c>
      <c r="Q92" s="23">
        <v>43.435</v>
      </c>
      <c r="R92" s="81">
        <f t="shared" si="3"/>
        <v>143335.5</v>
      </c>
      <c r="S92" s="82">
        <v>202304</v>
      </c>
      <c r="T92" s="83" t="s">
        <v>501</v>
      </c>
      <c r="U92" s="83"/>
      <c r="V92" s="84">
        <v>43.434581757</v>
      </c>
      <c r="W92" s="84"/>
      <c r="X92" s="85"/>
      <c r="Y92" s="85"/>
      <c r="Z92" s="92" t="s">
        <v>502</v>
      </c>
      <c r="AA92" s="93">
        <v>0</v>
      </c>
      <c r="AB92" s="94">
        <v>0</v>
      </c>
      <c r="AC92" s="93">
        <v>0</v>
      </c>
    </row>
    <row r="93" s="42" customFormat="1" customHeight="1" spans="1:29">
      <c r="A93" s="7" t="s">
        <v>29</v>
      </c>
      <c r="B93" s="60" t="s">
        <v>30</v>
      </c>
      <c r="C93" s="61" t="s">
        <v>31</v>
      </c>
      <c r="D93" s="61" t="s">
        <v>32</v>
      </c>
      <c r="E93" s="7" t="s">
        <v>503</v>
      </c>
      <c r="F93" s="7" t="s">
        <v>504</v>
      </c>
      <c r="G93" s="7" t="s">
        <v>35</v>
      </c>
      <c r="H93" s="14" t="s">
        <v>505</v>
      </c>
      <c r="I93" s="14" t="e">
        <f>VLOOKUP(H93,合同高级查询数据!$A$2:$Y$53,25,FALSE)</f>
        <v>#N/A</v>
      </c>
      <c r="J93" s="67" t="s">
        <v>37</v>
      </c>
      <c r="K93" s="7" t="s">
        <v>506</v>
      </c>
      <c r="L93" s="68" t="s">
        <v>506</v>
      </c>
      <c r="M93" s="7"/>
      <c r="N93" s="69">
        <v>44562</v>
      </c>
      <c r="O93" s="7"/>
      <c r="P93" s="70">
        <v>8400</v>
      </c>
      <c r="Q93" s="23"/>
      <c r="R93" s="81">
        <f t="shared" si="3"/>
        <v>0</v>
      </c>
      <c r="S93" s="82">
        <v>202304</v>
      </c>
      <c r="T93" s="83" t="s">
        <v>507</v>
      </c>
      <c r="U93" s="83"/>
      <c r="V93" s="84"/>
      <c r="W93" s="84"/>
      <c r="X93" s="85"/>
      <c r="Y93" s="85"/>
      <c r="Z93" s="92" t="s">
        <v>508</v>
      </c>
      <c r="AA93" s="93">
        <v>0</v>
      </c>
      <c r="AB93" s="94">
        <v>0</v>
      </c>
      <c r="AC93" s="93">
        <v>0</v>
      </c>
    </row>
    <row r="94" s="43" customFormat="1" customHeight="1" spans="1:29">
      <c r="A94" s="55" t="s">
        <v>29</v>
      </c>
      <c r="B94" s="56" t="s">
        <v>30</v>
      </c>
      <c r="C94" s="57" t="s">
        <v>31</v>
      </c>
      <c r="D94" s="57" t="s">
        <v>53</v>
      </c>
      <c r="E94" s="55" t="s">
        <v>509</v>
      </c>
      <c r="F94" s="55" t="s">
        <v>510</v>
      </c>
      <c r="G94" s="55" t="s">
        <v>35</v>
      </c>
      <c r="H94" s="58" t="s">
        <v>511</v>
      </c>
      <c r="I94" s="58" t="e">
        <f>VLOOKUP(H94,合同高级查询数据!$A$2:$Y$53,25,FALSE)</f>
        <v>#N/A</v>
      </c>
      <c r="J94" s="63" t="s">
        <v>138</v>
      </c>
      <c r="K94" s="55" t="s">
        <v>512</v>
      </c>
      <c r="L94" s="64" t="s">
        <v>512</v>
      </c>
      <c r="M94" s="55"/>
      <c r="N94" s="65">
        <v>44228</v>
      </c>
      <c r="O94" s="55"/>
      <c r="P94" s="66">
        <v>3100</v>
      </c>
      <c r="Q94" s="73">
        <v>317.95</v>
      </c>
      <c r="R94" s="74">
        <f t="shared" si="3"/>
        <v>985645</v>
      </c>
      <c r="S94" s="75">
        <v>202304</v>
      </c>
      <c r="T94" s="76" t="s">
        <v>513</v>
      </c>
      <c r="U94" s="76"/>
      <c r="V94" s="77">
        <v>317.949615479</v>
      </c>
      <c r="W94" s="77"/>
      <c r="X94" s="78">
        <v>44866</v>
      </c>
      <c r="Y94" s="78">
        <v>45230</v>
      </c>
      <c r="Z94" s="89" t="s">
        <v>514</v>
      </c>
      <c r="AA94" s="90">
        <v>0</v>
      </c>
      <c r="AB94" s="91">
        <v>0</v>
      </c>
      <c r="AC94" s="90">
        <v>0</v>
      </c>
    </row>
    <row r="95" s="43" customFormat="1" customHeight="1" spans="1:29">
      <c r="A95" s="55" t="s">
        <v>29</v>
      </c>
      <c r="B95" s="56" t="s">
        <v>30</v>
      </c>
      <c r="C95" s="57" t="s">
        <v>31</v>
      </c>
      <c r="D95" s="57" t="s">
        <v>32</v>
      </c>
      <c r="E95" s="55" t="s">
        <v>515</v>
      </c>
      <c r="F95" s="55" t="s">
        <v>516</v>
      </c>
      <c r="G95" s="55" t="s">
        <v>35</v>
      </c>
      <c r="H95" s="58" t="s">
        <v>517</v>
      </c>
      <c r="I95" s="58" t="e">
        <f>VLOOKUP(H95,合同高级查询数据!$A$2:$Y$53,25,FALSE)</f>
        <v>#N/A</v>
      </c>
      <c r="J95" s="63" t="s">
        <v>37</v>
      </c>
      <c r="K95" s="55" t="s">
        <v>518</v>
      </c>
      <c r="L95" s="64" t="s">
        <v>519</v>
      </c>
      <c r="M95" s="55"/>
      <c r="N95" s="65">
        <v>44470</v>
      </c>
      <c r="O95" s="55"/>
      <c r="P95" s="66" t="s">
        <v>520</v>
      </c>
      <c r="Q95" s="73"/>
      <c r="R95" s="74">
        <f>ROUND(6200*Q95,2)</f>
        <v>0</v>
      </c>
      <c r="S95" s="75">
        <v>202304</v>
      </c>
      <c r="T95" s="76" t="s">
        <v>521</v>
      </c>
      <c r="U95" s="76"/>
      <c r="V95" s="77"/>
      <c r="W95" s="77"/>
      <c r="X95" s="78">
        <v>44470</v>
      </c>
      <c r="Y95" s="78">
        <v>44834</v>
      </c>
      <c r="Z95" s="89" t="s">
        <v>522</v>
      </c>
      <c r="AA95" s="90">
        <v>0</v>
      </c>
      <c r="AB95" s="91">
        <v>0</v>
      </c>
      <c r="AC95" s="90">
        <v>0</v>
      </c>
    </row>
    <row r="96" s="42" customFormat="1" customHeight="1" spans="1:29">
      <c r="A96" s="7" t="s">
        <v>29</v>
      </c>
      <c r="B96" s="60" t="s">
        <v>30</v>
      </c>
      <c r="C96" s="61" t="s">
        <v>31</v>
      </c>
      <c r="D96" s="61" t="s">
        <v>32</v>
      </c>
      <c r="E96" s="7" t="s">
        <v>515</v>
      </c>
      <c r="F96" s="7" t="s">
        <v>516</v>
      </c>
      <c r="G96" s="7" t="s">
        <v>35</v>
      </c>
      <c r="H96" s="14" t="s">
        <v>523</v>
      </c>
      <c r="I96" s="14" t="e">
        <f>VLOOKUP(H96,合同高级查询数据!$A$2:$Y$53,25,FALSE)</f>
        <v>#N/A</v>
      </c>
      <c r="J96" s="67" t="s">
        <v>37</v>
      </c>
      <c r="K96" s="7" t="s">
        <v>524</v>
      </c>
      <c r="L96" s="68" t="s">
        <v>525</v>
      </c>
      <c r="M96" s="7"/>
      <c r="N96" s="69">
        <v>44593</v>
      </c>
      <c r="O96" s="7"/>
      <c r="P96" s="70">
        <v>8200</v>
      </c>
      <c r="Q96" s="23"/>
      <c r="R96" s="81">
        <f t="shared" ref="R96:R109" si="4">ROUND(P96*Q96,2)</f>
        <v>0</v>
      </c>
      <c r="S96" s="82">
        <v>202304</v>
      </c>
      <c r="T96" s="83" t="s">
        <v>526</v>
      </c>
      <c r="U96" s="83"/>
      <c r="V96" s="84"/>
      <c r="W96" s="84"/>
      <c r="X96" s="85"/>
      <c r="Y96" s="85"/>
      <c r="Z96" s="92" t="s">
        <v>527</v>
      </c>
      <c r="AA96" s="93">
        <v>0</v>
      </c>
      <c r="AB96" s="94">
        <v>0</v>
      </c>
      <c r="AC96" s="93">
        <v>0</v>
      </c>
    </row>
    <row r="97" s="2" customFormat="1" customHeight="1" spans="1:29">
      <c r="A97" s="7" t="s">
        <v>528</v>
      </c>
      <c r="B97" s="60" t="s">
        <v>529</v>
      </c>
      <c r="C97" s="61" t="s">
        <v>307</v>
      </c>
      <c r="D97" s="60" t="s">
        <v>530</v>
      </c>
      <c r="E97" s="7" t="s">
        <v>531</v>
      </c>
      <c r="F97" s="7" t="s">
        <v>532</v>
      </c>
      <c r="G97" s="7" t="s">
        <v>35</v>
      </c>
      <c r="H97" s="14" t="s">
        <v>533</v>
      </c>
      <c r="I97" s="14" t="e">
        <f>VLOOKUP(H97,合同高级查询数据!$A$2:$Y$53,25,FALSE)</f>
        <v>#N/A</v>
      </c>
      <c r="J97" s="67" t="s">
        <v>98</v>
      </c>
      <c r="K97" s="7" t="s">
        <v>534</v>
      </c>
      <c r="L97" s="68" t="s">
        <v>535</v>
      </c>
      <c r="M97" s="7"/>
      <c r="N97" s="69" t="s">
        <v>536</v>
      </c>
      <c r="O97" s="7" t="s">
        <v>537</v>
      </c>
      <c r="P97" s="70">
        <v>175000</v>
      </c>
      <c r="Q97" s="23">
        <v>4.5</v>
      </c>
      <c r="R97" s="81">
        <f t="shared" si="4"/>
        <v>787500</v>
      </c>
      <c r="S97" s="82">
        <v>202304</v>
      </c>
      <c r="T97" s="83" t="s">
        <v>538</v>
      </c>
      <c r="U97" s="83"/>
      <c r="V97" s="84">
        <v>4.234934366</v>
      </c>
      <c r="W97" s="84">
        <v>4.6</v>
      </c>
      <c r="X97" s="85"/>
      <c r="Y97" s="85"/>
      <c r="Z97" s="92" t="s">
        <v>539</v>
      </c>
      <c r="AA97" s="93">
        <v>0.1</v>
      </c>
      <c r="AB97" s="94">
        <v>20</v>
      </c>
      <c r="AC97" s="93">
        <v>2</v>
      </c>
    </row>
    <row r="98" s="2" customFormat="1" customHeight="1" spans="1:29">
      <c r="A98" s="7" t="s">
        <v>528</v>
      </c>
      <c r="B98" s="60" t="s">
        <v>529</v>
      </c>
      <c r="C98" s="61" t="s">
        <v>307</v>
      </c>
      <c r="D98" s="61" t="s">
        <v>530</v>
      </c>
      <c r="E98" s="7" t="s">
        <v>531</v>
      </c>
      <c r="F98" s="7" t="s">
        <v>532</v>
      </c>
      <c r="G98" s="7" t="s">
        <v>35</v>
      </c>
      <c r="H98" s="14" t="s">
        <v>540</v>
      </c>
      <c r="I98" s="14" t="e">
        <f>VLOOKUP(H98,合同高级查询数据!$A$2:$Y$53,25,FALSE)</f>
        <v>#N/A</v>
      </c>
      <c r="J98" s="67" t="s">
        <v>37</v>
      </c>
      <c r="K98" s="7" t="s">
        <v>541</v>
      </c>
      <c r="L98" s="68" t="s">
        <v>542</v>
      </c>
      <c r="M98" s="7"/>
      <c r="N98" s="69" t="s">
        <v>543</v>
      </c>
      <c r="O98" s="7" t="s">
        <v>544</v>
      </c>
      <c r="P98" s="70">
        <v>9000</v>
      </c>
      <c r="Q98" s="23">
        <v>74</v>
      </c>
      <c r="R98" s="81">
        <f t="shared" si="4"/>
        <v>666000</v>
      </c>
      <c r="S98" s="82">
        <v>202304</v>
      </c>
      <c r="T98" s="83" t="s">
        <v>545</v>
      </c>
      <c r="U98" s="83"/>
      <c r="V98" s="84">
        <v>72.553002624</v>
      </c>
      <c r="W98" s="84">
        <v>74</v>
      </c>
      <c r="X98" s="85"/>
      <c r="Y98" s="85"/>
      <c r="Z98" s="92" t="s">
        <v>546</v>
      </c>
      <c r="AA98" s="93">
        <v>0.3</v>
      </c>
      <c r="AB98" s="94">
        <v>240</v>
      </c>
      <c r="AC98" s="93">
        <v>72</v>
      </c>
    </row>
    <row r="99" s="2" customFormat="1" customHeight="1" spans="1:29">
      <c r="A99" s="7" t="s">
        <v>528</v>
      </c>
      <c r="B99" s="60" t="s">
        <v>529</v>
      </c>
      <c r="C99" s="61" t="s">
        <v>307</v>
      </c>
      <c r="D99" s="60" t="s">
        <v>530</v>
      </c>
      <c r="E99" s="7" t="s">
        <v>531</v>
      </c>
      <c r="F99" s="7" t="s">
        <v>532</v>
      </c>
      <c r="G99" s="7" t="s">
        <v>35</v>
      </c>
      <c r="H99" s="14" t="s">
        <v>547</v>
      </c>
      <c r="I99" s="14" t="e">
        <f>VLOOKUP(H99,合同高级查询数据!$A$2:$Y$53,25,FALSE)</f>
        <v>#N/A</v>
      </c>
      <c r="J99" s="67" t="s">
        <v>548</v>
      </c>
      <c r="K99" s="7" t="s">
        <v>549</v>
      </c>
      <c r="L99" s="68" t="s">
        <v>550</v>
      </c>
      <c r="M99" s="7"/>
      <c r="N99" s="69" t="s">
        <v>551</v>
      </c>
      <c r="O99" s="7" t="s">
        <v>552</v>
      </c>
      <c r="P99" s="70">
        <v>13333.33</v>
      </c>
      <c r="Q99" s="23">
        <v>59.5</v>
      </c>
      <c r="R99" s="81">
        <f t="shared" si="4"/>
        <v>793333.14</v>
      </c>
      <c r="S99" s="82">
        <v>202304</v>
      </c>
      <c r="T99" s="83" t="s">
        <v>553</v>
      </c>
      <c r="U99" s="83"/>
      <c r="V99" s="84">
        <v>58.137709252</v>
      </c>
      <c r="W99" s="84">
        <v>60.7</v>
      </c>
      <c r="X99" s="85"/>
      <c r="Y99" s="85"/>
      <c r="Z99" s="92" t="s">
        <v>554</v>
      </c>
      <c r="AA99" s="93">
        <v>0.2</v>
      </c>
      <c r="AB99" s="94">
        <v>240</v>
      </c>
      <c r="AC99" s="93">
        <v>48</v>
      </c>
    </row>
    <row r="100" s="2" customFormat="1" customHeight="1" spans="1:29">
      <c r="A100" s="7" t="s">
        <v>528</v>
      </c>
      <c r="B100" s="60" t="s">
        <v>529</v>
      </c>
      <c r="C100" s="61" t="s">
        <v>307</v>
      </c>
      <c r="D100" s="60" t="s">
        <v>530</v>
      </c>
      <c r="E100" s="7" t="s">
        <v>531</v>
      </c>
      <c r="F100" s="7" t="s">
        <v>532</v>
      </c>
      <c r="G100" s="7" t="s">
        <v>35</v>
      </c>
      <c r="H100" s="14" t="s">
        <v>547</v>
      </c>
      <c r="I100" s="14" t="e">
        <f>VLOOKUP(H100,合同高级查询数据!$A$2:$Y$53,25,FALSE)</f>
        <v>#N/A</v>
      </c>
      <c r="J100" s="67" t="s">
        <v>548</v>
      </c>
      <c r="K100" s="7" t="s">
        <v>555</v>
      </c>
      <c r="L100" s="68" t="s">
        <v>556</v>
      </c>
      <c r="M100" s="7"/>
      <c r="N100" s="69" t="s">
        <v>557</v>
      </c>
      <c r="O100" s="7" t="s">
        <v>558</v>
      </c>
      <c r="P100" s="70">
        <v>13333.33</v>
      </c>
      <c r="Q100" s="23">
        <v>13.1</v>
      </c>
      <c r="R100" s="81">
        <f t="shared" si="4"/>
        <v>174666.62</v>
      </c>
      <c r="S100" s="82">
        <v>202304</v>
      </c>
      <c r="T100" s="83" t="s">
        <v>559</v>
      </c>
      <c r="U100" s="83"/>
      <c r="V100" s="84">
        <v>12.748621281</v>
      </c>
      <c r="W100" s="84">
        <v>13.3</v>
      </c>
      <c r="X100" s="85"/>
      <c r="Y100" s="85"/>
      <c r="Z100" s="92" t="s">
        <v>560</v>
      </c>
      <c r="AA100" s="93">
        <v>0.2</v>
      </c>
      <c r="AB100" s="94">
        <v>40</v>
      </c>
      <c r="AC100" s="93">
        <v>8</v>
      </c>
    </row>
    <row r="101" s="41" customFormat="1" customHeight="1" spans="1:29">
      <c r="A101" s="55" t="s">
        <v>528</v>
      </c>
      <c r="B101" s="56" t="s">
        <v>529</v>
      </c>
      <c r="C101" s="57" t="s">
        <v>307</v>
      </c>
      <c r="D101" s="56" t="s">
        <v>530</v>
      </c>
      <c r="E101" s="55" t="s">
        <v>531</v>
      </c>
      <c r="F101" s="55" t="s">
        <v>561</v>
      </c>
      <c r="G101" s="55" t="s">
        <v>35</v>
      </c>
      <c r="H101" s="58" t="s">
        <v>562</v>
      </c>
      <c r="I101" s="58" t="e">
        <f>VLOOKUP(H101,合同高级查询数据!$A$2:$Y$53,25,FALSE)</f>
        <v>#N/A</v>
      </c>
      <c r="J101" s="63" t="s">
        <v>548</v>
      </c>
      <c r="K101" s="55" t="s">
        <v>563</v>
      </c>
      <c r="L101" s="64" t="s">
        <v>564</v>
      </c>
      <c r="M101" s="55"/>
      <c r="N101" s="65">
        <v>44453</v>
      </c>
      <c r="O101" s="55" t="s">
        <v>565</v>
      </c>
      <c r="P101" s="66">
        <v>9000</v>
      </c>
      <c r="Q101" s="73">
        <v>88.8</v>
      </c>
      <c r="R101" s="74">
        <f t="shared" si="4"/>
        <v>799200</v>
      </c>
      <c r="S101" s="75">
        <v>202304</v>
      </c>
      <c r="T101" s="76" t="s">
        <v>566</v>
      </c>
      <c r="U101" s="76"/>
      <c r="V101" s="77">
        <v>87.244586766</v>
      </c>
      <c r="W101" s="77">
        <v>90.3</v>
      </c>
      <c r="X101" s="78">
        <v>44440</v>
      </c>
      <c r="Y101" s="78">
        <v>45169</v>
      </c>
      <c r="Z101" s="89" t="s">
        <v>567</v>
      </c>
      <c r="AA101" s="90">
        <v>0.3</v>
      </c>
      <c r="AB101" s="91">
        <v>180</v>
      </c>
      <c r="AC101" s="90">
        <v>54</v>
      </c>
    </row>
    <row r="102" s="41" customFormat="1" customHeight="1" spans="1:29">
      <c r="A102" s="55" t="s">
        <v>528</v>
      </c>
      <c r="B102" s="56" t="s">
        <v>529</v>
      </c>
      <c r="C102" s="57" t="s">
        <v>307</v>
      </c>
      <c r="D102" s="57" t="s">
        <v>530</v>
      </c>
      <c r="E102" s="55" t="s">
        <v>531</v>
      </c>
      <c r="F102" s="55" t="s">
        <v>532</v>
      </c>
      <c r="G102" s="55" t="s">
        <v>35</v>
      </c>
      <c r="H102" s="58" t="s">
        <v>568</v>
      </c>
      <c r="I102" s="58" t="e">
        <f>VLOOKUP(H102,合同高级查询数据!$A$2:$Y$53,25,FALSE)</f>
        <v>#N/A</v>
      </c>
      <c r="J102" s="63" t="s">
        <v>37</v>
      </c>
      <c r="K102" s="55" t="s">
        <v>569</v>
      </c>
      <c r="L102" s="64" t="s">
        <v>570</v>
      </c>
      <c r="M102" s="55"/>
      <c r="N102" s="65" t="s">
        <v>571</v>
      </c>
      <c r="O102" s="55" t="s">
        <v>572</v>
      </c>
      <c r="P102" s="66">
        <v>9000</v>
      </c>
      <c r="Q102" s="73">
        <v>83.5</v>
      </c>
      <c r="R102" s="74">
        <f t="shared" si="4"/>
        <v>751500</v>
      </c>
      <c r="S102" s="75">
        <v>202304</v>
      </c>
      <c r="T102" s="76" t="s">
        <v>573</v>
      </c>
      <c r="U102" s="76"/>
      <c r="V102" s="77">
        <v>83.418395232</v>
      </c>
      <c r="W102" s="77">
        <v>85.2</v>
      </c>
      <c r="X102" s="78">
        <v>44044</v>
      </c>
      <c r="Y102" s="78">
        <v>45199</v>
      </c>
      <c r="Z102" s="89" t="s">
        <v>574</v>
      </c>
      <c r="AA102" s="90">
        <v>0.3</v>
      </c>
      <c r="AB102" s="91">
        <v>180</v>
      </c>
      <c r="AC102" s="90">
        <v>54</v>
      </c>
    </row>
    <row r="103" s="41" customFormat="1" customHeight="1" spans="1:29">
      <c r="A103" s="55" t="s">
        <v>575</v>
      </c>
      <c r="B103" s="56" t="s">
        <v>529</v>
      </c>
      <c r="C103" s="57" t="s">
        <v>307</v>
      </c>
      <c r="D103" s="57" t="s">
        <v>530</v>
      </c>
      <c r="E103" s="55" t="s">
        <v>531</v>
      </c>
      <c r="F103" s="55" t="s">
        <v>532</v>
      </c>
      <c r="G103" s="55" t="s">
        <v>35</v>
      </c>
      <c r="H103" s="58" t="s">
        <v>568</v>
      </c>
      <c r="I103" s="58" t="e">
        <f>VLOOKUP(H103,合同高级查询数据!$A$2:$Y$53,25,FALSE)</f>
        <v>#N/A</v>
      </c>
      <c r="J103" s="63" t="s">
        <v>37</v>
      </c>
      <c r="K103" s="55" t="s">
        <v>576</v>
      </c>
      <c r="L103" s="64" t="s">
        <v>577</v>
      </c>
      <c r="M103" s="55"/>
      <c r="N103" s="65" t="s">
        <v>578</v>
      </c>
      <c r="O103" s="55" t="s">
        <v>579</v>
      </c>
      <c r="P103" s="66">
        <v>7794</v>
      </c>
      <c r="Q103" s="73">
        <v>165.1</v>
      </c>
      <c r="R103" s="74">
        <f t="shared" si="4"/>
        <v>1286789.4</v>
      </c>
      <c r="S103" s="75">
        <v>202304</v>
      </c>
      <c r="T103" s="76" t="s">
        <v>580</v>
      </c>
      <c r="U103" s="76"/>
      <c r="V103" s="77">
        <v>162.170530395</v>
      </c>
      <c r="W103" s="77">
        <v>167.9</v>
      </c>
      <c r="X103" s="78">
        <v>44044</v>
      </c>
      <c r="Y103" s="78">
        <v>45199</v>
      </c>
      <c r="Z103" s="89" t="s">
        <v>581</v>
      </c>
      <c r="AA103" s="90">
        <v>0.3</v>
      </c>
      <c r="AB103" s="91">
        <v>280</v>
      </c>
      <c r="AC103" s="90">
        <v>84</v>
      </c>
    </row>
    <row r="104" s="41" customFormat="1" customHeight="1" spans="1:29">
      <c r="A104" s="55" t="s">
        <v>582</v>
      </c>
      <c r="B104" s="56" t="s">
        <v>529</v>
      </c>
      <c r="C104" s="57" t="s">
        <v>307</v>
      </c>
      <c r="D104" s="57" t="s">
        <v>530</v>
      </c>
      <c r="E104" s="55" t="s">
        <v>531</v>
      </c>
      <c r="F104" s="55" t="s">
        <v>532</v>
      </c>
      <c r="G104" s="55" t="s">
        <v>35</v>
      </c>
      <c r="H104" s="58" t="s">
        <v>568</v>
      </c>
      <c r="I104" s="58" t="e">
        <f>VLOOKUP(H104,合同高级查询数据!$A$2:$Y$53,25,FALSE)</f>
        <v>#N/A</v>
      </c>
      <c r="J104" s="63" t="s">
        <v>37</v>
      </c>
      <c r="K104" s="55" t="s">
        <v>583</v>
      </c>
      <c r="L104" s="64" t="s">
        <v>584</v>
      </c>
      <c r="M104" s="55"/>
      <c r="N104" s="65" t="s">
        <v>585</v>
      </c>
      <c r="O104" s="55" t="s">
        <v>586</v>
      </c>
      <c r="P104" s="66">
        <v>5000</v>
      </c>
      <c r="Q104" s="73">
        <v>132.5</v>
      </c>
      <c r="R104" s="74">
        <f t="shared" si="4"/>
        <v>662500</v>
      </c>
      <c r="S104" s="75">
        <v>202304</v>
      </c>
      <c r="T104" s="76" t="s">
        <v>587</v>
      </c>
      <c r="U104" s="76"/>
      <c r="V104" s="77">
        <v>126.686836243</v>
      </c>
      <c r="W104" s="77">
        <v>138.3</v>
      </c>
      <c r="X104" s="78">
        <v>44044</v>
      </c>
      <c r="Y104" s="78">
        <v>45199</v>
      </c>
      <c r="Z104" s="89" t="s">
        <v>588</v>
      </c>
      <c r="AA104" s="90">
        <v>0.3</v>
      </c>
      <c r="AB104" s="91">
        <v>260</v>
      </c>
      <c r="AC104" s="90">
        <v>78</v>
      </c>
    </row>
    <row r="105" s="2" customFormat="1" customHeight="1" spans="1:29">
      <c r="A105" s="7" t="s">
        <v>528</v>
      </c>
      <c r="B105" s="60" t="s">
        <v>529</v>
      </c>
      <c r="C105" s="61" t="s">
        <v>307</v>
      </c>
      <c r="D105" s="61" t="s">
        <v>530</v>
      </c>
      <c r="E105" s="7" t="s">
        <v>531</v>
      </c>
      <c r="F105" s="7" t="s">
        <v>532</v>
      </c>
      <c r="G105" s="7" t="s">
        <v>35</v>
      </c>
      <c r="H105" s="14" t="s">
        <v>540</v>
      </c>
      <c r="I105" s="14" t="e">
        <f>VLOOKUP(H105,合同高级查询数据!$A$2:$Y$53,25,FALSE)</f>
        <v>#N/A</v>
      </c>
      <c r="J105" s="67" t="s">
        <v>37</v>
      </c>
      <c r="K105" s="7" t="s">
        <v>589</v>
      </c>
      <c r="L105" s="68" t="s">
        <v>590</v>
      </c>
      <c r="M105" s="7" t="s">
        <v>591</v>
      </c>
      <c r="N105" s="69">
        <v>44835</v>
      </c>
      <c r="O105" s="7" t="s">
        <v>58</v>
      </c>
      <c r="P105" s="70">
        <v>9000</v>
      </c>
      <c r="Q105" s="23">
        <v>57.4</v>
      </c>
      <c r="R105" s="81">
        <f t="shared" si="4"/>
        <v>516600</v>
      </c>
      <c r="S105" s="82">
        <v>202304</v>
      </c>
      <c r="T105" s="83" t="s">
        <v>592</v>
      </c>
      <c r="U105" s="83"/>
      <c r="V105" s="84">
        <v>55.554372855</v>
      </c>
      <c r="W105" s="84">
        <v>59.1</v>
      </c>
      <c r="X105" s="85"/>
      <c r="Y105" s="85"/>
      <c r="Z105" s="92" t="s">
        <v>593</v>
      </c>
      <c r="AA105" s="93">
        <v>0.3</v>
      </c>
      <c r="AB105" s="94">
        <v>100</v>
      </c>
      <c r="AC105" s="93">
        <v>30</v>
      </c>
    </row>
    <row r="106" s="2" customFormat="1" customHeight="1" spans="1:29">
      <c r="A106" s="7" t="s">
        <v>29</v>
      </c>
      <c r="B106" s="60" t="s">
        <v>30</v>
      </c>
      <c r="C106" s="61" t="s">
        <v>31</v>
      </c>
      <c r="D106" s="61" t="s">
        <v>53</v>
      </c>
      <c r="E106" s="7" t="s">
        <v>594</v>
      </c>
      <c r="F106" s="7" t="s">
        <v>595</v>
      </c>
      <c r="G106" s="7" t="s">
        <v>35</v>
      </c>
      <c r="H106" s="14" t="s">
        <v>596</v>
      </c>
      <c r="I106" s="14" t="e">
        <f>VLOOKUP(H106,合同高级查询数据!$A$2:$Y$53,25,FALSE)</f>
        <v>#N/A</v>
      </c>
      <c r="J106" s="67" t="s">
        <v>138</v>
      </c>
      <c r="K106" s="7" t="s">
        <v>175</v>
      </c>
      <c r="L106" s="68" t="s">
        <v>597</v>
      </c>
      <c r="M106" s="7"/>
      <c r="N106" s="69">
        <v>44197</v>
      </c>
      <c r="O106" s="7"/>
      <c r="P106" s="70">
        <v>2800</v>
      </c>
      <c r="Q106" s="23"/>
      <c r="R106" s="81">
        <f t="shared" si="4"/>
        <v>0</v>
      </c>
      <c r="S106" s="82">
        <v>202304</v>
      </c>
      <c r="T106" s="83" t="s">
        <v>598</v>
      </c>
      <c r="U106" s="83"/>
      <c r="V106" s="84"/>
      <c r="W106" s="84"/>
      <c r="X106" s="85"/>
      <c r="Y106" s="85"/>
      <c r="Z106" s="92" t="s">
        <v>599</v>
      </c>
      <c r="AA106" s="93">
        <v>0</v>
      </c>
      <c r="AB106" s="94">
        <v>0</v>
      </c>
      <c r="AC106" s="93">
        <v>0</v>
      </c>
    </row>
    <row r="107" s="2" customFormat="1" customHeight="1" spans="1:29">
      <c r="A107" s="7" t="s">
        <v>29</v>
      </c>
      <c r="B107" s="60" t="s">
        <v>30</v>
      </c>
      <c r="C107" s="61" t="s">
        <v>31</v>
      </c>
      <c r="D107" s="61" t="s">
        <v>53</v>
      </c>
      <c r="E107" s="7" t="s">
        <v>594</v>
      </c>
      <c r="F107" s="7" t="s">
        <v>595</v>
      </c>
      <c r="G107" s="7" t="s">
        <v>35</v>
      </c>
      <c r="H107" s="14" t="s">
        <v>596</v>
      </c>
      <c r="I107" s="14" t="e">
        <f>VLOOKUP(H107,合同高级查询数据!$A$2:$Y$53,25,FALSE)</f>
        <v>#N/A</v>
      </c>
      <c r="J107" s="67" t="s">
        <v>138</v>
      </c>
      <c r="K107" s="7" t="s">
        <v>175</v>
      </c>
      <c r="L107" s="68" t="s">
        <v>600</v>
      </c>
      <c r="M107" s="7"/>
      <c r="N107" s="69">
        <v>44197</v>
      </c>
      <c r="O107" s="7"/>
      <c r="P107" s="70">
        <v>2800</v>
      </c>
      <c r="Q107" s="23"/>
      <c r="R107" s="81">
        <f t="shared" si="4"/>
        <v>0</v>
      </c>
      <c r="S107" s="82">
        <v>202304</v>
      </c>
      <c r="T107" s="83" t="s">
        <v>601</v>
      </c>
      <c r="U107" s="83"/>
      <c r="V107" s="84"/>
      <c r="W107" s="84"/>
      <c r="X107" s="85"/>
      <c r="Y107" s="85"/>
      <c r="Z107" s="92" t="s">
        <v>602</v>
      </c>
      <c r="AA107" s="93">
        <v>0</v>
      </c>
      <c r="AB107" s="94">
        <v>0</v>
      </c>
      <c r="AC107" s="93">
        <v>0</v>
      </c>
    </row>
    <row r="108" s="2" customFormat="1" customHeight="1" spans="1:29">
      <c r="A108" s="7" t="s">
        <v>29</v>
      </c>
      <c r="B108" s="60" t="s">
        <v>30</v>
      </c>
      <c r="C108" s="61" t="s">
        <v>31</v>
      </c>
      <c r="D108" s="61" t="s">
        <v>53</v>
      </c>
      <c r="E108" s="7" t="s">
        <v>594</v>
      </c>
      <c r="F108" s="7" t="s">
        <v>595</v>
      </c>
      <c r="G108" s="7" t="s">
        <v>35</v>
      </c>
      <c r="H108" s="14" t="s">
        <v>596</v>
      </c>
      <c r="I108" s="14" t="e">
        <f>VLOOKUP(H108,合同高级查询数据!$A$2:$Y$53,25,FALSE)</f>
        <v>#N/A</v>
      </c>
      <c r="J108" s="67" t="s">
        <v>138</v>
      </c>
      <c r="K108" s="7" t="s">
        <v>171</v>
      </c>
      <c r="L108" s="68" t="s">
        <v>603</v>
      </c>
      <c r="M108" s="7"/>
      <c r="N108" s="69">
        <v>44197</v>
      </c>
      <c r="O108" s="7"/>
      <c r="P108" s="70">
        <v>3400</v>
      </c>
      <c r="Q108" s="23">
        <v>140.557</v>
      </c>
      <c r="R108" s="81">
        <f t="shared" si="4"/>
        <v>477893.8</v>
      </c>
      <c r="S108" s="82">
        <v>202304</v>
      </c>
      <c r="T108" s="83" t="s">
        <v>604</v>
      </c>
      <c r="U108" s="83"/>
      <c r="V108" s="84">
        <v>140.556964526</v>
      </c>
      <c r="W108" s="84">
        <v>160.85619</v>
      </c>
      <c r="X108" s="85"/>
      <c r="Y108" s="85"/>
      <c r="Z108" s="92" t="s">
        <v>605</v>
      </c>
      <c r="AA108" s="93">
        <v>0</v>
      </c>
      <c r="AB108" s="94">
        <v>0</v>
      </c>
      <c r="AC108" s="93">
        <v>0</v>
      </c>
    </row>
    <row r="109" s="2" customFormat="1" customHeight="1" spans="1:29">
      <c r="A109" s="7" t="s">
        <v>29</v>
      </c>
      <c r="B109" s="60" t="s">
        <v>30</v>
      </c>
      <c r="C109" s="61" t="s">
        <v>31</v>
      </c>
      <c r="D109" s="61" t="s">
        <v>53</v>
      </c>
      <c r="E109" s="7" t="s">
        <v>594</v>
      </c>
      <c r="F109" s="7" t="s">
        <v>595</v>
      </c>
      <c r="G109" s="7" t="s">
        <v>35</v>
      </c>
      <c r="H109" s="14" t="s">
        <v>596</v>
      </c>
      <c r="I109" s="14" t="e">
        <f>VLOOKUP(H109,合同高级查询数据!$A$2:$Y$53,25,FALSE)</f>
        <v>#N/A</v>
      </c>
      <c r="J109" s="67" t="s">
        <v>606</v>
      </c>
      <c r="K109" s="7" t="s">
        <v>607</v>
      </c>
      <c r="L109" s="68"/>
      <c r="M109" s="7"/>
      <c r="N109" s="69">
        <v>44197</v>
      </c>
      <c r="O109" s="7"/>
      <c r="P109" s="70">
        <v>0.02</v>
      </c>
      <c r="Q109" s="23"/>
      <c r="R109" s="81">
        <f t="shared" si="4"/>
        <v>0</v>
      </c>
      <c r="S109" s="82">
        <v>202304</v>
      </c>
      <c r="T109" s="83" t="s">
        <v>608</v>
      </c>
      <c r="U109" s="83"/>
      <c r="V109" s="84"/>
      <c r="W109" s="84"/>
      <c r="X109" s="85"/>
      <c r="Y109" s="85"/>
      <c r="Z109" s="92"/>
      <c r="AA109" s="93">
        <v>0</v>
      </c>
      <c r="AB109" s="94">
        <v>0</v>
      </c>
      <c r="AC109" s="93">
        <v>0</v>
      </c>
    </row>
    <row r="110" s="2" customFormat="1" customHeight="1" spans="1:29">
      <c r="A110" s="7" t="s">
        <v>29</v>
      </c>
      <c r="B110" s="60" t="s">
        <v>30</v>
      </c>
      <c r="C110" s="61" t="s">
        <v>31</v>
      </c>
      <c r="D110" s="61" t="s">
        <v>32</v>
      </c>
      <c r="E110" s="7" t="s">
        <v>594</v>
      </c>
      <c r="F110" s="7" t="s">
        <v>609</v>
      </c>
      <c r="G110" s="7" t="s">
        <v>35</v>
      </c>
      <c r="H110" s="14" t="s">
        <v>610</v>
      </c>
      <c r="I110" s="14" t="e">
        <f>VLOOKUP(H110,合同高级查询数据!$A$2:$Y$53,25,FALSE)</f>
        <v>#N/A</v>
      </c>
      <c r="J110" s="67" t="s">
        <v>37</v>
      </c>
      <c r="K110" s="7" t="s">
        <v>611</v>
      </c>
      <c r="L110" s="68" t="s">
        <v>612</v>
      </c>
      <c r="M110" s="7"/>
      <c r="N110" s="69">
        <v>43922</v>
      </c>
      <c r="O110" s="7"/>
      <c r="P110" s="98" t="s">
        <v>613</v>
      </c>
      <c r="Q110" s="23">
        <v>4.18015</v>
      </c>
      <c r="R110" s="81">
        <f>ROUND(9300*1+(Q110-1)*10800,2)</f>
        <v>43645.62</v>
      </c>
      <c r="S110" s="82">
        <v>202304</v>
      </c>
      <c r="T110" s="83" t="s">
        <v>614</v>
      </c>
      <c r="U110" s="83"/>
      <c r="V110" s="84"/>
      <c r="W110" s="84">
        <v>4.18015</v>
      </c>
      <c r="X110" s="85"/>
      <c r="Y110" s="85"/>
      <c r="Z110" s="92"/>
      <c r="AA110" s="93">
        <v>0</v>
      </c>
      <c r="AB110" s="94">
        <v>0</v>
      </c>
      <c r="AC110" s="93">
        <v>0</v>
      </c>
    </row>
    <row r="111" s="2" customFormat="1" customHeight="1" spans="1:29">
      <c r="A111" s="7" t="s">
        <v>29</v>
      </c>
      <c r="B111" s="60" t="s">
        <v>30</v>
      </c>
      <c r="C111" s="61" t="s">
        <v>31</v>
      </c>
      <c r="D111" s="61" t="s">
        <v>32</v>
      </c>
      <c r="E111" s="7" t="s">
        <v>594</v>
      </c>
      <c r="F111" s="7" t="s">
        <v>609</v>
      </c>
      <c r="G111" s="7" t="s">
        <v>35</v>
      </c>
      <c r="H111" s="14" t="s">
        <v>610</v>
      </c>
      <c r="I111" s="14" t="e">
        <f>VLOOKUP(H111,合同高级查询数据!$A$2:$Y$53,25,FALSE)</f>
        <v>#N/A</v>
      </c>
      <c r="J111" s="67" t="s">
        <v>37</v>
      </c>
      <c r="K111" s="7"/>
      <c r="L111" s="68" t="s">
        <v>615</v>
      </c>
      <c r="M111" s="7"/>
      <c r="N111" s="69"/>
      <c r="O111" s="7"/>
      <c r="P111" s="70">
        <v>0.2</v>
      </c>
      <c r="Q111" s="23"/>
      <c r="R111" s="81">
        <f>ROUND(P111*Q111,2)</f>
        <v>0</v>
      </c>
      <c r="S111" s="82">
        <v>202304</v>
      </c>
      <c r="T111" s="83" t="s">
        <v>616</v>
      </c>
      <c r="U111" s="83"/>
      <c r="V111" s="84"/>
      <c r="W111" s="84"/>
      <c r="X111" s="85"/>
      <c r="Y111" s="85"/>
      <c r="Z111" s="92"/>
      <c r="AA111" s="93">
        <v>0</v>
      </c>
      <c r="AB111" s="94">
        <v>0</v>
      </c>
      <c r="AC111" s="93">
        <v>0</v>
      </c>
    </row>
    <row r="112" s="2" customFormat="1" customHeight="1" spans="1:29">
      <c r="A112" s="7" t="s">
        <v>29</v>
      </c>
      <c r="B112" s="60" t="s">
        <v>30</v>
      </c>
      <c r="C112" s="61" t="s">
        <v>31</v>
      </c>
      <c r="D112" s="61" t="s">
        <v>32</v>
      </c>
      <c r="E112" s="7" t="s">
        <v>594</v>
      </c>
      <c r="F112" s="7" t="s">
        <v>609</v>
      </c>
      <c r="G112" s="7" t="s">
        <v>35</v>
      </c>
      <c r="H112" s="14" t="s">
        <v>610</v>
      </c>
      <c r="I112" s="14" t="e">
        <f>VLOOKUP(H112,合同高级查询数据!$A$2:$Y$53,25,FALSE)</f>
        <v>#N/A</v>
      </c>
      <c r="J112" s="67" t="s">
        <v>37</v>
      </c>
      <c r="K112" s="7" t="s">
        <v>617</v>
      </c>
      <c r="L112" s="68" t="s">
        <v>618</v>
      </c>
      <c r="M112" s="7"/>
      <c r="N112" s="69">
        <v>43922</v>
      </c>
      <c r="O112" s="7"/>
      <c r="P112" s="70" t="s">
        <v>619</v>
      </c>
      <c r="Q112" s="23">
        <v>0.09</v>
      </c>
      <c r="R112" s="81">
        <f>ROUND(Q112*0.3,2)</f>
        <v>0.03</v>
      </c>
      <c r="S112" s="82">
        <v>202304</v>
      </c>
      <c r="T112" s="83" t="s">
        <v>620</v>
      </c>
      <c r="U112" s="83"/>
      <c r="V112" s="84"/>
      <c r="W112" s="84">
        <v>0.9</v>
      </c>
      <c r="X112" s="85"/>
      <c r="Y112" s="85"/>
      <c r="Z112" s="92"/>
      <c r="AA112" s="93">
        <v>0</v>
      </c>
      <c r="AB112" s="94">
        <v>0</v>
      </c>
      <c r="AC112" s="93">
        <v>0</v>
      </c>
    </row>
    <row r="113" s="43" customFormat="1" customHeight="1" spans="1:29">
      <c r="A113" s="55" t="s">
        <v>29</v>
      </c>
      <c r="B113" s="56" t="s">
        <v>30</v>
      </c>
      <c r="C113" s="57" t="s">
        <v>31</v>
      </c>
      <c r="D113" s="57" t="s">
        <v>32</v>
      </c>
      <c r="E113" s="55" t="s">
        <v>621</v>
      </c>
      <c r="F113" s="55" t="s">
        <v>622</v>
      </c>
      <c r="G113" s="55" t="s">
        <v>35</v>
      </c>
      <c r="H113" s="58" t="s">
        <v>623</v>
      </c>
      <c r="I113" s="58" t="e">
        <f>VLOOKUP(H113,合同高级查询数据!$A$2:$Y$53,25,FALSE)</f>
        <v>#N/A</v>
      </c>
      <c r="J113" s="63" t="s">
        <v>37</v>
      </c>
      <c r="K113" s="55" t="s">
        <v>124</v>
      </c>
      <c r="L113" s="64" t="s">
        <v>624</v>
      </c>
      <c r="M113" s="55"/>
      <c r="N113" s="65">
        <v>44774</v>
      </c>
      <c r="O113" s="55"/>
      <c r="P113" s="66">
        <v>5300</v>
      </c>
      <c r="Q113" s="73">
        <v>47.145</v>
      </c>
      <c r="R113" s="74">
        <f t="shared" ref="R113:R136" si="5">ROUND(P113*Q113,2)</f>
        <v>249868.5</v>
      </c>
      <c r="S113" s="75">
        <v>202304</v>
      </c>
      <c r="T113" s="76" t="s">
        <v>625</v>
      </c>
      <c r="U113" s="76"/>
      <c r="V113" s="77">
        <v>47.144573212</v>
      </c>
      <c r="W113" s="77"/>
      <c r="X113" s="78">
        <v>44774</v>
      </c>
      <c r="Y113" s="78">
        <v>45138</v>
      </c>
      <c r="Z113" s="89" t="s">
        <v>626</v>
      </c>
      <c r="AA113" s="90">
        <v>0</v>
      </c>
      <c r="AB113" s="91">
        <v>0</v>
      </c>
      <c r="AC113" s="90">
        <v>0</v>
      </c>
    </row>
    <row r="114" s="43" customFormat="1" customHeight="1" spans="1:29">
      <c r="A114" s="55" t="s">
        <v>29</v>
      </c>
      <c r="B114" s="56" t="s">
        <v>30</v>
      </c>
      <c r="C114" s="57" t="s">
        <v>31</v>
      </c>
      <c r="D114" s="57" t="s">
        <v>32</v>
      </c>
      <c r="E114" s="55" t="s">
        <v>621</v>
      </c>
      <c r="F114" s="55" t="s">
        <v>622</v>
      </c>
      <c r="G114" s="55" t="s">
        <v>35</v>
      </c>
      <c r="H114" s="58" t="s">
        <v>623</v>
      </c>
      <c r="I114" s="58" t="e">
        <f>VLOOKUP(H114,合同高级查询数据!$A$2:$Y$53,25,FALSE)</f>
        <v>#N/A</v>
      </c>
      <c r="J114" s="63" t="s">
        <v>37</v>
      </c>
      <c r="K114" s="55" t="s">
        <v>627</v>
      </c>
      <c r="L114" s="64" t="s">
        <v>628</v>
      </c>
      <c r="M114" s="55"/>
      <c r="N114" s="65">
        <v>44774</v>
      </c>
      <c r="O114" s="55"/>
      <c r="P114" s="66">
        <v>5300</v>
      </c>
      <c r="Q114" s="73">
        <v>64.444</v>
      </c>
      <c r="R114" s="74">
        <f t="shared" si="5"/>
        <v>341553.2</v>
      </c>
      <c r="S114" s="75">
        <v>202304</v>
      </c>
      <c r="T114" s="76" t="s">
        <v>625</v>
      </c>
      <c r="U114" s="76"/>
      <c r="V114" s="77">
        <v>64.443359375</v>
      </c>
      <c r="W114" s="77"/>
      <c r="X114" s="78">
        <v>44774</v>
      </c>
      <c r="Y114" s="78">
        <v>45138</v>
      </c>
      <c r="Z114" s="89" t="s">
        <v>629</v>
      </c>
      <c r="AA114" s="90">
        <v>0</v>
      </c>
      <c r="AB114" s="91"/>
      <c r="AC114" s="90"/>
    </row>
    <row r="115" s="43" customFormat="1" customHeight="1" spans="1:29">
      <c r="A115" s="55" t="s">
        <v>29</v>
      </c>
      <c r="B115" s="56" t="s">
        <v>30</v>
      </c>
      <c r="C115" s="57" t="s">
        <v>31</v>
      </c>
      <c r="D115" s="57" t="s">
        <v>32</v>
      </c>
      <c r="E115" s="55" t="s">
        <v>621</v>
      </c>
      <c r="F115" s="55" t="s">
        <v>622</v>
      </c>
      <c r="G115" s="55" t="s">
        <v>35</v>
      </c>
      <c r="H115" s="58" t="s">
        <v>623</v>
      </c>
      <c r="I115" s="58" t="e">
        <f>VLOOKUP(H115,合同高级查询数据!$A$2:$Y$53,25,FALSE)</f>
        <v>#N/A</v>
      </c>
      <c r="J115" s="63" t="s">
        <v>37</v>
      </c>
      <c r="K115" s="55" t="s">
        <v>428</v>
      </c>
      <c r="L115" s="64" t="s">
        <v>630</v>
      </c>
      <c r="M115" s="55"/>
      <c r="N115" s="65">
        <v>44774</v>
      </c>
      <c r="O115" s="55"/>
      <c r="P115" s="66">
        <v>5000</v>
      </c>
      <c r="Q115" s="73">
        <v>55.633</v>
      </c>
      <c r="R115" s="74">
        <f t="shared" si="5"/>
        <v>278165</v>
      </c>
      <c r="S115" s="75">
        <v>202304</v>
      </c>
      <c r="T115" s="76" t="s">
        <v>625</v>
      </c>
      <c r="U115" s="76"/>
      <c r="V115" s="77">
        <v>55.63230896</v>
      </c>
      <c r="W115" s="77"/>
      <c r="X115" s="78">
        <v>44774</v>
      </c>
      <c r="Y115" s="78">
        <v>45138</v>
      </c>
      <c r="Z115" s="89" t="s">
        <v>631</v>
      </c>
      <c r="AA115" s="90">
        <v>0</v>
      </c>
      <c r="AB115" s="91">
        <v>0</v>
      </c>
      <c r="AC115" s="90">
        <v>0</v>
      </c>
    </row>
    <row r="116" s="43" customFormat="1" customHeight="1" spans="1:29">
      <c r="A116" s="55" t="s">
        <v>29</v>
      </c>
      <c r="B116" s="56" t="s">
        <v>30</v>
      </c>
      <c r="C116" s="57" t="s">
        <v>31</v>
      </c>
      <c r="D116" s="57" t="s">
        <v>53</v>
      </c>
      <c r="E116" s="55" t="s">
        <v>632</v>
      </c>
      <c r="F116" s="55" t="s">
        <v>633</v>
      </c>
      <c r="G116" s="55" t="s">
        <v>35</v>
      </c>
      <c r="H116" s="58" t="s">
        <v>634</v>
      </c>
      <c r="I116" s="58" t="e">
        <f>VLOOKUP(H116,合同高级查询数据!$A$2:$Y$53,25,FALSE)</f>
        <v>#N/A</v>
      </c>
      <c r="J116" s="63" t="s">
        <v>259</v>
      </c>
      <c r="K116" s="55" t="s">
        <v>635</v>
      </c>
      <c r="L116" s="64" t="s">
        <v>636</v>
      </c>
      <c r="M116" s="55"/>
      <c r="N116" s="65">
        <v>44706</v>
      </c>
      <c r="O116" s="55"/>
      <c r="P116" s="66">
        <v>2350</v>
      </c>
      <c r="Q116" s="73"/>
      <c r="R116" s="74">
        <f t="shared" si="5"/>
        <v>0</v>
      </c>
      <c r="S116" s="75">
        <v>202304</v>
      </c>
      <c r="T116" s="76" t="s">
        <v>637</v>
      </c>
      <c r="U116" s="76"/>
      <c r="V116" s="77"/>
      <c r="W116" s="77"/>
      <c r="X116" s="78">
        <v>44706</v>
      </c>
      <c r="Y116" s="78">
        <v>45046</v>
      </c>
      <c r="Z116" s="89" t="s">
        <v>638</v>
      </c>
      <c r="AA116" s="90">
        <v>0</v>
      </c>
      <c r="AB116" s="91">
        <v>0</v>
      </c>
      <c r="AC116" s="90">
        <v>0</v>
      </c>
    </row>
    <row r="117" s="43" customFormat="1" customHeight="1" spans="1:29">
      <c r="A117" s="55" t="s">
        <v>29</v>
      </c>
      <c r="B117" s="56" t="s">
        <v>30</v>
      </c>
      <c r="C117" s="57" t="s">
        <v>31</v>
      </c>
      <c r="D117" s="57" t="s">
        <v>53</v>
      </c>
      <c r="E117" s="55" t="s">
        <v>632</v>
      </c>
      <c r="F117" s="55" t="s">
        <v>633</v>
      </c>
      <c r="G117" s="55" t="s">
        <v>35</v>
      </c>
      <c r="H117" s="58" t="s">
        <v>634</v>
      </c>
      <c r="I117" s="58" t="e">
        <f>VLOOKUP(H117,合同高级查询数据!$A$2:$Y$53,25,FALSE)</f>
        <v>#N/A</v>
      </c>
      <c r="J117" s="63" t="s">
        <v>259</v>
      </c>
      <c r="K117" s="55" t="s">
        <v>635</v>
      </c>
      <c r="L117" s="64" t="s">
        <v>639</v>
      </c>
      <c r="M117" s="55"/>
      <c r="N117" s="65">
        <v>44706</v>
      </c>
      <c r="O117" s="55"/>
      <c r="P117" s="66">
        <v>3050</v>
      </c>
      <c r="Q117" s="73"/>
      <c r="R117" s="74">
        <f t="shared" si="5"/>
        <v>0</v>
      </c>
      <c r="S117" s="75">
        <v>202304</v>
      </c>
      <c r="T117" s="76" t="s">
        <v>637</v>
      </c>
      <c r="U117" s="76"/>
      <c r="V117" s="77"/>
      <c r="W117" s="77"/>
      <c r="X117" s="78">
        <v>44706</v>
      </c>
      <c r="Y117" s="78">
        <v>45046</v>
      </c>
      <c r="Z117" s="89" t="s">
        <v>640</v>
      </c>
      <c r="AA117" s="90">
        <v>0</v>
      </c>
      <c r="AB117" s="91">
        <v>0</v>
      </c>
      <c r="AC117" s="90">
        <v>0</v>
      </c>
    </row>
    <row r="118" s="42" customFormat="1" customHeight="1" spans="1:29">
      <c r="A118" s="7" t="s">
        <v>29</v>
      </c>
      <c r="B118" s="60" t="s">
        <v>30</v>
      </c>
      <c r="C118" s="61" t="s">
        <v>31</v>
      </c>
      <c r="D118" s="61" t="s">
        <v>32</v>
      </c>
      <c r="E118" s="7" t="s">
        <v>641</v>
      </c>
      <c r="F118" s="7" t="s">
        <v>642</v>
      </c>
      <c r="G118" s="7" t="s">
        <v>35</v>
      </c>
      <c r="H118" s="14" t="s">
        <v>643</v>
      </c>
      <c r="I118" s="14" t="e">
        <f>VLOOKUP(H118,合同高级查询数据!$A$2:$Y$53,25,FALSE)</f>
        <v>#N/A</v>
      </c>
      <c r="J118" s="67" t="s">
        <v>37</v>
      </c>
      <c r="K118" s="7" t="s">
        <v>644</v>
      </c>
      <c r="L118" s="68" t="s">
        <v>645</v>
      </c>
      <c r="M118" s="7"/>
      <c r="N118" s="69">
        <v>44287</v>
      </c>
      <c r="O118" s="7"/>
      <c r="P118" s="70">
        <v>6200</v>
      </c>
      <c r="Q118" s="23"/>
      <c r="R118" s="81">
        <f t="shared" si="5"/>
        <v>0</v>
      </c>
      <c r="S118" s="82">
        <v>202304</v>
      </c>
      <c r="T118" s="83" t="s">
        <v>646</v>
      </c>
      <c r="U118" s="83"/>
      <c r="V118" s="84"/>
      <c r="W118" s="84"/>
      <c r="X118" s="85"/>
      <c r="Y118" s="85"/>
      <c r="Z118" s="92" t="s">
        <v>647</v>
      </c>
      <c r="AA118" s="93">
        <v>0</v>
      </c>
      <c r="AB118" s="94">
        <v>0</v>
      </c>
      <c r="AC118" s="93">
        <v>0</v>
      </c>
    </row>
    <row r="119" s="42" customFormat="1" customHeight="1" spans="1:29">
      <c r="A119" s="7" t="s">
        <v>29</v>
      </c>
      <c r="B119" s="60" t="s">
        <v>30</v>
      </c>
      <c r="C119" s="61" t="s">
        <v>31</v>
      </c>
      <c r="D119" s="61" t="s">
        <v>32</v>
      </c>
      <c r="E119" s="7" t="s">
        <v>641</v>
      </c>
      <c r="F119" s="7" t="s">
        <v>642</v>
      </c>
      <c r="G119" s="7" t="s">
        <v>35</v>
      </c>
      <c r="H119" s="14" t="s">
        <v>648</v>
      </c>
      <c r="I119" s="14" t="e">
        <f>VLOOKUP(H119,合同高级查询数据!$A$2:$Y$53,25,FALSE)</f>
        <v>#N/A</v>
      </c>
      <c r="J119" s="67" t="s">
        <v>37</v>
      </c>
      <c r="K119" s="7" t="s">
        <v>649</v>
      </c>
      <c r="L119" s="68" t="s">
        <v>650</v>
      </c>
      <c r="M119" s="7"/>
      <c r="N119" s="69">
        <v>44378</v>
      </c>
      <c r="O119" s="7"/>
      <c r="P119" s="70">
        <v>7000</v>
      </c>
      <c r="Q119" s="23"/>
      <c r="R119" s="81">
        <f t="shared" si="5"/>
        <v>0</v>
      </c>
      <c r="S119" s="82">
        <v>202304</v>
      </c>
      <c r="T119" s="83" t="s">
        <v>646</v>
      </c>
      <c r="U119" s="83"/>
      <c r="V119" s="84"/>
      <c r="W119" s="84"/>
      <c r="X119" s="85"/>
      <c r="Y119" s="85"/>
      <c r="Z119" s="92" t="s">
        <v>651</v>
      </c>
      <c r="AA119" s="93">
        <v>0</v>
      </c>
      <c r="AB119" s="94">
        <v>0</v>
      </c>
      <c r="AC119" s="93">
        <v>0</v>
      </c>
    </row>
    <row r="120" s="42" customFormat="1" customHeight="1" spans="1:29">
      <c r="A120" s="7" t="s">
        <v>29</v>
      </c>
      <c r="B120" s="60" t="s">
        <v>30</v>
      </c>
      <c r="C120" s="61" t="s">
        <v>31</v>
      </c>
      <c r="D120" s="61" t="s">
        <v>53</v>
      </c>
      <c r="E120" s="7" t="s">
        <v>652</v>
      </c>
      <c r="F120" s="7" t="s">
        <v>653</v>
      </c>
      <c r="G120" s="7" t="s">
        <v>35</v>
      </c>
      <c r="H120" s="14" t="s">
        <v>654</v>
      </c>
      <c r="I120" s="14" t="e">
        <f>VLOOKUP(H120,合同高级查询数据!$A$2:$Y$53,25,FALSE)</f>
        <v>#N/A</v>
      </c>
      <c r="J120" s="67" t="s">
        <v>138</v>
      </c>
      <c r="K120" s="7" t="s">
        <v>655</v>
      </c>
      <c r="L120" s="68" t="s">
        <v>655</v>
      </c>
      <c r="M120" s="7"/>
      <c r="N120" s="69">
        <v>44652</v>
      </c>
      <c r="O120" s="7"/>
      <c r="P120" s="70">
        <v>2400</v>
      </c>
      <c r="Q120" s="23">
        <v>19.532</v>
      </c>
      <c r="R120" s="81">
        <f t="shared" si="5"/>
        <v>46876.8</v>
      </c>
      <c r="S120" s="82">
        <v>202304</v>
      </c>
      <c r="T120" s="83" t="s">
        <v>656</v>
      </c>
      <c r="U120" s="83"/>
      <c r="V120" s="84">
        <v>19.531664819</v>
      </c>
      <c r="W120" s="84"/>
      <c r="X120" s="85"/>
      <c r="Y120" s="85"/>
      <c r="Z120" s="92" t="s">
        <v>657</v>
      </c>
      <c r="AA120" s="93">
        <v>0</v>
      </c>
      <c r="AB120" s="94">
        <v>0</v>
      </c>
      <c r="AC120" s="93">
        <v>0</v>
      </c>
    </row>
    <row r="121" s="42" customFormat="1" customHeight="1" spans="1:29">
      <c r="A121" s="7" t="s">
        <v>29</v>
      </c>
      <c r="B121" s="60" t="s">
        <v>30</v>
      </c>
      <c r="C121" s="61" t="s">
        <v>31</v>
      </c>
      <c r="D121" s="61" t="s">
        <v>53</v>
      </c>
      <c r="E121" s="7" t="s">
        <v>652</v>
      </c>
      <c r="F121" s="7" t="s">
        <v>653</v>
      </c>
      <c r="G121" s="7" t="s">
        <v>35</v>
      </c>
      <c r="H121" s="14" t="s">
        <v>654</v>
      </c>
      <c r="I121" s="14" t="e">
        <f>VLOOKUP(H121,合同高级查询数据!$A$2:$Y$53,25,FALSE)</f>
        <v>#N/A</v>
      </c>
      <c r="J121" s="67" t="s">
        <v>138</v>
      </c>
      <c r="K121" s="7" t="s">
        <v>658</v>
      </c>
      <c r="L121" s="68" t="s">
        <v>658</v>
      </c>
      <c r="M121" s="7"/>
      <c r="N121" s="69">
        <v>44652</v>
      </c>
      <c r="O121" s="7"/>
      <c r="P121" s="70">
        <v>3400</v>
      </c>
      <c r="Q121" s="23">
        <v>122.05</v>
      </c>
      <c r="R121" s="81">
        <f t="shared" si="5"/>
        <v>414970</v>
      </c>
      <c r="S121" s="82">
        <v>202304</v>
      </c>
      <c r="T121" s="83" t="s">
        <v>659</v>
      </c>
      <c r="U121" s="83"/>
      <c r="V121" s="84">
        <v>122.049020852</v>
      </c>
      <c r="W121" s="84"/>
      <c r="X121" s="85"/>
      <c r="Y121" s="85"/>
      <c r="Z121" s="92" t="s">
        <v>660</v>
      </c>
      <c r="AA121" s="93">
        <v>0</v>
      </c>
      <c r="AB121" s="94">
        <v>0</v>
      </c>
      <c r="AC121" s="93">
        <v>0</v>
      </c>
    </row>
    <row r="122" s="43" customFormat="1" customHeight="1" spans="1:29">
      <c r="A122" s="55" t="s">
        <v>29</v>
      </c>
      <c r="B122" s="56" t="s">
        <v>30</v>
      </c>
      <c r="C122" s="57" t="s">
        <v>31</v>
      </c>
      <c r="D122" s="57" t="s">
        <v>53</v>
      </c>
      <c r="E122" s="55" t="s">
        <v>661</v>
      </c>
      <c r="F122" s="55" t="s">
        <v>662</v>
      </c>
      <c r="G122" s="55" t="s">
        <v>35</v>
      </c>
      <c r="H122" s="58" t="s">
        <v>663</v>
      </c>
      <c r="I122" s="58" t="e">
        <f>VLOOKUP(H122,合同高级查询数据!$A$2:$Y$53,25,FALSE)</f>
        <v>#N/A</v>
      </c>
      <c r="J122" s="63" t="s">
        <v>138</v>
      </c>
      <c r="K122" s="55" t="s">
        <v>664</v>
      </c>
      <c r="L122" s="64" t="s">
        <v>665</v>
      </c>
      <c r="M122" s="55"/>
      <c r="N122" s="65">
        <v>44713</v>
      </c>
      <c r="O122" s="55"/>
      <c r="P122" s="66">
        <v>2200</v>
      </c>
      <c r="Q122" s="73">
        <v>247.88</v>
      </c>
      <c r="R122" s="74">
        <f t="shared" si="5"/>
        <v>545336</v>
      </c>
      <c r="S122" s="75">
        <v>202304</v>
      </c>
      <c r="T122" s="76" t="s">
        <v>666</v>
      </c>
      <c r="U122" s="76"/>
      <c r="V122" s="77">
        <v>247.877593994</v>
      </c>
      <c r="W122" s="77"/>
      <c r="X122" s="78">
        <v>44713</v>
      </c>
      <c r="Y122" s="78">
        <v>45077</v>
      </c>
      <c r="Z122" s="89" t="s">
        <v>667</v>
      </c>
      <c r="AA122" s="90">
        <v>0</v>
      </c>
      <c r="AB122" s="91">
        <v>0</v>
      </c>
      <c r="AC122" s="90">
        <v>0</v>
      </c>
    </row>
    <row r="123" s="43" customFormat="1" customHeight="1" spans="1:29">
      <c r="A123" s="55" t="s">
        <v>29</v>
      </c>
      <c r="B123" s="56" t="s">
        <v>30</v>
      </c>
      <c r="C123" s="57" t="s">
        <v>31</v>
      </c>
      <c r="D123" s="57" t="s">
        <v>53</v>
      </c>
      <c r="E123" s="55" t="s">
        <v>661</v>
      </c>
      <c r="F123" s="55" t="s">
        <v>662</v>
      </c>
      <c r="G123" s="55" t="s">
        <v>35</v>
      </c>
      <c r="H123" s="58" t="s">
        <v>663</v>
      </c>
      <c r="I123" s="58" t="e">
        <f>VLOOKUP(H123,合同高级查询数据!$A$2:$Y$53,25,FALSE)</f>
        <v>#N/A</v>
      </c>
      <c r="J123" s="63" t="s">
        <v>138</v>
      </c>
      <c r="K123" s="55" t="s">
        <v>668</v>
      </c>
      <c r="L123" s="64" t="s">
        <v>669</v>
      </c>
      <c r="M123" s="55"/>
      <c r="N123" s="65">
        <v>44713</v>
      </c>
      <c r="O123" s="55"/>
      <c r="P123" s="66">
        <v>2500</v>
      </c>
      <c r="Q123" s="73">
        <v>409.37</v>
      </c>
      <c r="R123" s="74">
        <f t="shared" si="5"/>
        <v>1023425</v>
      </c>
      <c r="S123" s="75">
        <v>202304</v>
      </c>
      <c r="T123" s="76" t="s">
        <v>666</v>
      </c>
      <c r="U123" s="76"/>
      <c r="V123" s="77">
        <v>409.366241455</v>
      </c>
      <c r="W123" s="77"/>
      <c r="X123" s="78">
        <v>44713</v>
      </c>
      <c r="Y123" s="78">
        <v>45077</v>
      </c>
      <c r="Z123" s="89" t="s">
        <v>670</v>
      </c>
      <c r="AA123" s="90">
        <v>0</v>
      </c>
      <c r="AB123" s="91">
        <v>0</v>
      </c>
      <c r="AC123" s="90">
        <v>0</v>
      </c>
    </row>
    <row r="124" s="43" customFormat="1" customHeight="1" spans="1:29">
      <c r="A124" s="55" t="s">
        <v>29</v>
      </c>
      <c r="B124" s="56" t="s">
        <v>30</v>
      </c>
      <c r="C124" s="57" t="s">
        <v>31</v>
      </c>
      <c r="D124" s="57" t="s">
        <v>53</v>
      </c>
      <c r="E124" s="55" t="s">
        <v>661</v>
      </c>
      <c r="F124" s="55" t="s">
        <v>662</v>
      </c>
      <c r="G124" s="55" t="s">
        <v>35</v>
      </c>
      <c r="H124" s="58" t="s">
        <v>671</v>
      </c>
      <c r="I124" s="58" t="e">
        <f>VLOOKUP(H124,合同高级查询数据!$A$2:$Y$53,25,FALSE)</f>
        <v>#N/A</v>
      </c>
      <c r="J124" s="63" t="s">
        <v>138</v>
      </c>
      <c r="K124" s="55" t="s">
        <v>672</v>
      </c>
      <c r="L124" s="64" t="s">
        <v>672</v>
      </c>
      <c r="M124" s="55"/>
      <c r="N124" s="65">
        <v>44743</v>
      </c>
      <c r="O124" s="55"/>
      <c r="P124" s="66">
        <v>0.05</v>
      </c>
      <c r="Q124" s="73">
        <v>4256430</v>
      </c>
      <c r="R124" s="74">
        <f t="shared" si="5"/>
        <v>212821.5</v>
      </c>
      <c r="S124" s="75">
        <v>202304</v>
      </c>
      <c r="T124" s="76" t="s">
        <v>673</v>
      </c>
      <c r="U124" s="76"/>
      <c r="V124" s="77">
        <v>4256430</v>
      </c>
      <c r="W124" s="77"/>
      <c r="X124" s="78">
        <v>44743</v>
      </c>
      <c r="Y124" s="78">
        <v>45107</v>
      </c>
      <c r="Z124" s="89" t="s">
        <v>674</v>
      </c>
      <c r="AA124" s="90">
        <v>0</v>
      </c>
      <c r="AB124" s="91">
        <v>0</v>
      </c>
      <c r="AC124" s="90">
        <v>0</v>
      </c>
    </row>
    <row r="125" s="43" customFormat="1" customHeight="1" spans="1:29">
      <c r="A125" s="55" t="s">
        <v>29</v>
      </c>
      <c r="B125" s="56" t="s">
        <v>30</v>
      </c>
      <c r="C125" s="57" t="s">
        <v>31</v>
      </c>
      <c r="D125" s="57" t="s">
        <v>53</v>
      </c>
      <c r="E125" s="55" t="s">
        <v>661</v>
      </c>
      <c r="F125" s="55" t="s">
        <v>662</v>
      </c>
      <c r="G125" s="55" t="s">
        <v>35</v>
      </c>
      <c r="H125" s="58" t="s">
        <v>675</v>
      </c>
      <c r="I125" s="58" t="e">
        <f>VLOOKUP(H125,合同高级查询数据!$A$2:$Y$53,25,FALSE)</f>
        <v>#N/A</v>
      </c>
      <c r="J125" s="63" t="s">
        <v>138</v>
      </c>
      <c r="K125" s="55"/>
      <c r="L125" s="64" t="s">
        <v>676</v>
      </c>
      <c r="M125" s="55"/>
      <c r="N125" s="65">
        <v>44835</v>
      </c>
      <c r="O125" s="55"/>
      <c r="P125" s="66">
        <v>2500</v>
      </c>
      <c r="Q125" s="73">
        <v>60.76</v>
      </c>
      <c r="R125" s="74">
        <f t="shared" si="5"/>
        <v>151900</v>
      </c>
      <c r="S125" s="75">
        <v>202304</v>
      </c>
      <c r="T125" s="76" t="s">
        <v>677</v>
      </c>
      <c r="U125" s="76"/>
      <c r="V125" s="77">
        <v>60.761123657</v>
      </c>
      <c r="W125" s="77"/>
      <c r="X125" s="78">
        <v>44835</v>
      </c>
      <c r="Y125" s="78">
        <v>45077</v>
      </c>
      <c r="Z125" s="89" t="s">
        <v>678</v>
      </c>
      <c r="AA125" s="90"/>
      <c r="AB125" s="91"/>
      <c r="AC125" s="90"/>
    </row>
    <row r="126" s="43" customFormat="1" customHeight="1" spans="1:29">
      <c r="A126" s="55" t="s">
        <v>29</v>
      </c>
      <c r="B126" s="56" t="s">
        <v>30</v>
      </c>
      <c r="C126" s="57" t="s">
        <v>31</v>
      </c>
      <c r="D126" s="57" t="s">
        <v>53</v>
      </c>
      <c r="E126" s="55" t="s">
        <v>661</v>
      </c>
      <c r="F126" s="55" t="s">
        <v>662</v>
      </c>
      <c r="G126" s="55" t="s">
        <v>35</v>
      </c>
      <c r="H126" s="58" t="s">
        <v>675</v>
      </c>
      <c r="I126" s="58" t="e">
        <f>VLOOKUP(H126,合同高级查询数据!$A$2:$Y$53,25,FALSE)</f>
        <v>#N/A</v>
      </c>
      <c r="J126" s="63" t="s">
        <v>138</v>
      </c>
      <c r="K126" s="55"/>
      <c r="L126" s="64" t="s">
        <v>679</v>
      </c>
      <c r="M126" s="55"/>
      <c r="N126" s="65">
        <v>44835</v>
      </c>
      <c r="O126" s="55"/>
      <c r="P126" s="66">
        <v>2200</v>
      </c>
      <c r="Q126" s="73">
        <v>35.16</v>
      </c>
      <c r="R126" s="74">
        <f t="shared" si="5"/>
        <v>77352</v>
      </c>
      <c r="S126" s="75">
        <v>202304</v>
      </c>
      <c r="T126" s="76" t="s">
        <v>677</v>
      </c>
      <c r="U126" s="76"/>
      <c r="V126" s="77">
        <v>35.156978607</v>
      </c>
      <c r="W126" s="77"/>
      <c r="X126" s="78">
        <v>44835</v>
      </c>
      <c r="Y126" s="78">
        <v>45077</v>
      </c>
      <c r="Z126" s="89" t="s">
        <v>680</v>
      </c>
      <c r="AA126" s="90"/>
      <c r="AB126" s="91"/>
      <c r="AC126" s="90"/>
    </row>
    <row r="127" s="43" customFormat="1" customHeight="1" spans="1:29">
      <c r="A127" s="55" t="s">
        <v>29</v>
      </c>
      <c r="B127" s="56" t="s">
        <v>30</v>
      </c>
      <c r="C127" s="57" t="s">
        <v>31</v>
      </c>
      <c r="D127" s="57" t="s">
        <v>32</v>
      </c>
      <c r="E127" s="55" t="s">
        <v>681</v>
      </c>
      <c r="F127" s="55" t="s">
        <v>682</v>
      </c>
      <c r="G127" s="55" t="s">
        <v>35</v>
      </c>
      <c r="H127" s="58" t="s">
        <v>683</v>
      </c>
      <c r="I127" s="58" t="e">
        <f>VLOOKUP(H127,合同高级查询数据!$A$2:$Y$53,25,FALSE)</f>
        <v>#N/A</v>
      </c>
      <c r="J127" s="63" t="s">
        <v>37</v>
      </c>
      <c r="K127" s="55" t="s">
        <v>684</v>
      </c>
      <c r="L127" s="64" t="s">
        <v>684</v>
      </c>
      <c r="M127" s="55"/>
      <c r="N127" s="65">
        <v>44197</v>
      </c>
      <c r="O127" s="55"/>
      <c r="P127" s="66">
        <v>6200</v>
      </c>
      <c r="Q127" s="73"/>
      <c r="R127" s="74">
        <f t="shared" si="5"/>
        <v>0</v>
      </c>
      <c r="S127" s="75">
        <v>202304</v>
      </c>
      <c r="T127" s="76" t="s">
        <v>685</v>
      </c>
      <c r="U127" s="76"/>
      <c r="V127" s="77">
        <v>1.001773477</v>
      </c>
      <c r="W127" s="77"/>
      <c r="X127" s="78">
        <v>44682</v>
      </c>
      <c r="Y127" s="78">
        <v>45046</v>
      </c>
      <c r="Z127" s="89" t="s">
        <v>686</v>
      </c>
      <c r="AA127" s="90">
        <v>0</v>
      </c>
      <c r="AB127" s="91">
        <v>0</v>
      </c>
      <c r="AC127" s="90">
        <v>0</v>
      </c>
    </row>
    <row r="128" s="43" customFormat="1" customHeight="1" spans="1:29">
      <c r="A128" s="55" t="s">
        <v>29</v>
      </c>
      <c r="B128" s="56" t="s">
        <v>30</v>
      </c>
      <c r="C128" s="57" t="s">
        <v>31</v>
      </c>
      <c r="D128" s="57" t="s">
        <v>32</v>
      </c>
      <c r="E128" s="55" t="s">
        <v>681</v>
      </c>
      <c r="F128" s="55" t="s">
        <v>682</v>
      </c>
      <c r="G128" s="55" t="s">
        <v>35</v>
      </c>
      <c r="H128" s="58" t="s">
        <v>683</v>
      </c>
      <c r="I128" s="58" t="e">
        <f>VLOOKUP(H128,合同高级查询数据!$A$2:$Y$53,25,FALSE)</f>
        <v>#N/A</v>
      </c>
      <c r="J128" s="63" t="s">
        <v>37</v>
      </c>
      <c r="K128" s="55" t="s">
        <v>687</v>
      </c>
      <c r="L128" s="64" t="s">
        <v>687</v>
      </c>
      <c r="M128" s="55"/>
      <c r="N128" s="65">
        <v>44197</v>
      </c>
      <c r="O128" s="55"/>
      <c r="P128" s="66">
        <v>4800</v>
      </c>
      <c r="Q128" s="73">
        <v>67.63</v>
      </c>
      <c r="R128" s="74">
        <f t="shared" si="5"/>
        <v>324624</v>
      </c>
      <c r="S128" s="75">
        <v>202304</v>
      </c>
      <c r="T128" s="76" t="s">
        <v>688</v>
      </c>
      <c r="U128" s="76"/>
      <c r="V128" s="77">
        <v>67.629837036</v>
      </c>
      <c r="W128" s="77"/>
      <c r="X128" s="78">
        <v>44682</v>
      </c>
      <c r="Y128" s="78">
        <v>45046</v>
      </c>
      <c r="Z128" s="89" t="s">
        <v>689</v>
      </c>
      <c r="AA128" s="90">
        <v>0</v>
      </c>
      <c r="AB128" s="91">
        <v>0</v>
      </c>
      <c r="AC128" s="90">
        <v>0</v>
      </c>
    </row>
    <row r="129" s="42" customFormat="1" customHeight="1" spans="1:29">
      <c r="A129" s="7" t="s">
        <v>29</v>
      </c>
      <c r="B129" s="60" t="s">
        <v>30</v>
      </c>
      <c r="C129" s="61" t="s">
        <v>31</v>
      </c>
      <c r="D129" s="61" t="s">
        <v>32</v>
      </c>
      <c r="E129" s="7" t="s">
        <v>690</v>
      </c>
      <c r="F129" s="7" t="s">
        <v>691</v>
      </c>
      <c r="G129" s="7" t="s">
        <v>35</v>
      </c>
      <c r="H129" s="14" t="s">
        <v>692</v>
      </c>
      <c r="I129" s="14" t="e">
        <f>VLOOKUP(H129,合同高级查询数据!$A$2:$Y$53,25,FALSE)</f>
        <v>#N/A</v>
      </c>
      <c r="J129" s="67" t="s">
        <v>37</v>
      </c>
      <c r="K129" s="7"/>
      <c r="L129" s="68" t="s">
        <v>693</v>
      </c>
      <c r="M129" s="7"/>
      <c r="N129" s="69">
        <v>44287</v>
      </c>
      <c r="O129" s="7"/>
      <c r="P129" s="70">
        <v>6550</v>
      </c>
      <c r="Q129" s="23"/>
      <c r="R129" s="81">
        <f t="shared" si="5"/>
        <v>0</v>
      </c>
      <c r="S129" s="82">
        <v>202304</v>
      </c>
      <c r="T129" s="83" t="s">
        <v>694</v>
      </c>
      <c r="U129" s="83"/>
      <c r="V129" s="84"/>
      <c r="W129" s="84"/>
      <c r="X129" s="85"/>
      <c r="Y129" s="85"/>
      <c r="Z129" s="92" t="s">
        <v>695</v>
      </c>
      <c r="AA129" s="93">
        <v>0</v>
      </c>
      <c r="AB129" s="94">
        <v>0</v>
      </c>
      <c r="AC129" s="93">
        <v>0</v>
      </c>
    </row>
    <row r="130" s="43" customFormat="1" customHeight="1" spans="1:29">
      <c r="A130" s="55" t="s">
        <v>29</v>
      </c>
      <c r="B130" s="56" t="s">
        <v>30</v>
      </c>
      <c r="C130" s="57" t="s">
        <v>31</v>
      </c>
      <c r="D130" s="57" t="s">
        <v>32</v>
      </c>
      <c r="E130" s="55" t="s">
        <v>696</v>
      </c>
      <c r="F130" s="55" t="s">
        <v>697</v>
      </c>
      <c r="G130" s="55" t="s">
        <v>35</v>
      </c>
      <c r="H130" s="58" t="s">
        <v>698</v>
      </c>
      <c r="I130" s="58" t="e">
        <f>VLOOKUP(H130,合同高级查询数据!$A$2:$Y$53,25,FALSE)</f>
        <v>#N/A</v>
      </c>
      <c r="J130" s="63" t="s">
        <v>37</v>
      </c>
      <c r="K130" s="55"/>
      <c r="L130" s="64" t="s">
        <v>699</v>
      </c>
      <c r="M130" s="55"/>
      <c r="N130" s="65">
        <v>44409</v>
      </c>
      <c r="O130" s="55"/>
      <c r="P130" s="66">
        <v>6550</v>
      </c>
      <c r="Q130" s="73"/>
      <c r="R130" s="74">
        <f t="shared" si="5"/>
        <v>0</v>
      </c>
      <c r="S130" s="75">
        <v>202304</v>
      </c>
      <c r="T130" s="76" t="s">
        <v>435</v>
      </c>
      <c r="U130" s="76"/>
      <c r="V130" s="77"/>
      <c r="W130" s="77"/>
      <c r="X130" s="78">
        <v>44409</v>
      </c>
      <c r="Y130" s="78">
        <v>44773</v>
      </c>
      <c r="Z130" s="89" t="s">
        <v>700</v>
      </c>
      <c r="AA130" s="90">
        <v>0</v>
      </c>
      <c r="AB130" s="91">
        <v>0</v>
      </c>
      <c r="AC130" s="90">
        <v>0</v>
      </c>
    </row>
    <row r="131" s="43" customFormat="1" customHeight="1" spans="1:29">
      <c r="A131" s="55" t="s">
        <v>29</v>
      </c>
      <c r="B131" s="56" t="s">
        <v>30</v>
      </c>
      <c r="C131" s="57" t="s">
        <v>31</v>
      </c>
      <c r="D131" s="57" t="s">
        <v>32</v>
      </c>
      <c r="E131" s="55" t="s">
        <v>696</v>
      </c>
      <c r="F131" s="55" t="s">
        <v>697</v>
      </c>
      <c r="G131" s="55" t="s">
        <v>35</v>
      </c>
      <c r="H131" s="58" t="s">
        <v>698</v>
      </c>
      <c r="I131" s="58" t="e">
        <f>VLOOKUP(H131,合同高级查询数据!$A$2:$Y$53,25,FALSE)</f>
        <v>#N/A</v>
      </c>
      <c r="J131" s="63" t="s">
        <v>37</v>
      </c>
      <c r="K131" s="55"/>
      <c r="L131" s="64" t="s">
        <v>701</v>
      </c>
      <c r="M131" s="55"/>
      <c r="N131" s="65">
        <v>44409</v>
      </c>
      <c r="O131" s="55"/>
      <c r="P131" s="66">
        <v>6550</v>
      </c>
      <c r="Q131" s="73"/>
      <c r="R131" s="74">
        <f t="shared" si="5"/>
        <v>0</v>
      </c>
      <c r="S131" s="75">
        <v>202304</v>
      </c>
      <c r="T131" s="76" t="s">
        <v>435</v>
      </c>
      <c r="U131" s="76"/>
      <c r="V131" s="77"/>
      <c r="W131" s="77"/>
      <c r="X131" s="78">
        <v>44409</v>
      </c>
      <c r="Y131" s="78">
        <v>44773</v>
      </c>
      <c r="Z131" s="89" t="s">
        <v>702</v>
      </c>
      <c r="AA131" s="90">
        <v>0</v>
      </c>
      <c r="AB131" s="91">
        <v>0</v>
      </c>
      <c r="AC131" s="90">
        <v>0</v>
      </c>
    </row>
    <row r="132" s="42" customFormat="1" customHeight="1" spans="1:29">
      <c r="A132" s="7" t="s">
        <v>29</v>
      </c>
      <c r="B132" s="60" t="s">
        <v>30</v>
      </c>
      <c r="C132" s="61" t="s">
        <v>31</v>
      </c>
      <c r="D132" s="61" t="s">
        <v>53</v>
      </c>
      <c r="E132" s="7" t="s">
        <v>498</v>
      </c>
      <c r="F132" s="7" t="s">
        <v>492</v>
      </c>
      <c r="G132" s="7" t="s">
        <v>35</v>
      </c>
      <c r="H132" s="14" t="s">
        <v>703</v>
      </c>
      <c r="I132" s="14" t="e">
        <f>VLOOKUP(H132,合同高级查询数据!$A$2:$Y$53,25,FALSE)</f>
        <v>#N/A</v>
      </c>
      <c r="J132" s="67" t="s">
        <v>138</v>
      </c>
      <c r="K132" s="7" t="s">
        <v>704</v>
      </c>
      <c r="L132" s="68" t="s">
        <v>705</v>
      </c>
      <c r="M132" s="7"/>
      <c r="N132" s="69">
        <v>44228</v>
      </c>
      <c r="O132" s="7"/>
      <c r="P132" s="70">
        <v>3100</v>
      </c>
      <c r="Q132" s="23">
        <v>101.616</v>
      </c>
      <c r="R132" s="81">
        <f t="shared" si="5"/>
        <v>315009.6</v>
      </c>
      <c r="S132" s="82">
        <v>202304</v>
      </c>
      <c r="T132" s="83" t="s">
        <v>706</v>
      </c>
      <c r="U132" s="83"/>
      <c r="V132" s="84">
        <v>101.615661621</v>
      </c>
      <c r="W132" s="84"/>
      <c r="X132" s="85"/>
      <c r="Y132" s="85"/>
      <c r="Z132" s="92" t="s">
        <v>707</v>
      </c>
      <c r="AA132" s="93">
        <v>0</v>
      </c>
      <c r="AB132" s="94">
        <v>0</v>
      </c>
      <c r="AC132" s="93">
        <v>0</v>
      </c>
    </row>
    <row r="133" s="42" customFormat="1" customHeight="1" spans="1:29">
      <c r="A133" s="7" t="s">
        <v>29</v>
      </c>
      <c r="B133" s="60" t="s">
        <v>30</v>
      </c>
      <c r="C133" s="61" t="s">
        <v>31</v>
      </c>
      <c r="D133" s="61" t="s">
        <v>53</v>
      </c>
      <c r="E133" s="7" t="s">
        <v>498</v>
      </c>
      <c r="F133" s="7" t="s">
        <v>492</v>
      </c>
      <c r="G133" s="7" t="s">
        <v>35</v>
      </c>
      <c r="H133" s="14" t="s">
        <v>703</v>
      </c>
      <c r="I133" s="14" t="e">
        <f>VLOOKUP(H133,合同高级查询数据!$A$2:$Y$53,25,FALSE)</f>
        <v>#N/A</v>
      </c>
      <c r="J133" s="67" t="s">
        <v>138</v>
      </c>
      <c r="K133" s="7" t="s">
        <v>708</v>
      </c>
      <c r="L133" s="68" t="s">
        <v>709</v>
      </c>
      <c r="M133" s="7"/>
      <c r="N133" s="69">
        <v>44228</v>
      </c>
      <c r="O133" s="7"/>
      <c r="P133" s="70">
        <v>2600</v>
      </c>
      <c r="Q133" s="23">
        <v>112.628</v>
      </c>
      <c r="R133" s="81">
        <f t="shared" si="5"/>
        <v>292832.8</v>
      </c>
      <c r="S133" s="82">
        <v>202304</v>
      </c>
      <c r="T133" s="83" t="s">
        <v>706</v>
      </c>
      <c r="U133" s="83"/>
      <c r="V133" s="84">
        <v>112.627067566</v>
      </c>
      <c r="W133" s="84"/>
      <c r="X133" s="85"/>
      <c r="Y133" s="85"/>
      <c r="Z133" s="92" t="s">
        <v>710</v>
      </c>
      <c r="AA133" s="93">
        <v>0</v>
      </c>
      <c r="AB133" s="94">
        <v>0</v>
      </c>
      <c r="AC133" s="93">
        <v>0</v>
      </c>
    </row>
    <row r="134" s="42" customFormat="1" customHeight="1" spans="1:29">
      <c r="A134" s="7" t="s">
        <v>29</v>
      </c>
      <c r="B134" s="60" t="s">
        <v>30</v>
      </c>
      <c r="C134" s="61" t="s">
        <v>31</v>
      </c>
      <c r="D134" s="61" t="s">
        <v>53</v>
      </c>
      <c r="E134" s="7" t="s">
        <v>498</v>
      </c>
      <c r="F134" s="7" t="s">
        <v>492</v>
      </c>
      <c r="G134" s="7" t="s">
        <v>35</v>
      </c>
      <c r="H134" s="14" t="s">
        <v>703</v>
      </c>
      <c r="I134" s="14" t="e">
        <f>VLOOKUP(H134,合同高级查询数据!$A$2:$Y$53,25,FALSE)</f>
        <v>#N/A</v>
      </c>
      <c r="J134" s="67" t="s">
        <v>138</v>
      </c>
      <c r="K134" s="7" t="s">
        <v>711</v>
      </c>
      <c r="L134" s="68" t="s">
        <v>712</v>
      </c>
      <c r="M134" s="7"/>
      <c r="N134" s="69">
        <v>44197</v>
      </c>
      <c r="O134" s="7"/>
      <c r="P134" s="70">
        <v>2200</v>
      </c>
      <c r="Q134" s="23">
        <v>149.104</v>
      </c>
      <c r="R134" s="81">
        <f t="shared" si="5"/>
        <v>328028.8</v>
      </c>
      <c r="S134" s="82">
        <v>202304</v>
      </c>
      <c r="T134" s="83" t="s">
        <v>713</v>
      </c>
      <c r="U134" s="83"/>
      <c r="V134" s="84">
        <v>149.10342052</v>
      </c>
      <c r="W134" s="84"/>
      <c r="X134" s="85"/>
      <c r="Y134" s="85"/>
      <c r="Z134" s="92" t="s">
        <v>714</v>
      </c>
      <c r="AA134" s="93">
        <v>0</v>
      </c>
      <c r="AB134" s="94">
        <v>0</v>
      </c>
      <c r="AC134" s="93">
        <v>0</v>
      </c>
    </row>
    <row r="135" s="42" customFormat="1" customHeight="1" spans="1:29">
      <c r="A135" s="7" t="s">
        <v>29</v>
      </c>
      <c r="B135" s="60" t="s">
        <v>30</v>
      </c>
      <c r="C135" s="61" t="s">
        <v>31</v>
      </c>
      <c r="D135" s="61" t="s">
        <v>53</v>
      </c>
      <c r="E135" s="7" t="s">
        <v>498</v>
      </c>
      <c r="F135" s="7" t="s">
        <v>492</v>
      </c>
      <c r="G135" s="7" t="s">
        <v>35</v>
      </c>
      <c r="H135" s="14" t="s">
        <v>703</v>
      </c>
      <c r="I135" s="14" t="e">
        <f>VLOOKUP(H135,合同高级查询数据!$A$2:$Y$53,25,FALSE)</f>
        <v>#N/A</v>
      </c>
      <c r="J135" s="67" t="s">
        <v>138</v>
      </c>
      <c r="K135" s="7" t="s">
        <v>711</v>
      </c>
      <c r="L135" s="68" t="s">
        <v>715</v>
      </c>
      <c r="M135" s="7"/>
      <c r="N135" s="69">
        <v>44197</v>
      </c>
      <c r="O135" s="7"/>
      <c r="P135" s="70">
        <v>2200</v>
      </c>
      <c r="Q135" s="23"/>
      <c r="R135" s="81">
        <f t="shared" si="5"/>
        <v>0</v>
      </c>
      <c r="S135" s="82">
        <v>202304</v>
      </c>
      <c r="T135" s="83" t="s">
        <v>716</v>
      </c>
      <c r="U135" s="83"/>
      <c r="V135" s="84"/>
      <c r="W135" s="84"/>
      <c r="X135" s="85"/>
      <c r="Y135" s="85"/>
      <c r="Z135" s="92" t="s">
        <v>717</v>
      </c>
      <c r="AA135" s="93">
        <v>0</v>
      </c>
      <c r="AB135" s="94">
        <v>0</v>
      </c>
      <c r="AC135" s="93">
        <v>0</v>
      </c>
    </row>
    <row r="136" s="42" customFormat="1" customHeight="1" spans="1:29">
      <c r="A136" s="7" t="s">
        <v>29</v>
      </c>
      <c r="B136" s="60" t="s">
        <v>30</v>
      </c>
      <c r="C136" s="61" t="s">
        <v>31</v>
      </c>
      <c r="D136" s="61" t="s">
        <v>53</v>
      </c>
      <c r="E136" s="7" t="s">
        <v>498</v>
      </c>
      <c r="F136" s="7" t="s">
        <v>492</v>
      </c>
      <c r="G136" s="7" t="s">
        <v>35</v>
      </c>
      <c r="H136" s="14" t="s">
        <v>703</v>
      </c>
      <c r="I136" s="14" t="e">
        <f>VLOOKUP(H136,合同高级查询数据!$A$2:$Y$53,25,FALSE)</f>
        <v>#N/A</v>
      </c>
      <c r="J136" s="67" t="s">
        <v>138</v>
      </c>
      <c r="K136" s="7" t="s">
        <v>718</v>
      </c>
      <c r="L136" s="68" t="s">
        <v>719</v>
      </c>
      <c r="M136" s="7"/>
      <c r="N136" s="69">
        <v>44197</v>
      </c>
      <c r="O136" s="7"/>
      <c r="P136" s="70">
        <v>3200</v>
      </c>
      <c r="Q136" s="23">
        <v>302.785</v>
      </c>
      <c r="R136" s="81">
        <f t="shared" si="5"/>
        <v>968912</v>
      </c>
      <c r="S136" s="82">
        <v>202304</v>
      </c>
      <c r="T136" s="83" t="s">
        <v>713</v>
      </c>
      <c r="U136" s="83"/>
      <c r="V136" s="84">
        <v>302.784799628</v>
      </c>
      <c r="W136" s="84"/>
      <c r="X136" s="85"/>
      <c r="Y136" s="85"/>
      <c r="Z136" s="92" t="s">
        <v>720</v>
      </c>
      <c r="AA136" s="93">
        <v>0</v>
      </c>
      <c r="AB136" s="94">
        <v>0</v>
      </c>
      <c r="AC136" s="93">
        <v>0</v>
      </c>
    </row>
    <row r="137" s="42" customFormat="1" customHeight="1" spans="1:29">
      <c r="A137" s="7" t="s">
        <v>29</v>
      </c>
      <c r="B137" s="60" t="s">
        <v>30</v>
      </c>
      <c r="C137" s="61" t="s">
        <v>31</v>
      </c>
      <c r="D137" s="61" t="s">
        <v>53</v>
      </c>
      <c r="E137" s="7" t="s">
        <v>721</v>
      </c>
      <c r="F137" s="7" t="s">
        <v>722</v>
      </c>
      <c r="G137" s="7" t="s">
        <v>35</v>
      </c>
      <c r="H137" s="14" t="s">
        <v>723</v>
      </c>
      <c r="I137" s="14" t="e">
        <f>VLOOKUP(H137,合同高级查询数据!$A$2:$Y$53,25,FALSE)</f>
        <v>#N/A</v>
      </c>
      <c r="J137" s="67" t="s">
        <v>138</v>
      </c>
      <c r="K137" s="7" t="s">
        <v>724</v>
      </c>
      <c r="L137" s="68" t="s">
        <v>725</v>
      </c>
      <c r="M137" s="7"/>
      <c r="N137" s="69">
        <v>44621</v>
      </c>
      <c r="O137" s="7"/>
      <c r="P137" s="70" t="s">
        <v>726</v>
      </c>
      <c r="Q137" s="23"/>
      <c r="R137" s="81">
        <f>ROUND(Q137*3000,2)</f>
        <v>0</v>
      </c>
      <c r="S137" s="82">
        <v>202304</v>
      </c>
      <c r="T137" s="83" t="s">
        <v>727</v>
      </c>
      <c r="U137" s="83"/>
      <c r="V137" s="84"/>
      <c r="W137" s="84"/>
      <c r="X137" s="85"/>
      <c r="Y137" s="85"/>
      <c r="Z137" s="92" t="s">
        <v>728</v>
      </c>
      <c r="AA137" s="93">
        <v>0</v>
      </c>
      <c r="AB137" s="94">
        <v>0</v>
      </c>
      <c r="AC137" s="93">
        <v>0</v>
      </c>
    </row>
    <row r="138" s="42" customFormat="1" customHeight="1" spans="1:29">
      <c r="A138" s="7" t="s">
        <v>29</v>
      </c>
      <c r="B138" s="60" t="s">
        <v>30</v>
      </c>
      <c r="C138" s="61" t="s">
        <v>31</v>
      </c>
      <c r="D138" s="61" t="s">
        <v>32</v>
      </c>
      <c r="E138" s="7" t="s">
        <v>729</v>
      </c>
      <c r="F138" s="7" t="s">
        <v>730</v>
      </c>
      <c r="G138" s="7" t="s">
        <v>35</v>
      </c>
      <c r="H138" s="14" t="s">
        <v>731</v>
      </c>
      <c r="I138" s="14" t="e">
        <f>VLOOKUP(H138,合同高级查询数据!$A$2:$Y$53,25,FALSE)</f>
        <v>#N/A</v>
      </c>
      <c r="J138" s="67" t="s">
        <v>37</v>
      </c>
      <c r="K138" s="7" t="s">
        <v>732</v>
      </c>
      <c r="L138" s="68" t="s">
        <v>733</v>
      </c>
      <c r="M138" s="7"/>
      <c r="N138" s="69">
        <v>44593</v>
      </c>
      <c r="O138" s="7"/>
      <c r="P138" s="70">
        <v>5400</v>
      </c>
      <c r="Q138" s="23">
        <v>459.96</v>
      </c>
      <c r="R138" s="81">
        <f t="shared" ref="R138:R160" si="6">ROUND(P138*Q138,2)</f>
        <v>2483784</v>
      </c>
      <c r="S138" s="82">
        <v>202304</v>
      </c>
      <c r="T138" s="83" t="s">
        <v>734</v>
      </c>
      <c r="U138" s="83"/>
      <c r="V138" s="84">
        <v>459.959289551</v>
      </c>
      <c r="W138" s="84"/>
      <c r="X138" s="85"/>
      <c r="Y138" s="85"/>
      <c r="Z138" s="92" t="s">
        <v>735</v>
      </c>
      <c r="AA138" s="93">
        <v>0</v>
      </c>
      <c r="AB138" s="94">
        <v>0</v>
      </c>
      <c r="AC138" s="93">
        <v>0</v>
      </c>
    </row>
    <row r="139" s="42" customFormat="1" customHeight="1" spans="1:29">
      <c r="A139" s="7" t="s">
        <v>29</v>
      </c>
      <c r="B139" s="60" t="s">
        <v>30</v>
      </c>
      <c r="C139" s="61" t="s">
        <v>31</v>
      </c>
      <c r="D139" s="61" t="s">
        <v>32</v>
      </c>
      <c r="E139" s="7" t="s">
        <v>729</v>
      </c>
      <c r="F139" s="7" t="s">
        <v>730</v>
      </c>
      <c r="G139" s="7" t="s">
        <v>35</v>
      </c>
      <c r="H139" s="14" t="s">
        <v>736</v>
      </c>
      <c r="I139" s="14" t="e">
        <f>VLOOKUP(H139,合同高级查询数据!$A$2:$Y$53,25,FALSE)</f>
        <v>#N/A</v>
      </c>
      <c r="J139" s="67" t="s">
        <v>37</v>
      </c>
      <c r="K139" s="7" t="s">
        <v>737</v>
      </c>
      <c r="L139" s="68" t="s">
        <v>738</v>
      </c>
      <c r="M139" s="7"/>
      <c r="N139" s="69">
        <v>44287</v>
      </c>
      <c r="O139" s="7"/>
      <c r="P139" s="70">
        <v>3500</v>
      </c>
      <c r="Q139" s="23">
        <v>20.448</v>
      </c>
      <c r="R139" s="81">
        <f t="shared" si="6"/>
        <v>71568</v>
      </c>
      <c r="S139" s="82">
        <v>202304</v>
      </c>
      <c r="T139" s="83" t="s">
        <v>739</v>
      </c>
      <c r="U139" s="83"/>
      <c r="V139" s="84">
        <v>20.447280884</v>
      </c>
      <c r="W139" s="84"/>
      <c r="X139" s="85"/>
      <c r="Y139" s="85"/>
      <c r="Z139" s="92" t="s">
        <v>740</v>
      </c>
      <c r="AA139" s="93">
        <v>0</v>
      </c>
      <c r="AB139" s="94">
        <v>0</v>
      </c>
      <c r="AC139" s="93">
        <v>0</v>
      </c>
    </row>
    <row r="140" s="42" customFormat="1" customHeight="1" spans="1:29">
      <c r="A140" s="7" t="s">
        <v>29</v>
      </c>
      <c r="B140" s="60" t="s">
        <v>30</v>
      </c>
      <c r="C140" s="61" t="s">
        <v>31</v>
      </c>
      <c r="D140" s="61" t="s">
        <v>32</v>
      </c>
      <c r="E140" s="7" t="s">
        <v>729</v>
      </c>
      <c r="F140" s="7" t="s">
        <v>730</v>
      </c>
      <c r="G140" s="7" t="s">
        <v>35</v>
      </c>
      <c r="H140" s="14" t="s">
        <v>741</v>
      </c>
      <c r="I140" s="14" t="e">
        <f>VLOOKUP(H140,合同高级查询数据!$A$2:$Y$53,25,FALSE)</f>
        <v>#N/A</v>
      </c>
      <c r="J140" s="67" t="s">
        <v>37</v>
      </c>
      <c r="K140" s="7" t="s">
        <v>742</v>
      </c>
      <c r="L140" s="68" t="s">
        <v>743</v>
      </c>
      <c r="M140" s="7"/>
      <c r="N140" s="69">
        <v>44774</v>
      </c>
      <c r="O140" s="7"/>
      <c r="P140" s="70">
        <v>6500</v>
      </c>
      <c r="Q140" s="23">
        <v>276.53</v>
      </c>
      <c r="R140" s="81">
        <f t="shared" si="6"/>
        <v>1797445</v>
      </c>
      <c r="S140" s="82">
        <v>202304</v>
      </c>
      <c r="T140" s="83" t="s">
        <v>744</v>
      </c>
      <c r="U140" s="83"/>
      <c r="V140" s="84">
        <v>276.529418945</v>
      </c>
      <c r="W140" s="84"/>
      <c r="X140" s="85"/>
      <c r="Y140" s="85"/>
      <c r="Z140" s="92" t="s">
        <v>745</v>
      </c>
      <c r="AA140" s="93">
        <v>0</v>
      </c>
      <c r="AB140" s="94">
        <v>0</v>
      </c>
      <c r="AC140" s="93">
        <v>0</v>
      </c>
    </row>
    <row r="141" s="42" customFormat="1" customHeight="1" spans="1:29">
      <c r="A141" s="7" t="s">
        <v>29</v>
      </c>
      <c r="B141" s="60" t="s">
        <v>30</v>
      </c>
      <c r="C141" s="61" t="s">
        <v>31</v>
      </c>
      <c r="D141" s="61" t="s">
        <v>32</v>
      </c>
      <c r="E141" s="7" t="s">
        <v>746</v>
      </c>
      <c r="F141" s="7" t="s">
        <v>747</v>
      </c>
      <c r="G141" s="7" t="s">
        <v>35</v>
      </c>
      <c r="H141" s="14" t="s">
        <v>748</v>
      </c>
      <c r="I141" s="14" t="e">
        <f>VLOOKUP(H141,合同高级查询数据!$A$2:$Y$53,25,FALSE)</f>
        <v>#N/A</v>
      </c>
      <c r="J141" s="67" t="s">
        <v>37</v>
      </c>
      <c r="K141" s="7" t="s">
        <v>749</v>
      </c>
      <c r="L141" s="68" t="s">
        <v>750</v>
      </c>
      <c r="M141" s="7"/>
      <c r="N141" s="69">
        <v>44593</v>
      </c>
      <c r="O141" s="7"/>
      <c r="P141" s="70">
        <v>6800</v>
      </c>
      <c r="Q141" s="23"/>
      <c r="R141" s="81">
        <f t="shared" si="6"/>
        <v>0</v>
      </c>
      <c r="S141" s="82">
        <v>202304</v>
      </c>
      <c r="T141" s="83" t="s">
        <v>751</v>
      </c>
      <c r="U141" s="83"/>
      <c r="V141" s="84"/>
      <c r="W141" s="84"/>
      <c r="X141" s="85"/>
      <c r="Y141" s="85"/>
      <c r="Z141" s="92" t="s">
        <v>752</v>
      </c>
      <c r="AA141" s="93">
        <v>0</v>
      </c>
      <c r="AB141" s="94">
        <v>0</v>
      </c>
      <c r="AC141" s="93">
        <v>0</v>
      </c>
    </row>
    <row r="142" s="43" customFormat="1" customHeight="1" spans="1:29">
      <c r="A142" s="55" t="s">
        <v>29</v>
      </c>
      <c r="B142" s="56" t="s">
        <v>30</v>
      </c>
      <c r="C142" s="57" t="s">
        <v>31</v>
      </c>
      <c r="D142" s="57" t="s">
        <v>32</v>
      </c>
      <c r="E142" s="55" t="s">
        <v>746</v>
      </c>
      <c r="F142" s="55" t="s">
        <v>747</v>
      </c>
      <c r="G142" s="55" t="s">
        <v>35</v>
      </c>
      <c r="H142" s="58" t="s">
        <v>753</v>
      </c>
      <c r="I142" s="58" t="str">
        <f>VLOOKUP(H142,合同高级查询数据!$A$2:$Y$53,25,FALSE)</f>
        <v>2023-04-20</v>
      </c>
      <c r="J142" s="63" t="s">
        <v>37</v>
      </c>
      <c r="K142" s="55" t="s">
        <v>38</v>
      </c>
      <c r="L142" s="64" t="s">
        <v>754</v>
      </c>
      <c r="M142" s="55"/>
      <c r="N142" s="65">
        <v>43556</v>
      </c>
      <c r="O142" s="55"/>
      <c r="P142" s="66">
        <v>8400</v>
      </c>
      <c r="Q142" s="73">
        <v>986.47623</v>
      </c>
      <c r="R142" s="74">
        <f t="shared" si="6"/>
        <v>8286400.33</v>
      </c>
      <c r="S142" s="75">
        <v>202304</v>
      </c>
      <c r="T142" s="76" t="s">
        <v>755</v>
      </c>
      <c r="U142" s="76"/>
      <c r="V142" s="77">
        <v>986.436096191</v>
      </c>
      <c r="W142" s="77">
        <v>986.47623</v>
      </c>
      <c r="X142" s="78">
        <v>44927</v>
      </c>
      <c r="Y142" s="78">
        <v>45291</v>
      </c>
      <c r="Z142" s="89" t="s">
        <v>756</v>
      </c>
      <c r="AA142" s="90">
        <v>0</v>
      </c>
      <c r="AB142" s="91">
        <v>0</v>
      </c>
      <c r="AC142" s="90">
        <v>0</v>
      </c>
    </row>
    <row r="143" s="42" customFormat="1" customHeight="1" spans="1:29">
      <c r="A143" s="7" t="s">
        <v>29</v>
      </c>
      <c r="B143" s="60" t="s">
        <v>30</v>
      </c>
      <c r="C143" s="61" t="s">
        <v>31</v>
      </c>
      <c r="D143" s="61" t="s">
        <v>32</v>
      </c>
      <c r="E143" s="7" t="s">
        <v>746</v>
      </c>
      <c r="F143" s="7" t="s">
        <v>747</v>
      </c>
      <c r="G143" s="7" t="s">
        <v>35</v>
      </c>
      <c r="H143" s="14" t="s">
        <v>757</v>
      </c>
      <c r="I143" s="14" t="e">
        <f>VLOOKUP(H143,合同高级查询数据!$A$2:$Y$53,25,FALSE)</f>
        <v>#N/A</v>
      </c>
      <c r="J143" s="67" t="s">
        <v>37</v>
      </c>
      <c r="K143" s="7" t="s">
        <v>758</v>
      </c>
      <c r="L143" s="68" t="s">
        <v>759</v>
      </c>
      <c r="M143" s="7"/>
      <c r="N143" s="69">
        <v>44621</v>
      </c>
      <c r="O143" s="7"/>
      <c r="P143" s="70">
        <v>5300</v>
      </c>
      <c r="Q143" s="23"/>
      <c r="R143" s="81">
        <f t="shared" si="6"/>
        <v>0</v>
      </c>
      <c r="S143" s="82">
        <v>202304</v>
      </c>
      <c r="T143" s="83" t="s">
        <v>760</v>
      </c>
      <c r="U143" s="83"/>
      <c r="V143" s="84"/>
      <c r="W143" s="84"/>
      <c r="X143" s="85"/>
      <c r="Y143" s="85"/>
      <c r="Z143" s="92" t="s">
        <v>761</v>
      </c>
      <c r="AA143" s="93">
        <v>0</v>
      </c>
      <c r="AB143" s="94">
        <v>0</v>
      </c>
      <c r="AC143" s="93">
        <v>0</v>
      </c>
    </row>
    <row r="144" s="43" customFormat="1" customHeight="1" spans="1:29">
      <c r="A144" s="55" t="s">
        <v>29</v>
      </c>
      <c r="B144" s="56" t="s">
        <v>30</v>
      </c>
      <c r="C144" s="57" t="s">
        <v>31</v>
      </c>
      <c r="D144" s="57" t="s">
        <v>32</v>
      </c>
      <c r="E144" s="55" t="s">
        <v>762</v>
      </c>
      <c r="F144" s="55" t="s">
        <v>763</v>
      </c>
      <c r="G144" s="55" t="s">
        <v>35</v>
      </c>
      <c r="H144" s="58" t="s">
        <v>764</v>
      </c>
      <c r="I144" s="58" t="e">
        <f>VLOOKUP(H144,合同高级查询数据!$A$2:$Y$53,25,FALSE)</f>
        <v>#N/A</v>
      </c>
      <c r="J144" s="63" t="s">
        <v>37</v>
      </c>
      <c r="K144" s="55"/>
      <c r="L144" s="64" t="s">
        <v>765</v>
      </c>
      <c r="M144" s="55"/>
      <c r="N144" s="65">
        <v>44317</v>
      </c>
      <c r="O144" s="55"/>
      <c r="P144" s="66">
        <v>8000</v>
      </c>
      <c r="Q144" s="73"/>
      <c r="R144" s="74">
        <f t="shared" si="6"/>
        <v>0</v>
      </c>
      <c r="S144" s="75">
        <v>202304</v>
      </c>
      <c r="T144" s="76" t="s">
        <v>766</v>
      </c>
      <c r="U144" s="76"/>
      <c r="V144" s="77"/>
      <c r="W144" s="77"/>
      <c r="X144" s="78">
        <v>44317</v>
      </c>
      <c r="Y144" s="78">
        <v>44681</v>
      </c>
      <c r="Z144" s="89" t="s">
        <v>767</v>
      </c>
      <c r="AA144" s="90">
        <v>0</v>
      </c>
      <c r="AB144" s="91">
        <v>0</v>
      </c>
      <c r="AC144" s="90">
        <v>0</v>
      </c>
    </row>
    <row r="145" s="41" customFormat="1" customHeight="1" spans="1:29">
      <c r="A145" s="55" t="s">
        <v>29</v>
      </c>
      <c r="B145" s="56" t="s">
        <v>30</v>
      </c>
      <c r="C145" s="57" t="s">
        <v>31</v>
      </c>
      <c r="D145" s="57" t="s">
        <v>53</v>
      </c>
      <c r="E145" s="55" t="s">
        <v>768</v>
      </c>
      <c r="F145" s="55" t="s">
        <v>769</v>
      </c>
      <c r="G145" s="55" t="s">
        <v>35</v>
      </c>
      <c r="H145" s="58" t="s">
        <v>770</v>
      </c>
      <c r="I145" s="58" t="e">
        <f>VLOOKUP(H145,合同高级查询数据!$A$2:$Y$53,25,FALSE)</f>
        <v>#N/A</v>
      </c>
      <c r="J145" s="63" t="s">
        <v>259</v>
      </c>
      <c r="K145" s="55" t="s">
        <v>771</v>
      </c>
      <c r="L145" s="64" t="s">
        <v>771</v>
      </c>
      <c r="M145" s="55"/>
      <c r="N145" s="65">
        <v>44774</v>
      </c>
      <c r="O145" s="55"/>
      <c r="P145" s="66">
        <v>2200</v>
      </c>
      <c r="Q145" s="73">
        <v>154.717</v>
      </c>
      <c r="R145" s="74">
        <f t="shared" si="6"/>
        <v>340377.4</v>
      </c>
      <c r="S145" s="75">
        <v>202304</v>
      </c>
      <c r="T145" s="76" t="s">
        <v>772</v>
      </c>
      <c r="U145" s="76"/>
      <c r="V145" s="77">
        <v>154.716125488</v>
      </c>
      <c r="W145" s="77"/>
      <c r="X145" s="78">
        <v>44774</v>
      </c>
      <c r="Y145" s="78">
        <v>45138</v>
      </c>
      <c r="Z145" s="89" t="s">
        <v>773</v>
      </c>
      <c r="AA145" s="90">
        <v>0</v>
      </c>
      <c r="AB145" s="91">
        <v>0</v>
      </c>
      <c r="AC145" s="90">
        <v>0</v>
      </c>
    </row>
    <row r="146" s="41" customFormat="1" customHeight="1" spans="1:29">
      <c r="A146" s="55" t="s">
        <v>29</v>
      </c>
      <c r="B146" s="56" t="s">
        <v>30</v>
      </c>
      <c r="C146" s="57" t="s">
        <v>31</v>
      </c>
      <c r="D146" s="57" t="s">
        <v>53</v>
      </c>
      <c r="E146" s="55" t="s">
        <v>768</v>
      </c>
      <c r="F146" s="55" t="s">
        <v>769</v>
      </c>
      <c r="G146" s="55" t="s">
        <v>35</v>
      </c>
      <c r="H146" s="58" t="s">
        <v>770</v>
      </c>
      <c r="I146" s="58" t="e">
        <f>VLOOKUP(H146,合同高级查询数据!$A$2:$Y$53,25,FALSE)</f>
        <v>#N/A</v>
      </c>
      <c r="J146" s="63" t="s">
        <v>259</v>
      </c>
      <c r="K146" s="55" t="s">
        <v>774</v>
      </c>
      <c r="L146" s="64" t="s">
        <v>774</v>
      </c>
      <c r="M146" s="55"/>
      <c r="N146" s="65">
        <v>44774</v>
      </c>
      <c r="O146" s="55"/>
      <c r="P146" s="66">
        <v>3200</v>
      </c>
      <c r="Q146" s="73">
        <v>388.025</v>
      </c>
      <c r="R146" s="74">
        <f t="shared" si="6"/>
        <v>1241680</v>
      </c>
      <c r="S146" s="75">
        <v>202304</v>
      </c>
      <c r="T146" s="76" t="s">
        <v>775</v>
      </c>
      <c r="U146" s="76"/>
      <c r="V146" s="77">
        <v>388.024047852</v>
      </c>
      <c r="W146" s="77"/>
      <c r="X146" s="78">
        <v>44774</v>
      </c>
      <c r="Y146" s="78">
        <v>45138</v>
      </c>
      <c r="Z146" s="89" t="s">
        <v>776</v>
      </c>
      <c r="AA146" s="90">
        <v>0</v>
      </c>
      <c r="AB146" s="91">
        <v>0</v>
      </c>
      <c r="AC146" s="90">
        <v>0</v>
      </c>
    </row>
    <row r="147" s="41" customFormat="1" customHeight="1" spans="1:29">
      <c r="A147" s="55" t="s">
        <v>29</v>
      </c>
      <c r="B147" s="56" t="s">
        <v>30</v>
      </c>
      <c r="C147" s="57" t="s">
        <v>31</v>
      </c>
      <c r="D147" s="57" t="s">
        <v>53</v>
      </c>
      <c r="E147" s="55" t="s">
        <v>777</v>
      </c>
      <c r="F147" s="55" t="s">
        <v>778</v>
      </c>
      <c r="G147" s="55" t="s">
        <v>35</v>
      </c>
      <c r="H147" s="58" t="s">
        <v>779</v>
      </c>
      <c r="I147" s="58" t="str">
        <f>VLOOKUP(H147,合同高级查询数据!$A$2:$Y$53,25,FALSE)</f>
        <v>2023-04-19</v>
      </c>
      <c r="J147" s="63" t="s">
        <v>138</v>
      </c>
      <c r="K147" s="55" t="s">
        <v>780</v>
      </c>
      <c r="L147" s="64" t="s">
        <v>781</v>
      </c>
      <c r="M147" s="55"/>
      <c r="N147" s="65">
        <v>44593</v>
      </c>
      <c r="O147" s="55"/>
      <c r="P147" s="66">
        <v>2300</v>
      </c>
      <c r="Q147" s="73">
        <v>24.91</v>
      </c>
      <c r="R147" s="74">
        <f t="shared" si="6"/>
        <v>57293</v>
      </c>
      <c r="S147" s="75">
        <v>202304</v>
      </c>
      <c r="T147" s="76" t="s">
        <v>782</v>
      </c>
      <c r="U147" s="76"/>
      <c r="V147" s="77">
        <v>24.909065247</v>
      </c>
      <c r="W147" s="77"/>
      <c r="X147" s="78">
        <v>44958</v>
      </c>
      <c r="Y147" s="78">
        <v>45322</v>
      </c>
      <c r="Z147" s="89" t="s">
        <v>783</v>
      </c>
      <c r="AA147" s="90">
        <v>0</v>
      </c>
      <c r="AB147" s="91">
        <v>0</v>
      </c>
      <c r="AC147" s="90">
        <v>0</v>
      </c>
    </row>
    <row r="148" s="41" customFormat="1" customHeight="1" spans="1:29">
      <c r="A148" s="55" t="s">
        <v>29</v>
      </c>
      <c r="B148" s="56" t="s">
        <v>30</v>
      </c>
      <c r="C148" s="57" t="s">
        <v>31</v>
      </c>
      <c r="D148" s="57" t="s">
        <v>53</v>
      </c>
      <c r="E148" s="55" t="s">
        <v>777</v>
      </c>
      <c r="F148" s="55" t="s">
        <v>778</v>
      </c>
      <c r="G148" s="55" t="s">
        <v>35</v>
      </c>
      <c r="H148" s="58" t="s">
        <v>779</v>
      </c>
      <c r="I148" s="58" t="str">
        <f>VLOOKUP(H148,合同高级查询数据!$A$2:$Y$53,25,FALSE)</f>
        <v>2023-04-19</v>
      </c>
      <c r="J148" s="63" t="s">
        <v>138</v>
      </c>
      <c r="K148" s="55" t="s">
        <v>784</v>
      </c>
      <c r="L148" s="64" t="s">
        <v>785</v>
      </c>
      <c r="M148" s="55"/>
      <c r="N148" s="65">
        <v>44593</v>
      </c>
      <c r="O148" s="55"/>
      <c r="P148" s="66">
        <v>3300</v>
      </c>
      <c r="Q148" s="73">
        <v>40.692</v>
      </c>
      <c r="R148" s="74">
        <f t="shared" si="6"/>
        <v>134283.6</v>
      </c>
      <c r="S148" s="75">
        <v>202304</v>
      </c>
      <c r="T148" s="76" t="s">
        <v>782</v>
      </c>
      <c r="U148" s="76"/>
      <c r="V148" s="77">
        <v>40.691135406</v>
      </c>
      <c r="W148" s="77"/>
      <c r="X148" s="78">
        <v>44958</v>
      </c>
      <c r="Y148" s="78">
        <v>45322</v>
      </c>
      <c r="Z148" s="89" t="s">
        <v>786</v>
      </c>
      <c r="AA148" s="90">
        <v>0</v>
      </c>
      <c r="AB148" s="91">
        <v>0</v>
      </c>
      <c r="AC148" s="90">
        <v>0</v>
      </c>
    </row>
    <row r="149" s="41" customFormat="1" customHeight="1" spans="1:29">
      <c r="A149" s="55" t="s">
        <v>29</v>
      </c>
      <c r="B149" s="56" t="s">
        <v>30</v>
      </c>
      <c r="C149" s="57" t="s">
        <v>31</v>
      </c>
      <c r="D149" s="57" t="s">
        <v>53</v>
      </c>
      <c r="E149" s="55" t="s">
        <v>787</v>
      </c>
      <c r="F149" s="55" t="s">
        <v>788</v>
      </c>
      <c r="G149" s="55" t="s">
        <v>35</v>
      </c>
      <c r="H149" s="58" t="s">
        <v>789</v>
      </c>
      <c r="I149" s="58" t="e">
        <f>VLOOKUP(H149,合同高级查询数据!$A$2:$Y$53,25,FALSE)</f>
        <v>#N/A</v>
      </c>
      <c r="J149" s="63" t="s">
        <v>138</v>
      </c>
      <c r="K149" s="55" t="s">
        <v>790</v>
      </c>
      <c r="L149" s="64" t="s">
        <v>791</v>
      </c>
      <c r="M149" s="55"/>
      <c r="N149" s="65">
        <v>44593</v>
      </c>
      <c r="O149" s="55"/>
      <c r="P149" s="66">
        <v>2100</v>
      </c>
      <c r="Q149" s="73">
        <v>221.814</v>
      </c>
      <c r="R149" s="74">
        <f t="shared" si="6"/>
        <v>465809.4</v>
      </c>
      <c r="S149" s="75">
        <v>202304</v>
      </c>
      <c r="T149" s="76" t="s">
        <v>792</v>
      </c>
      <c r="U149" s="76"/>
      <c r="V149" s="77">
        <v>221.813954373</v>
      </c>
      <c r="W149" s="77"/>
      <c r="X149" s="78">
        <v>44958</v>
      </c>
      <c r="Y149" s="78">
        <v>45322</v>
      </c>
      <c r="Z149" s="89" t="s">
        <v>793</v>
      </c>
      <c r="AA149" s="90">
        <v>0</v>
      </c>
      <c r="AB149" s="91">
        <v>0</v>
      </c>
      <c r="AC149" s="90">
        <v>0</v>
      </c>
    </row>
    <row r="150" s="41" customFormat="1" customHeight="1" spans="1:29">
      <c r="A150" s="55" t="s">
        <v>29</v>
      </c>
      <c r="B150" s="56" t="s">
        <v>30</v>
      </c>
      <c r="C150" s="57" t="s">
        <v>31</v>
      </c>
      <c r="D150" s="57" t="s">
        <v>53</v>
      </c>
      <c r="E150" s="55" t="s">
        <v>787</v>
      </c>
      <c r="F150" s="55" t="s">
        <v>788</v>
      </c>
      <c r="G150" s="55" t="s">
        <v>35</v>
      </c>
      <c r="H150" s="58" t="s">
        <v>789</v>
      </c>
      <c r="I150" s="58" t="e">
        <f>VLOOKUP(H150,合同高级查询数据!$A$2:$Y$53,25,FALSE)</f>
        <v>#N/A</v>
      </c>
      <c r="J150" s="63" t="s">
        <v>138</v>
      </c>
      <c r="K150" s="55" t="s">
        <v>790</v>
      </c>
      <c r="L150" s="64" t="s">
        <v>794</v>
      </c>
      <c r="M150" s="55"/>
      <c r="N150" s="65">
        <v>44593</v>
      </c>
      <c r="O150" s="55"/>
      <c r="P150" s="66">
        <v>2100</v>
      </c>
      <c r="Q150" s="73"/>
      <c r="R150" s="74">
        <f t="shared" si="6"/>
        <v>0</v>
      </c>
      <c r="S150" s="75">
        <v>202304</v>
      </c>
      <c r="T150" s="76" t="s">
        <v>795</v>
      </c>
      <c r="U150" s="76"/>
      <c r="V150" s="77"/>
      <c r="W150" s="77"/>
      <c r="X150" s="78">
        <v>44958</v>
      </c>
      <c r="Y150" s="78">
        <v>45322</v>
      </c>
      <c r="Z150" s="89" t="s">
        <v>796</v>
      </c>
      <c r="AA150" s="90">
        <v>0</v>
      </c>
      <c r="AB150" s="91">
        <v>0</v>
      </c>
      <c r="AC150" s="90">
        <v>0</v>
      </c>
    </row>
    <row r="151" s="41" customFormat="1" customHeight="1" spans="1:29">
      <c r="A151" s="55" t="s">
        <v>29</v>
      </c>
      <c r="B151" s="56" t="s">
        <v>30</v>
      </c>
      <c r="C151" s="57" t="s">
        <v>31</v>
      </c>
      <c r="D151" s="57" t="s">
        <v>53</v>
      </c>
      <c r="E151" s="55" t="s">
        <v>787</v>
      </c>
      <c r="F151" s="55" t="s">
        <v>788</v>
      </c>
      <c r="G151" s="55" t="s">
        <v>35</v>
      </c>
      <c r="H151" s="58" t="s">
        <v>789</v>
      </c>
      <c r="I151" s="58" t="e">
        <f>VLOOKUP(H151,合同高级查询数据!$A$2:$Y$53,25,FALSE)</f>
        <v>#N/A</v>
      </c>
      <c r="J151" s="63" t="s">
        <v>138</v>
      </c>
      <c r="K151" s="55" t="s">
        <v>797</v>
      </c>
      <c r="L151" s="64" t="s">
        <v>798</v>
      </c>
      <c r="M151" s="55"/>
      <c r="N151" s="65">
        <v>44593</v>
      </c>
      <c r="O151" s="55"/>
      <c r="P151" s="66">
        <v>3100</v>
      </c>
      <c r="Q151" s="73">
        <v>725.265</v>
      </c>
      <c r="R151" s="74">
        <f t="shared" si="6"/>
        <v>2248321.5</v>
      </c>
      <c r="S151" s="75">
        <v>202304</v>
      </c>
      <c r="T151" s="76" t="s">
        <v>799</v>
      </c>
      <c r="U151" s="76"/>
      <c r="V151" s="77">
        <v>725.264920174</v>
      </c>
      <c r="W151" s="77"/>
      <c r="X151" s="78">
        <v>44958</v>
      </c>
      <c r="Y151" s="78">
        <v>45322</v>
      </c>
      <c r="Z151" s="89" t="s">
        <v>800</v>
      </c>
      <c r="AA151" s="90">
        <v>0</v>
      </c>
      <c r="AB151" s="91">
        <v>0</v>
      </c>
      <c r="AC151" s="90">
        <v>0</v>
      </c>
    </row>
    <row r="152" s="2" customFormat="1" customHeight="1" spans="1:29">
      <c r="A152" s="7" t="s">
        <v>29</v>
      </c>
      <c r="B152" s="60" t="s">
        <v>30</v>
      </c>
      <c r="C152" s="61" t="s">
        <v>31</v>
      </c>
      <c r="D152" s="61" t="s">
        <v>53</v>
      </c>
      <c r="E152" s="7" t="s">
        <v>787</v>
      </c>
      <c r="F152" s="7" t="s">
        <v>801</v>
      </c>
      <c r="G152" s="7" t="s">
        <v>35</v>
      </c>
      <c r="H152" s="14" t="s">
        <v>802</v>
      </c>
      <c r="I152" s="14" t="e">
        <f>VLOOKUP(H152,合同高级查询数据!$A$2:$Y$53,25,FALSE)</f>
        <v>#N/A</v>
      </c>
      <c r="J152" s="67" t="s">
        <v>259</v>
      </c>
      <c r="K152" s="7" t="s">
        <v>803</v>
      </c>
      <c r="L152" s="68" t="s">
        <v>804</v>
      </c>
      <c r="M152" s="7"/>
      <c r="N152" s="69">
        <v>44774</v>
      </c>
      <c r="O152" s="7"/>
      <c r="P152" s="70">
        <v>2400</v>
      </c>
      <c r="Q152" s="23"/>
      <c r="R152" s="81">
        <f t="shared" si="6"/>
        <v>0</v>
      </c>
      <c r="S152" s="82">
        <v>202304</v>
      </c>
      <c r="T152" s="83" t="s">
        <v>805</v>
      </c>
      <c r="U152" s="83"/>
      <c r="V152" s="84"/>
      <c r="W152" s="84"/>
      <c r="X152" s="85"/>
      <c r="Y152" s="85"/>
      <c r="Z152" s="92" t="s">
        <v>806</v>
      </c>
      <c r="AA152" s="93">
        <v>0</v>
      </c>
      <c r="AB152" s="94">
        <v>0</v>
      </c>
      <c r="AC152" s="93">
        <v>0</v>
      </c>
    </row>
    <row r="153" s="2" customFormat="1" customHeight="1" spans="1:29">
      <c r="A153" s="7" t="s">
        <v>29</v>
      </c>
      <c r="B153" s="60" t="s">
        <v>30</v>
      </c>
      <c r="C153" s="61" t="s">
        <v>31</v>
      </c>
      <c r="D153" s="61" t="s">
        <v>53</v>
      </c>
      <c r="E153" s="7" t="s">
        <v>787</v>
      </c>
      <c r="F153" s="7" t="s">
        <v>801</v>
      </c>
      <c r="G153" s="7" t="s">
        <v>35</v>
      </c>
      <c r="H153" s="14" t="s">
        <v>802</v>
      </c>
      <c r="I153" s="14" t="e">
        <f>VLOOKUP(H153,合同高级查询数据!$A$2:$Y$53,25,FALSE)</f>
        <v>#N/A</v>
      </c>
      <c r="J153" s="67" t="s">
        <v>259</v>
      </c>
      <c r="K153" s="7" t="s">
        <v>807</v>
      </c>
      <c r="L153" s="68" t="s">
        <v>808</v>
      </c>
      <c r="M153" s="7"/>
      <c r="N153" s="69">
        <v>44774</v>
      </c>
      <c r="O153" s="7"/>
      <c r="P153" s="70">
        <v>3100</v>
      </c>
      <c r="Q153" s="23"/>
      <c r="R153" s="81">
        <f t="shared" si="6"/>
        <v>0</v>
      </c>
      <c r="S153" s="82">
        <v>202304</v>
      </c>
      <c r="T153" s="83" t="s">
        <v>805</v>
      </c>
      <c r="U153" s="83"/>
      <c r="V153" s="84"/>
      <c r="W153" s="84"/>
      <c r="X153" s="85"/>
      <c r="Y153" s="85"/>
      <c r="Z153" s="92" t="s">
        <v>809</v>
      </c>
      <c r="AA153" s="93">
        <v>0</v>
      </c>
      <c r="AB153" s="94">
        <v>0</v>
      </c>
      <c r="AC153" s="93">
        <v>0</v>
      </c>
    </row>
    <row r="154" s="41" customFormat="1" customHeight="1" spans="1:29">
      <c r="A154" s="55" t="s">
        <v>575</v>
      </c>
      <c r="B154" s="56" t="s">
        <v>529</v>
      </c>
      <c r="C154" s="57" t="s">
        <v>191</v>
      </c>
      <c r="D154" s="56" t="s">
        <v>810</v>
      </c>
      <c r="E154" s="55" t="s">
        <v>811</v>
      </c>
      <c r="F154" s="55" t="s">
        <v>812</v>
      </c>
      <c r="G154" s="55" t="s">
        <v>35</v>
      </c>
      <c r="H154" s="58" t="s">
        <v>813</v>
      </c>
      <c r="I154" s="58" t="e">
        <f>VLOOKUP(H154,合同高级查询数据!$A$2:$Y$53,25,FALSE)</f>
        <v>#N/A</v>
      </c>
      <c r="J154" s="63" t="s">
        <v>814</v>
      </c>
      <c r="K154" s="55" t="s">
        <v>815</v>
      </c>
      <c r="L154" s="64" t="s">
        <v>816</v>
      </c>
      <c r="M154" s="55" t="s">
        <v>817</v>
      </c>
      <c r="N154" s="65" t="s">
        <v>818</v>
      </c>
      <c r="O154" s="55" t="s">
        <v>819</v>
      </c>
      <c r="P154" s="66">
        <v>9500</v>
      </c>
      <c r="Q154" s="73">
        <v>131.68</v>
      </c>
      <c r="R154" s="74">
        <f t="shared" si="6"/>
        <v>1250960</v>
      </c>
      <c r="S154" s="75">
        <v>202304</v>
      </c>
      <c r="T154" s="76" t="s">
        <v>820</v>
      </c>
      <c r="U154" s="76"/>
      <c r="V154" s="77">
        <v>131.678277287</v>
      </c>
      <c r="W154" s="77">
        <v>133.96</v>
      </c>
      <c r="X154" s="78">
        <v>44409</v>
      </c>
      <c r="Y154" s="78">
        <v>45138</v>
      </c>
      <c r="Z154" s="89" t="s">
        <v>821</v>
      </c>
      <c r="AA154" s="90">
        <v>0.2</v>
      </c>
      <c r="AB154" s="91">
        <v>600</v>
      </c>
      <c r="AC154" s="90">
        <v>120</v>
      </c>
    </row>
    <row r="155" s="2" customFormat="1" customHeight="1" spans="1:29">
      <c r="A155" s="7" t="s">
        <v>575</v>
      </c>
      <c r="B155" s="60" t="s">
        <v>529</v>
      </c>
      <c r="C155" s="61" t="s">
        <v>307</v>
      </c>
      <c r="D155" s="61" t="s">
        <v>530</v>
      </c>
      <c r="E155" s="7" t="s">
        <v>822</v>
      </c>
      <c r="F155" s="7" t="s">
        <v>823</v>
      </c>
      <c r="G155" s="7" t="s">
        <v>35</v>
      </c>
      <c r="H155" s="14" t="s">
        <v>824</v>
      </c>
      <c r="I155" s="14" t="e">
        <f>VLOOKUP(H155,合同高级查询数据!$A$2:$Y$53,25,FALSE)</f>
        <v>#N/A</v>
      </c>
      <c r="J155" s="67" t="s">
        <v>825</v>
      </c>
      <c r="K155" s="7" t="s">
        <v>826</v>
      </c>
      <c r="L155" s="68" t="s">
        <v>827</v>
      </c>
      <c r="M155" s="7"/>
      <c r="N155" s="69" t="s">
        <v>828</v>
      </c>
      <c r="O155" s="7" t="s">
        <v>829</v>
      </c>
      <c r="P155" s="70">
        <v>9500</v>
      </c>
      <c r="Q155" s="23"/>
      <c r="R155" s="81">
        <f t="shared" si="6"/>
        <v>0</v>
      </c>
      <c r="S155" s="82">
        <v>202304</v>
      </c>
      <c r="T155" s="83" t="s">
        <v>830</v>
      </c>
      <c r="U155" s="83"/>
      <c r="V155" s="84"/>
      <c r="W155" s="84"/>
      <c r="X155" s="85"/>
      <c r="Y155" s="85"/>
      <c r="Z155" s="92"/>
      <c r="AA155" s="93" t="s">
        <v>292</v>
      </c>
      <c r="AB155" s="94">
        <v>0</v>
      </c>
      <c r="AC155" s="93">
        <v>0</v>
      </c>
    </row>
    <row r="156" s="2" customFormat="1" customHeight="1" spans="1:29">
      <c r="A156" s="7" t="s">
        <v>575</v>
      </c>
      <c r="B156" s="60" t="s">
        <v>529</v>
      </c>
      <c r="C156" s="61" t="s">
        <v>307</v>
      </c>
      <c r="D156" s="61" t="s">
        <v>530</v>
      </c>
      <c r="E156" s="7" t="s">
        <v>822</v>
      </c>
      <c r="F156" s="7" t="s">
        <v>823</v>
      </c>
      <c r="G156" s="7" t="s">
        <v>35</v>
      </c>
      <c r="H156" s="14" t="s">
        <v>824</v>
      </c>
      <c r="I156" s="14" t="e">
        <f>VLOOKUP(H156,合同高级查询数据!$A$2:$Y$53,25,FALSE)</f>
        <v>#N/A</v>
      </c>
      <c r="J156" s="67" t="s">
        <v>825</v>
      </c>
      <c r="K156" s="7" t="s">
        <v>831</v>
      </c>
      <c r="L156" s="68" t="s">
        <v>832</v>
      </c>
      <c r="M156" s="7"/>
      <c r="N156" s="69">
        <v>44462</v>
      </c>
      <c r="O156" s="7" t="s">
        <v>537</v>
      </c>
      <c r="P156" s="70">
        <v>9500</v>
      </c>
      <c r="Q156" s="23">
        <v>4.4</v>
      </c>
      <c r="R156" s="81">
        <f t="shared" si="6"/>
        <v>41800</v>
      </c>
      <c r="S156" s="82">
        <v>202304</v>
      </c>
      <c r="T156" s="83" t="s">
        <v>833</v>
      </c>
      <c r="U156" s="83"/>
      <c r="V156" s="84">
        <v>4.35</v>
      </c>
      <c r="W156" s="84">
        <v>4.4</v>
      </c>
      <c r="X156" s="85"/>
      <c r="Y156" s="85"/>
      <c r="Z156" s="92" t="s">
        <v>834</v>
      </c>
      <c r="AA156" s="93">
        <v>0.3</v>
      </c>
      <c r="AB156" s="94">
        <v>20</v>
      </c>
      <c r="AC156" s="93">
        <v>0</v>
      </c>
    </row>
    <row r="157" s="2" customFormat="1" customHeight="1" spans="1:29">
      <c r="A157" s="7" t="s">
        <v>575</v>
      </c>
      <c r="B157" s="60" t="s">
        <v>529</v>
      </c>
      <c r="C157" s="61" t="s">
        <v>307</v>
      </c>
      <c r="D157" s="61" t="s">
        <v>530</v>
      </c>
      <c r="E157" s="7" t="s">
        <v>822</v>
      </c>
      <c r="F157" s="7" t="s">
        <v>823</v>
      </c>
      <c r="G157" s="7" t="s">
        <v>35</v>
      </c>
      <c r="H157" s="14" t="s">
        <v>824</v>
      </c>
      <c r="I157" s="14" t="e">
        <f>VLOOKUP(H157,合同高级查询数据!$A$2:$Y$53,25,FALSE)</f>
        <v>#N/A</v>
      </c>
      <c r="J157" s="67" t="s">
        <v>37</v>
      </c>
      <c r="K157" s="96" t="s">
        <v>835</v>
      </c>
      <c r="L157" s="68" t="s">
        <v>823</v>
      </c>
      <c r="M157" s="7"/>
      <c r="N157" s="69" t="s">
        <v>836</v>
      </c>
      <c r="O157" s="7" t="s">
        <v>837</v>
      </c>
      <c r="P157" s="70">
        <v>9500</v>
      </c>
      <c r="Q157" s="23">
        <v>54.4</v>
      </c>
      <c r="R157" s="81">
        <f t="shared" si="6"/>
        <v>516800</v>
      </c>
      <c r="S157" s="82">
        <v>202304</v>
      </c>
      <c r="T157" s="83" t="s">
        <v>838</v>
      </c>
      <c r="U157" s="83"/>
      <c r="V157" s="84">
        <v>54.341841888</v>
      </c>
      <c r="W157" s="84">
        <v>54.4</v>
      </c>
      <c r="X157" s="85"/>
      <c r="Y157" s="85"/>
      <c r="Z157" s="92" t="s">
        <v>839</v>
      </c>
      <c r="AA157" s="93">
        <v>0.3</v>
      </c>
      <c r="AB157" s="94">
        <v>160</v>
      </c>
      <c r="AC157" s="93">
        <f>AB157*0.3+20*0.3</f>
        <v>54</v>
      </c>
    </row>
    <row r="158" s="2" customFormat="1" customHeight="1" spans="1:29">
      <c r="A158" s="7" t="s">
        <v>575</v>
      </c>
      <c r="B158" s="60" t="s">
        <v>529</v>
      </c>
      <c r="C158" s="61" t="s">
        <v>307</v>
      </c>
      <c r="D158" s="61" t="s">
        <v>530</v>
      </c>
      <c r="E158" s="7" t="s">
        <v>822</v>
      </c>
      <c r="F158" s="7" t="s">
        <v>823</v>
      </c>
      <c r="G158" s="7" t="s">
        <v>35</v>
      </c>
      <c r="H158" s="14" t="s">
        <v>824</v>
      </c>
      <c r="I158" s="14" t="e">
        <f>VLOOKUP(H158,合同高级查询数据!$A$2:$Y$53,25,FALSE)</f>
        <v>#N/A</v>
      </c>
      <c r="J158" s="67" t="s">
        <v>37</v>
      </c>
      <c r="K158" s="7" t="s">
        <v>840</v>
      </c>
      <c r="L158" s="68" t="s">
        <v>841</v>
      </c>
      <c r="M158" s="7"/>
      <c r="N158" s="69" t="s">
        <v>842</v>
      </c>
      <c r="O158" s="7" t="s">
        <v>843</v>
      </c>
      <c r="P158" s="70">
        <v>9500</v>
      </c>
      <c r="Q158" s="23">
        <v>42.1</v>
      </c>
      <c r="R158" s="81">
        <f t="shared" si="6"/>
        <v>399950</v>
      </c>
      <c r="S158" s="82">
        <v>202304</v>
      </c>
      <c r="T158" s="83" t="s">
        <v>844</v>
      </c>
      <c r="U158" s="83"/>
      <c r="V158" s="84">
        <v>41.987630157</v>
      </c>
      <c r="W158" s="84">
        <v>42.1</v>
      </c>
      <c r="X158" s="85"/>
      <c r="Y158" s="85"/>
      <c r="Z158" s="92" t="s">
        <v>845</v>
      </c>
      <c r="AA158" s="93">
        <v>0.3</v>
      </c>
      <c r="AB158" s="94">
        <v>140</v>
      </c>
      <c r="AC158" s="93">
        <v>42</v>
      </c>
    </row>
    <row r="159" s="2" customFormat="1" customHeight="1" spans="1:29">
      <c r="A159" s="7" t="s">
        <v>575</v>
      </c>
      <c r="B159" s="60" t="s">
        <v>529</v>
      </c>
      <c r="C159" s="61" t="s">
        <v>307</v>
      </c>
      <c r="D159" s="61" t="s">
        <v>530</v>
      </c>
      <c r="E159" s="7" t="s">
        <v>822</v>
      </c>
      <c r="F159" s="7" t="s">
        <v>846</v>
      </c>
      <c r="G159" s="7" t="s">
        <v>35</v>
      </c>
      <c r="H159" s="14" t="s">
        <v>847</v>
      </c>
      <c r="I159" s="14" t="e">
        <f>VLOOKUP(H159,合同高级查询数据!$A$2:$Y$53,25,FALSE)</f>
        <v>#N/A</v>
      </c>
      <c r="J159" s="67" t="s">
        <v>37</v>
      </c>
      <c r="K159" s="7" t="s">
        <v>848</v>
      </c>
      <c r="L159" s="68" t="s">
        <v>849</v>
      </c>
      <c r="M159" s="7"/>
      <c r="N159" s="69" t="s">
        <v>850</v>
      </c>
      <c r="O159" s="96" t="s">
        <v>851</v>
      </c>
      <c r="P159" s="70">
        <v>9500</v>
      </c>
      <c r="Q159" s="23"/>
      <c r="R159" s="81">
        <f t="shared" si="6"/>
        <v>0</v>
      </c>
      <c r="S159" s="82">
        <v>202304</v>
      </c>
      <c r="T159" s="83" t="s">
        <v>852</v>
      </c>
      <c r="U159" s="83"/>
      <c r="V159" s="84"/>
      <c r="W159" s="84"/>
      <c r="X159" s="85"/>
      <c r="Y159" s="85"/>
      <c r="Z159" s="92" t="s">
        <v>853</v>
      </c>
      <c r="AA159" s="93" t="s">
        <v>292</v>
      </c>
      <c r="AB159" s="94"/>
      <c r="AC159" s="93"/>
    </row>
    <row r="160" s="2" customFormat="1" customHeight="1" spans="1:29">
      <c r="A160" s="7" t="s">
        <v>575</v>
      </c>
      <c r="B160" s="60" t="s">
        <v>529</v>
      </c>
      <c r="C160" s="61" t="s">
        <v>307</v>
      </c>
      <c r="D160" s="61" t="s">
        <v>530</v>
      </c>
      <c r="E160" s="7" t="s">
        <v>822</v>
      </c>
      <c r="F160" s="7" t="s">
        <v>846</v>
      </c>
      <c r="G160" s="7" t="s">
        <v>35</v>
      </c>
      <c r="H160" s="14" t="s">
        <v>847</v>
      </c>
      <c r="I160" s="14" t="e">
        <f>VLOOKUP(H160,合同高级查询数据!$A$2:$Y$53,25,FALSE)</f>
        <v>#N/A</v>
      </c>
      <c r="J160" s="67" t="s">
        <v>37</v>
      </c>
      <c r="K160" s="7" t="s">
        <v>854</v>
      </c>
      <c r="L160" s="68" t="s">
        <v>854</v>
      </c>
      <c r="M160" s="7"/>
      <c r="N160" s="69">
        <v>44730</v>
      </c>
      <c r="O160" s="7" t="s">
        <v>855</v>
      </c>
      <c r="P160" s="70">
        <v>9500</v>
      </c>
      <c r="Q160" s="23">
        <v>120</v>
      </c>
      <c r="R160" s="81">
        <f t="shared" si="6"/>
        <v>1140000</v>
      </c>
      <c r="S160" s="82">
        <v>202304</v>
      </c>
      <c r="T160" s="83" t="s">
        <v>856</v>
      </c>
      <c r="U160" s="83"/>
      <c r="V160" s="84">
        <v>119.173120116</v>
      </c>
      <c r="W160" s="84">
        <v>120.7</v>
      </c>
      <c r="X160" s="85"/>
      <c r="Y160" s="85"/>
      <c r="Z160" s="92" t="s">
        <v>857</v>
      </c>
      <c r="AA160" s="93">
        <v>0.3</v>
      </c>
      <c r="AB160" s="94">
        <v>400</v>
      </c>
      <c r="AC160" s="93">
        <v>120</v>
      </c>
    </row>
    <row r="161" s="2" customFormat="1" customHeight="1" spans="1:29">
      <c r="A161" s="7" t="s">
        <v>575</v>
      </c>
      <c r="B161" s="60" t="s">
        <v>529</v>
      </c>
      <c r="C161" s="61" t="s">
        <v>307</v>
      </c>
      <c r="D161" s="60" t="s">
        <v>530</v>
      </c>
      <c r="E161" s="7" t="s">
        <v>822</v>
      </c>
      <c r="F161" s="7" t="s">
        <v>858</v>
      </c>
      <c r="G161" s="7" t="s">
        <v>35</v>
      </c>
      <c r="H161" s="14" t="s">
        <v>859</v>
      </c>
      <c r="I161" s="14" t="e">
        <f>VLOOKUP(H161,合同高级查询数据!$A$2:$Y$53,25,FALSE)</f>
        <v>#N/A</v>
      </c>
      <c r="J161" s="67" t="s">
        <v>548</v>
      </c>
      <c r="K161" s="7" t="s">
        <v>860</v>
      </c>
      <c r="L161" s="68" t="s">
        <v>861</v>
      </c>
      <c r="M161" s="7"/>
      <c r="N161" s="69">
        <v>41244</v>
      </c>
      <c r="O161" s="7" t="s">
        <v>862</v>
      </c>
      <c r="P161" s="70" t="s">
        <v>863</v>
      </c>
      <c r="Q161" s="23">
        <v>89.4</v>
      </c>
      <c r="R161" s="81">
        <f>ROUND(15000*Q161,2)</f>
        <v>1341000</v>
      </c>
      <c r="S161" s="82">
        <v>202304</v>
      </c>
      <c r="T161" s="83" t="s">
        <v>864</v>
      </c>
      <c r="U161" s="83"/>
      <c r="V161" s="84">
        <v>89.331219551</v>
      </c>
      <c r="W161" s="84"/>
      <c r="X161" s="85"/>
      <c r="Y161" s="85"/>
      <c r="Z161" s="92" t="s">
        <v>865</v>
      </c>
      <c r="AA161" s="93">
        <v>0.137931034482759</v>
      </c>
      <c r="AB161" s="94">
        <v>380</v>
      </c>
      <c r="AC161" s="93" t="s">
        <v>866</v>
      </c>
    </row>
    <row r="162" s="2" customFormat="1" customHeight="1" spans="1:29">
      <c r="A162" s="7" t="s">
        <v>575</v>
      </c>
      <c r="B162" s="60" t="s">
        <v>529</v>
      </c>
      <c r="C162" s="61" t="s">
        <v>307</v>
      </c>
      <c r="D162" s="60" t="s">
        <v>530</v>
      </c>
      <c r="E162" s="7" t="s">
        <v>822</v>
      </c>
      <c r="F162" s="7" t="s">
        <v>858</v>
      </c>
      <c r="G162" s="7" t="s">
        <v>35</v>
      </c>
      <c r="H162" s="14" t="s">
        <v>859</v>
      </c>
      <c r="I162" s="14" t="e">
        <f>VLOOKUP(H162,合同高级查询数据!$A$2:$Y$53,25,FALSE)</f>
        <v>#N/A</v>
      </c>
      <c r="J162" s="67" t="s">
        <v>548</v>
      </c>
      <c r="K162" s="7" t="s">
        <v>867</v>
      </c>
      <c r="L162" s="68" t="s">
        <v>868</v>
      </c>
      <c r="M162" s="7"/>
      <c r="N162" s="69">
        <v>41244</v>
      </c>
      <c r="O162" s="7" t="s">
        <v>74</v>
      </c>
      <c r="P162" s="70" t="s">
        <v>863</v>
      </c>
      <c r="Q162" s="23">
        <v>84.5</v>
      </c>
      <c r="R162" s="81">
        <f>ROUND(15000*Q162,2)</f>
        <v>1267500</v>
      </c>
      <c r="S162" s="82">
        <v>202304</v>
      </c>
      <c r="T162" s="83" t="s">
        <v>869</v>
      </c>
      <c r="U162" s="83"/>
      <c r="V162" s="84">
        <v>84.49665647</v>
      </c>
      <c r="W162" s="84"/>
      <c r="X162" s="85"/>
      <c r="Y162" s="85"/>
      <c r="Z162" s="92" t="s">
        <v>870</v>
      </c>
      <c r="AA162" s="93">
        <v>0.137931034482759</v>
      </c>
      <c r="AB162" s="94">
        <v>200</v>
      </c>
      <c r="AC162" s="93" t="s">
        <v>866</v>
      </c>
    </row>
    <row r="163" s="2" customFormat="1" customHeight="1" spans="1:29">
      <c r="A163" s="7" t="s">
        <v>575</v>
      </c>
      <c r="B163" s="60" t="s">
        <v>529</v>
      </c>
      <c r="C163" s="61" t="s">
        <v>307</v>
      </c>
      <c r="D163" s="60" t="s">
        <v>530</v>
      </c>
      <c r="E163" s="7" t="s">
        <v>822</v>
      </c>
      <c r="F163" s="7" t="s">
        <v>858</v>
      </c>
      <c r="G163" s="7" t="s">
        <v>35</v>
      </c>
      <c r="H163" s="14" t="s">
        <v>859</v>
      </c>
      <c r="I163" s="14" t="e">
        <f>VLOOKUP(H163,合同高级查询数据!$A$2:$Y$53,25,FALSE)</f>
        <v>#N/A</v>
      </c>
      <c r="J163" s="67" t="s">
        <v>98</v>
      </c>
      <c r="K163" s="7" t="s">
        <v>871</v>
      </c>
      <c r="L163" s="68" t="s">
        <v>872</v>
      </c>
      <c r="M163" s="7"/>
      <c r="N163" s="69">
        <v>42796</v>
      </c>
      <c r="O163" s="7" t="s">
        <v>537</v>
      </c>
      <c r="P163" s="70">
        <v>150000</v>
      </c>
      <c r="Q163" s="23">
        <v>3.9</v>
      </c>
      <c r="R163" s="81">
        <f>ROUND(P163*Q163,2)</f>
        <v>585000</v>
      </c>
      <c r="S163" s="82">
        <v>202304</v>
      </c>
      <c r="T163" s="83" t="s">
        <v>873</v>
      </c>
      <c r="U163" s="83"/>
      <c r="V163" s="84">
        <v>3.903023706</v>
      </c>
      <c r="W163" s="84"/>
      <c r="X163" s="85"/>
      <c r="Y163" s="85"/>
      <c r="Z163" s="92" t="s">
        <v>874</v>
      </c>
      <c r="AA163" s="93">
        <v>0.1</v>
      </c>
      <c r="AB163" s="94">
        <v>20</v>
      </c>
      <c r="AC163" s="93">
        <v>2</v>
      </c>
    </row>
    <row r="164" s="2" customFormat="1" customHeight="1" spans="1:29">
      <c r="A164" s="7" t="s">
        <v>575</v>
      </c>
      <c r="B164" s="60" t="s">
        <v>529</v>
      </c>
      <c r="C164" s="61" t="s">
        <v>307</v>
      </c>
      <c r="D164" s="60" t="s">
        <v>530</v>
      </c>
      <c r="E164" s="7" t="s">
        <v>822</v>
      </c>
      <c r="F164" s="7" t="s">
        <v>823</v>
      </c>
      <c r="G164" s="7" t="s">
        <v>35</v>
      </c>
      <c r="H164" s="14" t="s">
        <v>875</v>
      </c>
      <c r="I164" s="14" t="e">
        <f>VLOOKUP(H164,合同高级查询数据!$A$2:$Y$53,25,FALSE)</f>
        <v>#N/A</v>
      </c>
      <c r="J164" s="67" t="s">
        <v>548</v>
      </c>
      <c r="K164" s="7" t="s">
        <v>876</v>
      </c>
      <c r="L164" s="68" t="s">
        <v>877</v>
      </c>
      <c r="M164" s="7"/>
      <c r="N164" s="69">
        <v>42795</v>
      </c>
      <c r="O164" s="7" t="s">
        <v>878</v>
      </c>
      <c r="P164" s="70" t="s">
        <v>879</v>
      </c>
      <c r="Q164" s="23">
        <v>32</v>
      </c>
      <c r="R164" s="81">
        <f>ROUND(15000*Q164,2)</f>
        <v>480000</v>
      </c>
      <c r="S164" s="82">
        <v>202304</v>
      </c>
      <c r="T164" s="83" t="s">
        <v>880</v>
      </c>
      <c r="U164" s="83"/>
      <c r="V164" s="84">
        <v>31.324682052</v>
      </c>
      <c r="W164" s="84">
        <v>32.6</v>
      </c>
      <c r="X164" s="85"/>
      <c r="Y164" s="85"/>
      <c r="Z164" s="92" t="s">
        <v>881</v>
      </c>
      <c r="AA164" s="93">
        <v>0.116666666666667</v>
      </c>
      <c r="AB164" s="94">
        <v>120</v>
      </c>
      <c r="AC164" s="93">
        <v>14</v>
      </c>
    </row>
    <row r="165" s="2" customFormat="1" customHeight="1" spans="1:29">
      <c r="A165" s="7" t="s">
        <v>575</v>
      </c>
      <c r="B165" s="60" t="s">
        <v>529</v>
      </c>
      <c r="C165" s="61" t="s">
        <v>307</v>
      </c>
      <c r="D165" s="60" t="s">
        <v>530</v>
      </c>
      <c r="E165" s="7" t="s">
        <v>822</v>
      </c>
      <c r="F165" s="7" t="s">
        <v>882</v>
      </c>
      <c r="G165" s="7" t="s">
        <v>35</v>
      </c>
      <c r="H165" s="14" t="s">
        <v>883</v>
      </c>
      <c r="I165" s="14" t="e">
        <f>VLOOKUP(H165,合同高级查询数据!$A$2:$Y$53,25,FALSE)</f>
        <v>#N/A</v>
      </c>
      <c r="J165" s="67" t="s">
        <v>548</v>
      </c>
      <c r="K165" s="7" t="s">
        <v>884</v>
      </c>
      <c r="L165" s="68" t="s">
        <v>885</v>
      </c>
      <c r="M165" s="7"/>
      <c r="N165" s="95" t="s">
        <v>886</v>
      </c>
      <c r="O165" s="96" t="s">
        <v>887</v>
      </c>
      <c r="P165" s="70">
        <v>9500</v>
      </c>
      <c r="Q165" s="23">
        <v>169.4</v>
      </c>
      <c r="R165" s="81">
        <f t="shared" ref="R165:R173" si="7">ROUND(P165*Q165,2)</f>
        <v>1609300</v>
      </c>
      <c r="S165" s="82">
        <v>202304</v>
      </c>
      <c r="T165" s="83" t="s">
        <v>888</v>
      </c>
      <c r="U165" s="83"/>
      <c r="V165" s="84">
        <v>167.380425885</v>
      </c>
      <c r="W165" s="84">
        <v>171.4</v>
      </c>
      <c r="X165" s="85"/>
      <c r="Y165" s="85"/>
      <c r="Z165" s="92" t="s">
        <v>889</v>
      </c>
      <c r="AA165" s="93">
        <v>0.3</v>
      </c>
      <c r="AB165" s="94">
        <v>400</v>
      </c>
      <c r="AC165" s="93">
        <f>AA165*AB165</f>
        <v>120</v>
      </c>
    </row>
    <row r="166" s="2" customFormat="1" customHeight="1" spans="1:29">
      <c r="A166" s="7" t="s">
        <v>575</v>
      </c>
      <c r="B166" s="60" t="s">
        <v>529</v>
      </c>
      <c r="C166" s="61" t="s">
        <v>191</v>
      </c>
      <c r="D166" s="60" t="s">
        <v>810</v>
      </c>
      <c r="E166" s="7" t="s">
        <v>890</v>
      </c>
      <c r="F166" s="7" t="s">
        <v>891</v>
      </c>
      <c r="G166" s="7" t="s">
        <v>35</v>
      </c>
      <c r="H166" s="14" t="s">
        <v>892</v>
      </c>
      <c r="I166" s="14" t="e">
        <f>VLOOKUP(H166,合同高级查询数据!$A$2:$Y$53,25,FALSE)</f>
        <v>#N/A</v>
      </c>
      <c r="J166" s="67" t="s">
        <v>37</v>
      </c>
      <c r="K166" s="7" t="s">
        <v>893</v>
      </c>
      <c r="L166" s="68" t="s">
        <v>891</v>
      </c>
      <c r="M166" s="7"/>
      <c r="N166" s="69" t="s">
        <v>894</v>
      </c>
      <c r="O166" s="7" t="s">
        <v>895</v>
      </c>
      <c r="P166" s="70">
        <v>7750</v>
      </c>
      <c r="Q166" s="23">
        <v>139.5</v>
      </c>
      <c r="R166" s="81">
        <f t="shared" si="7"/>
        <v>1081125</v>
      </c>
      <c r="S166" s="82">
        <v>202304</v>
      </c>
      <c r="T166" s="83" t="s">
        <v>896</v>
      </c>
      <c r="U166" s="83"/>
      <c r="V166" s="84">
        <v>138.429962158</v>
      </c>
      <c r="W166" s="84">
        <v>140.4537</v>
      </c>
      <c r="X166" s="85">
        <v>44652</v>
      </c>
      <c r="Y166" s="85">
        <v>45016</v>
      </c>
      <c r="Z166" s="92" t="s">
        <v>897</v>
      </c>
      <c r="AA166" s="93">
        <v>0.3</v>
      </c>
      <c r="AB166" s="94">
        <v>280</v>
      </c>
      <c r="AC166" s="93">
        <v>84</v>
      </c>
    </row>
    <row r="167" s="2" customFormat="1" customHeight="1" spans="1:29">
      <c r="A167" s="7" t="s">
        <v>575</v>
      </c>
      <c r="B167" s="60" t="s">
        <v>529</v>
      </c>
      <c r="C167" s="61" t="s">
        <v>191</v>
      </c>
      <c r="D167" s="60" t="s">
        <v>810</v>
      </c>
      <c r="E167" s="7" t="s">
        <v>890</v>
      </c>
      <c r="F167" s="7" t="s">
        <v>891</v>
      </c>
      <c r="G167" s="7" t="s">
        <v>35</v>
      </c>
      <c r="H167" s="14" t="s">
        <v>892</v>
      </c>
      <c r="I167" s="14" t="e">
        <f>VLOOKUP(H167,合同高级查询数据!$A$2:$Y$53,25,FALSE)</f>
        <v>#N/A</v>
      </c>
      <c r="J167" s="67" t="s">
        <v>37</v>
      </c>
      <c r="K167" s="7" t="s">
        <v>898</v>
      </c>
      <c r="L167" s="68" t="s">
        <v>899</v>
      </c>
      <c r="M167" s="7"/>
      <c r="N167" s="69" t="s">
        <v>900</v>
      </c>
      <c r="O167" s="7" t="s">
        <v>901</v>
      </c>
      <c r="P167" s="70">
        <v>7750</v>
      </c>
      <c r="Q167" s="23"/>
      <c r="R167" s="81">
        <f t="shared" si="7"/>
        <v>0</v>
      </c>
      <c r="S167" s="82">
        <v>202304</v>
      </c>
      <c r="T167" s="83" t="s">
        <v>902</v>
      </c>
      <c r="U167" s="83"/>
      <c r="V167" s="84"/>
      <c r="W167" s="84"/>
      <c r="X167" s="85">
        <v>44652</v>
      </c>
      <c r="Y167" s="85">
        <v>45016</v>
      </c>
      <c r="Z167" s="92" t="s">
        <v>903</v>
      </c>
      <c r="AA167" s="93" t="s">
        <v>292</v>
      </c>
      <c r="AB167" s="94">
        <v>0</v>
      </c>
      <c r="AC167" s="93">
        <v>0</v>
      </c>
    </row>
    <row r="168" s="2" customFormat="1" customHeight="1" spans="1:29">
      <c r="A168" s="7" t="s">
        <v>575</v>
      </c>
      <c r="B168" s="60" t="s">
        <v>529</v>
      </c>
      <c r="C168" s="61" t="s">
        <v>191</v>
      </c>
      <c r="D168" s="60" t="s">
        <v>810</v>
      </c>
      <c r="E168" s="7" t="s">
        <v>890</v>
      </c>
      <c r="F168" s="7" t="s">
        <v>891</v>
      </c>
      <c r="G168" s="7" t="s">
        <v>35</v>
      </c>
      <c r="H168" s="14" t="s">
        <v>892</v>
      </c>
      <c r="I168" s="14" t="e">
        <f>VLOOKUP(H168,合同高级查询数据!$A$2:$Y$53,25,FALSE)</f>
        <v>#N/A</v>
      </c>
      <c r="J168" s="67" t="s">
        <v>548</v>
      </c>
      <c r="K168" s="7" t="s">
        <v>904</v>
      </c>
      <c r="L168" s="68" t="s">
        <v>905</v>
      </c>
      <c r="M168" s="7"/>
      <c r="N168" s="69" t="s">
        <v>906</v>
      </c>
      <c r="O168" s="7" t="s">
        <v>907</v>
      </c>
      <c r="P168" s="70">
        <v>7750</v>
      </c>
      <c r="Q168" s="23">
        <v>94</v>
      </c>
      <c r="R168" s="81">
        <f t="shared" si="7"/>
        <v>728500</v>
      </c>
      <c r="S168" s="82">
        <v>202304</v>
      </c>
      <c r="T168" s="83" t="s">
        <v>908</v>
      </c>
      <c r="U168" s="83"/>
      <c r="V168" s="84">
        <v>93.009416982532</v>
      </c>
      <c r="W168" s="84">
        <v>94.9344</v>
      </c>
      <c r="X168" s="85">
        <v>44652</v>
      </c>
      <c r="Y168" s="85">
        <v>45016</v>
      </c>
      <c r="Z168" s="92" t="s">
        <v>909</v>
      </c>
      <c r="AA168" s="93">
        <v>0.3</v>
      </c>
      <c r="AB168" s="94">
        <v>240</v>
      </c>
      <c r="AC168" s="93">
        <v>72</v>
      </c>
    </row>
    <row r="169" s="2" customFormat="1" customHeight="1" spans="1:29">
      <c r="A169" s="7" t="s">
        <v>575</v>
      </c>
      <c r="B169" s="60" t="s">
        <v>529</v>
      </c>
      <c r="C169" s="61" t="s">
        <v>191</v>
      </c>
      <c r="D169" s="60" t="s">
        <v>810</v>
      </c>
      <c r="E169" s="7" t="s">
        <v>890</v>
      </c>
      <c r="F169" s="7" t="s">
        <v>891</v>
      </c>
      <c r="G169" s="7" t="s">
        <v>35</v>
      </c>
      <c r="H169" s="14" t="s">
        <v>892</v>
      </c>
      <c r="I169" s="14" t="e">
        <f>VLOOKUP(H169,合同高级查询数据!$A$2:$Y$53,25,FALSE)</f>
        <v>#N/A</v>
      </c>
      <c r="J169" s="67" t="s">
        <v>37</v>
      </c>
      <c r="K169" s="7" t="s">
        <v>910</v>
      </c>
      <c r="L169" s="68" t="s">
        <v>911</v>
      </c>
      <c r="M169" s="7"/>
      <c r="N169" s="69" t="s">
        <v>912</v>
      </c>
      <c r="O169" s="7" t="s">
        <v>913</v>
      </c>
      <c r="P169" s="70">
        <v>7750</v>
      </c>
      <c r="Q169" s="23">
        <v>56.0721</v>
      </c>
      <c r="R169" s="81">
        <f t="shared" si="7"/>
        <v>434558.78</v>
      </c>
      <c r="S169" s="82">
        <v>202304</v>
      </c>
      <c r="T169" s="83" t="s">
        <v>914</v>
      </c>
      <c r="U169" s="83"/>
      <c r="V169" s="84">
        <v>56.096481323</v>
      </c>
      <c r="W169" s="84">
        <v>56.0721</v>
      </c>
      <c r="X169" s="85">
        <v>44652</v>
      </c>
      <c r="Y169" s="85">
        <v>45016</v>
      </c>
      <c r="Z169" s="92" t="s">
        <v>915</v>
      </c>
      <c r="AA169" s="93">
        <v>0.3</v>
      </c>
      <c r="AB169" s="94">
        <v>180</v>
      </c>
      <c r="AC169" s="93">
        <v>54</v>
      </c>
    </row>
    <row r="170" s="2" customFormat="1" customHeight="1" spans="1:29">
      <c r="A170" s="7" t="s">
        <v>575</v>
      </c>
      <c r="B170" s="60" t="s">
        <v>529</v>
      </c>
      <c r="C170" s="61" t="s">
        <v>191</v>
      </c>
      <c r="D170" s="60" t="s">
        <v>810</v>
      </c>
      <c r="E170" s="7" t="s">
        <v>890</v>
      </c>
      <c r="F170" s="7" t="s">
        <v>891</v>
      </c>
      <c r="G170" s="7" t="s">
        <v>35</v>
      </c>
      <c r="H170" s="14" t="s">
        <v>892</v>
      </c>
      <c r="I170" s="14" t="e">
        <f>VLOOKUP(H170,合同高级查询数据!$A$2:$Y$53,25,FALSE)</f>
        <v>#N/A</v>
      </c>
      <c r="J170" s="67" t="s">
        <v>825</v>
      </c>
      <c r="K170" s="7" t="s">
        <v>916</v>
      </c>
      <c r="L170" s="68" t="s">
        <v>917</v>
      </c>
      <c r="M170" s="7"/>
      <c r="N170" s="69"/>
      <c r="O170" s="7" t="s">
        <v>228</v>
      </c>
      <c r="P170" s="70">
        <v>7750</v>
      </c>
      <c r="Q170" s="23">
        <v>1.7602</v>
      </c>
      <c r="R170" s="81">
        <f t="shared" si="7"/>
        <v>13641.55</v>
      </c>
      <c r="S170" s="82">
        <v>202304</v>
      </c>
      <c r="T170" s="83" t="s">
        <v>918</v>
      </c>
      <c r="U170" s="83"/>
      <c r="V170" s="84">
        <v>1.85</v>
      </c>
      <c r="W170" s="84">
        <v>1.7602</v>
      </c>
      <c r="X170" s="85">
        <v>44652</v>
      </c>
      <c r="Y170" s="85">
        <v>45016</v>
      </c>
      <c r="Z170" s="92" t="s">
        <v>919</v>
      </c>
      <c r="AA170" s="93">
        <v>0.1</v>
      </c>
      <c r="AB170" s="94">
        <v>10</v>
      </c>
      <c r="AC170" s="93">
        <v>1</v>
      </c>
    </row>
    <row r="171" s="41" customFormat="1" customHeight="1" spans="1:29">
      <c r="A171" s="55" t="s">
        <v>575</v>
      </c>
      <c r="B171" s="56" t="s">
        <v>529</v>
      </c>
      <c r="C171" s="57" t="s">
        <v>920</v>
      </c>
      <c r="D171" s="57" t="s">
        <v>530</v>
      </c>
      <c r="E171" s="55" t="s">
        <v>921</v>
      </c>
      <c r="F171" s="55" t="s">
        <v>922</v>
      </c>
      <c r="G171" s="55" t="s">
        <v>35</v>
      </c>
      <c r="H171" s="58" t="s">
        <v>923</v>
      </c>
      <c r="I171" s="58" t="e">
        <f>VLOOKUP(H171,合同高级查询数据!$A$2:$Y$53,25,FALSE)</f>
        <v>#N/A</v>
      </c>
      <c r="J171" s="63" t="s">
        <v>37</v>
      </c>
      <c r="K171" s="55" t="s">
        <v>924</v>
      </c>
      <c r="L171" s="64" t="s">
        <v>925</v>
      </c>
      <c r="M171" s="55"/>
      <c r="N171" s="65" t="s">
        <v>926</v>
      </c>
      <c r="O171" s="55" t="s">
        <v>927</v>
      </c>
      <c r="P171" s="66">
        <v>9833</v>
      </c>
      <c r="Q171" s="73"/>
      <c r="R171" s="74">
        <f t="shared" si="7"/>
        <v>0</v>
      </c>
      <c r="S171" s="75">
        <v>202304</v>
      </c>
      <c r="T171" s="76" t="s">
        <v>928</v>
      </c>
      <c r="U171" s="76"/>
      <c r="V171" s="77"/>
      <c r="W171" s="77"/>
      <c r="X171" s="78">
        <v>44774</v>
      </c>
      <c r="Y171" s="78">
        <v>45077</v>
      </c>
      <c r="Z171" s="89" t="s">
        <v>929</v>
      </c>
      <c r="AA171" s="90">
        <v>0.4</v>
      </c>
      <c r="AB171" s="91">
        <v>0</v>
      </c>
      <c r="AC171" s="90">
        <v>0</v>
      </c>
    </row>
    <row r="172" s="41" customFormat="1" customHeight="1" spans="1:29">
      <c r="A172" s="55" t="s">
        <v>575</v>
      </c>
      <c r="B172" s="56" t="s">
        <v>529</v>
      </c>
      <c r="C172" s="57" t="s">
        <v>920</v>
      </c>
      <c r="D172" s="57" t="s">
        <v>530</v>
      </c>
      <c r="E172" s="55" t="s">
        <v>921</v>
      </c>
      <c r="F172" s="55" t="s">
        <v>922</v>
      </c>
      <c r="G172" s="55" t="s">
        <v>35</v>
      </c>
      <c r="H172" s="58" t="s">
        <v>923</v>
      </c>
      <c r="I172" s="58" t="e">
        <f>VLOOKUP(H172,合同高级查询数据!$A$2:$Y$53,25,FALSE)</f>
        <v>#N/A</v>
      </c>
      <c r="J172" s="63" t="s">
        <v>37</v>
      </c>
      <c r="K172" s="55" t="s">
        <v>930</v>
      </c>
      <c r="L172" s="64" t="s">
        <v>931</v>
      </c>
      <c r="M172" s="55"/>
      <c r="N172" s="65" t="s">
        <v>932</v>
      </c>
      <c r="O172" s="55" t="s">
        <v>933</v>
      </c>
      <c r="P172" s="66">
        <v>11500</v>
      </c>
      <c r="Q172" s="73">
        <v>24.9</v>
      </c>
      <c r="R172" s="74">
        <f t="shared" si="7"/>
        <v>286350</v>
      </c>
      <c r="S172" s="75">
        <v>202304</v>
      </c>
      <c r="T172" s="76" t="s">
        <v>934</v>
      </c>
      <c r="U172" s="76"/>
      <c r="V172" s="77">
        <v>24.812197799</v>
      </c>
      <c r="W172" s="77"/>
      <c r="X172" s="78">
        <v>44774</v>
      </c>
      <c r="Y172" s="78">
        <v>45077</v>
      </c>
      <c r="Z172" s="89" t="s">
        <v>935</v>
      </c>
      <c r="AA172" s="90">
        <v>0.4</v>
      </c>
      <c r="AB172" s="91">
        <v>60</v>
      </c>
      <c r="AC172" s="90">
        <v>24</v>
      </c>
    </row>
    <row r="173" s="41" customFormat="1" customHeight="1" spans="1:29">
      <c r="A173" s="55" t="s">
        <v>575</v>
      </c>
      <c r="B173" s="56" t="s">
        <v>529</v>
      </c>
      <c r="C173" s="57" t="s">
        <v>307</v>
      </c>
      <c r="D173" s="57" t="s">
        <v>530</v>
      </c>
      <c r="E173" s="55" t="s">
        <v>936</v>
      </c>
      <c r="F173" s="55" t="s">
        <v>823</v>
      </c>
      <c r="G173" s="55" t="s">
        <v>35</v>
      </c>
      <c r="H173" s="58" t="s">
        <v>937</v>
      </c>
      <c r="I173" s="58" t="e">
        <f>VLOOKUP(H173,合同高级查询数据!$A$2:$Y$53,25,FALSE)</f>
        <v>#N/A</v>
      </c>
      <c r="J173" s="63" t="s">
        <v>37</v>
      </c>
      <c r="K173" s="55" t="s">
        <v>309</v>
      </c>
      <c r="L173" s="64" t="s">
        <v>938</v>
      </c>
      <c r="M173" s="55"/>
      <c r="N173" s="65">
        <v>43889</v>
      </c>
      <c r="O173" s="55" t="s">
        <v>58</v>
      </c>
      <c r="P173" s="66">
        <v>0</v>
      </c>
      <c r="Q173" s="73"/>
      <c r="R173" s="74">
        <f t="shared" si="7"/>
        <v>0</v>
      </c>
      <c r="S173" s="75">
        <v>202304</v>
      </c>
      <c r="T173" s="76" t="s">
        <v>939</v>
      </c>
      <c r="U173" s="76"/>
      <c r="V173" s="77"/>
      <c r="W173" s="77"/>
      <c r="X173" s="78">
        <v>43825</v>
      </c>
      <c r="Y173" s="78">
        <v>45549</v>
      </c>
      <c r="Z173" s="89" t="s">
        <v>940</v>
      </c>
      <c r="AA173" s="90" t="s">
        <v>941</v>
      </c>
      <c r="AB173" s="91">
        <v>100</v>
      </c>
      <c r="AC173" s="90">
        <v>0</v>
      </c>
    </row>
    <row r="174" s="41" customFormat="1" customHeight="1" spans="1:29">
      <c r="A174" s="55" t="s">
        <v>575</v>
      </c>
      <c r="B174" s="56" t="s">
        <v>529</v>
      </c>
      <c r="C174" s="57" t="s">
        <v>191</v>
      </c>
      <c r="D174" s="56" t="s">
        <v>810</v>
      </c>
      <c r="E174" s="55" t="s">
        <v>942</v>
      </c>
      <c r="F174" s="55" t="s">
        <v>812</v>
      </c>
      <c r="G174" s="55" t="s">
        <v>35</v>
      </c>
      <c r="H174" s="58" t="s">
        <v>943</v>
      </c>
      <c r="I174" s="58" t="e">
        <f>VLOOKUP(H174,合同高级查询数据!$A$2:$Y$53,25,FALSE)</f>
        <v>#N/A</v>
      </c>
      <c r="J174" s="63" t="s">
        <v>98</v>
      </c>
      <c r="K174" s="55" t="s">
        <v>944</v>
      </c>
      <c r="L174" s="64" t="s">
        <v>945</v>
      </c>
      <c r="M174" s="55"/>
      <c r="N174" s="65"/>
      <c r="O174" s="55" t="s">
        <v>537</v>
      </c>
      <c r="P174" s="97" t="s">
        <v>946</v>
      </c>
      <c r="Q174" s="73">
        <v>7</v>
      </c>
      <c r="R174" s="74">
        <f>ROUND(5*50000+2*40000,2)</f>
        <v>330000</v>
      </c>
      <c r="S174" s="75">
        <v>202304</v>
      </c>
      <c r="T174" s="76" t="s">
        <v>947</v>
      </c>
      <c r="U174" s="76"/>
      <c r="V174" s="77">
        <v>6.971505281</v>
      </c>
      <c r="W174" s="77">
        <v>7</v>
      </c>
      <c r="X174" s="78">
        <v>44013</v>
      </c>
      <c r="Y174" s="78">
        <v>45107</v>
      </c>
      <c r="Z174" s="89" t="s">
        <v>944</v>
      </c>
      <c r="AA174" s="90">
        <v>0.1</v>
      </c>
      <c r="AB174" s="91">
        <v>20</v>
      </c>
      <c r="AC174" s="90">
        <v>2</v>
      </c>
    </row>
    <row r="175" s="41" customFormat="1" customHeight="1" spans="1:29">
      <c r="A175" s="55" t="s">
        <v>528</v>
      </c>
      <c r="B175" s="56" t="s">
        <v>529</v>
      </c>
      <c r="C175" s="57" t="s">
        <v>191</v>
      </c>
      <c r="D175" s="56" t="s">
        <v>810</v>
      </c>
      <c r="E175" s="55" t="s">
        <v>948</v>
      </c>
      <c r="F175" s="55" t="s">
        <v>949</v>
      </c>
      <c r="G175" s="55" t="s">
        <v>35</v>
      </c>
      <c r="H175" s="58" t="s">
        <v>950</v>
      </c>
      <c r="I175" s="58" t="e">
        <f>VLOOKUP(H175,合同高级查询数据!$A$2:$Y$53,25,FALSE)</f>
        <v>#N/A</v>
      </c>
      <c r="J175" s="63" t="s">
        <v>37</v>
      </c>
      <c r="K175" s="55" t="s">
        <v>193</v>
      </c>
      <c r="L175" s="64" t="s">
        <v>951</v>
      </c>
      <c r="M175" s="55"/>
      <c r="N175" s="65" t="s">
        <v>952</v>
      </c>
      <c r="O175" s="55" t="s">
        <v>953</v>
      </c>
      <c r="P175" s="66">
        <v>9000</v>
      </c>
      <c r="Q175" s="73">
        <v>40.4</v>
      </c>
      <c r="R175" s="74">
        <f t="shared" ref="R175:R238" si="8">ROUND(P175*Q175,2)</f>
        <v>363600</v>
      </c>
      <c r="S175" s="75">
        <v>202304</v>
      </c>
      <c r="T175" s="76" t="s">
        <v>954</v>
      </c>
      <c r="U175" s="76"/>
      <c r="V175" s="77">
        <v>39.361887817</v>
      </c>
      <c r="W175" s="77">
        <v>41.4</v>
      </c>
      <c r="X175" s="78">
        <v>44562</v>
      </c>
      <c r="Y175" s="78">
        <v>45291</v>
      </c>
      <c r="Z175" s="89" t="s">
        <v>955</v>
      </c>
      <c r="AA175" s="90">
        <v>0.3</v>
      </c>
      <c r="AB175" s="91">
        <v>180</v>
      </c>
      <c r="AC175" s="90">
        <v>24</v>
      </c>
    </row>
    <row r="176" s="41" customFormat="1" customHeight="1" spans="1:29">
      <c r="A176" s="55" t="s">
        <v>528</v>
      </c>
      <c r="B176" s="56" t="s">
        <v>529</v>
      </c>
      <c r="C176" s="57" t="s">
        <v>191</v>
      </c>
      <c r="D176" s="56" t="s">
        <v>810</v>
      </c>
      <c r="E176" s="55" t="s">
        <v>948</v>
      </c>
      <c r="F176" s="55" t="s">
        <v>949</v>
      </c>
      <c r="G176" s="55" t="s">
        <v>35</v>
      </c>
      <c r="H176" s="58" t="s">
        <v>950</v>
      </c>
      <c r="I176" s="58" t="e">
        <f>VLOOKUP(H176,合同高级查询数据!$A$2:$Y$53,25,FALSE)</f>
        <v>#N/A</v>
      </c>
      <c r="J176" s="63" t="s">
        <v>37</v>
      </c>
      <c r="K176" s="55" t="s">
        <v>193</v>
      </c>
      <c r="L176" s="64" t="s">
        <v>956</v>
      </c>
      <c r="M176" s="55"/>
      <c r="N176" s="65">
        <v>44804</v>
      </c>
      <c r="O176" s="55" t="s">
        <v>957</v>
      </c>
      <c r="P176" s="66">
        <v>9000</v>
      </c>
      <c r="Q176" s="73">
        <v>103.3</v>
      </c>
      <c r="R176" s="74">
        <f t="shared" si="8"/>
        <v>929700</v>
      </c>
      <c r="S176" s="75">
        <v>202304</v>
      </c>
      <c r="T176" s="76" t="s">
        <v>958</v>
      </c>
      <c r="U176" s="76"/>
      <c r="V176" s="77">
        <v>103.208134154</v>
      </c>
      <c r="W176" s="77"/>
      <c r="X176" s="78">
        <v>44562</v>
      </c>
      <c r="Y176" s="78">
        <v>45291</v>
      </c>
      <c r="Z176" s="89" t="s">
        <v>959</v>
      </c>
      <c r="AA176" s="90">
        <v>0.3</v>
      </c>
      <c r="AB176" s="91">
        <v>300</v>
      </c>
      <c r="AC176" s="90">
        <v>90</v>
      </c>
    </row>
    <row r="177" s="41" customFormat="1" customHeight="1" spans="1:29">
      <c r="A177" s="55" t="s">
        <v>528</v>
      </c>
      <c r="B177" s="56" t="s">
        <v>529</v>
      </c>
      <c r="C177" s="57" t="s">
        <v>191</v>
      </c>
      <c r="D177" s="56" t="s">
        <v>810</v>
      </c>
      <c r="E177" s="55" t="s">
        <v>948</v>
      </c>
      <c r="F177" s="55" t="s">
        <v>949</v>
      </c>
      <c r="G177" s="55" t="s">
        <v>35</v>
      </c>
      <c r="H177" s="58" t="s">
        <v>950</v>
      </c>
      <c r="I177" s="58" t="e">
        <f>VLOOKUP(H177,合同高级查询数据!$A$2:$Y$53,25,FALSE)</f>
        <v>#N/A</v>
      </c>
      <c r="J177" s="63" t="s">
        <v>825</v>
      </c>
      <c r="K177" s="55" t="s">
        <v>960</v>
      </c>
      <c r="L177" s="64" t="s">
        <v>961</v>
      </c>
      <c r="M177" s="55" t="s">
        <v>962</v>
      </c>
      <c r="N177" s="65" t="s">
        <v>963</v>
      </c>
      <c r="O177" s="55" t="s">
        <v>964</v>
      </c>
      <c r="P177" s="66">
        <v>9000</v>
      </c>
      <c r="Q177" s="73"/>
      <c r="R177" s="74">
        <f t="shared" si="8"/>
        <v>0</v>
      </c>
      <c r="S177" s="75">
        <v>202304</v>
      </c>
      <c r="T177" s="76" t="s">
        <v>965</v>
      </c>
      <c r="U177" s="76"/>
      <c r="V177" s="77"/>
      <c r="W177" s="77"/>
      <c r="X177" s="78">
        <v>44562</v>
      </c>
      <c r="Y177" s="78">
        <v>45291</v>
      </c>
      <c r="Z177" s="89" t="s">
        <v>966</v>
      </c>
      <c r="AA177" s="90">
        <v>0.3</v>
      </c>
      <c r="AB177" s="91">
        <v>0</v>
      </c>
      <c r="AC177" s="90">
        <v>0</v>
      </c>
    </row>
    <row r="178" s="41" customFormat="1" customHeight="1" spans="1:29">
      <c r="A178" s="55" t="s">
        <v>528</v>
      </c>
      <c r="B178" s="56" t="s">
        <v>529</v>
      </c>
      <c r="C178" s="57" t="s">
        <v>191</v>
      </c>
      <c r="D178" s="56" t="s">
        <v>810</v>
      </c>
      <c r="E178" s="55" t="s">
        <v>948</v>
      </c>
      <c r="F178" s="55" t="s">
        <v>949</v>
      </c>
      <c r="G178" s="55" t="s">
        <v>35</v>
      </c>
      <c r="H178" s="58" t="s">
        <v>950</v>
      </c>
      <c r="I178" s="58" t="e">
        <f>VLOOKUP(H178,合同高级查询数据!$A$2:$Y$53,25,FALSE)</f>
        <v>#N/A</v>
      </c>
      <c r="J178" s="63" t="s">
        <v>814</v>
      </c>
      <c r="K178" s="55" t="s">
        <v>967</v>
      </c>
      <c r="L178" s="64" t="s">
        <v>968</v>
      </c>
      <c r="M178" s="55"/>
      <c r="N178" s="65"/>
      <c r="O178" s="55" t="s">
        <v>74</v>
      </c>
      <c r="P178" s="66">
        <v>9000</v>
      </c>
      <c r="Q178" s="73">
        <v>62.9</v>
      </c>
      <c r="R178" s="74">
        <f t="shared" si="8"/>
        <v>566100</v>
      </c>
      <c r="S178" s="75">
        <v>202304</v>
      </c>
      <c r="T178" s="76" t="s">
        <v>969</v>
      </c>
      <c r="U178" s="76"/>
      <c r="V178" s="77">
        <v>64.041347593</v>
      </c>
      <c r="W178" s="77">
        <v>62.9</v>
      </c>
      <c r="X178" s="78">
        <v>44562</v>
      </c>
      <c r="Y178" s="78">
        <v>45291</v>
      </c>
      <c r="Z178" s="89" t="s">
        <v>970</v>
      </c>
      <c r="AA178" s="90">
        <v>0.24</v>
      </c>
      <c r="AB178" s="91">
        <v>200</v>
      </c>
      <c r="AC178" s="90">
        <v>48</v>
      </c>
    </row>
    <row r="179" s="2" customFormat="1" customHeight="1" spans="1:29">
      <c r="A179" s="7" t="s">
        <v>528</v>
      </c>
      <c r="B179" s="60" t="s">
        <v>529</v>
      </c>
      <c r="C179" s="61" t="s">
        <v>191</v>
      </c>
      <c r="D179" s="60" t="s">
        <v>810</v>
      </c>
      <c r="E179" s="7" t="s">
        <v>948</v>
      </c>
      <c r="F179" s="7" t="s">
        <v>949</v>
      </c>
      <c r="G179" s="7" t="s">
        <v>35</v>
      </c>
      <c r="H179" s="14" t="s">
        <v>971</v>
      </c>
      <c r="I179" s="14" t="e">
        <f>VLOOKUP(H179,合同高级查询数据!$A$2:$Y$53,25,FALSE)</f>
        <v>#N/A</v>
      </c>
      <c r="J179" s="67" t="s">
        <v>37</v>
      </c>
      <c r="K179" s="7" t="s">
        <v>972</v>
      </c>
      <c r="L179" s="68" t="s">
        <v>973</v>
      </c>
      <c r="M179" s="7" t="s">
        <v>974</v>
      </c>
      <c r="N179" s="69" t="s">
        <v>975</v>
      </c>
      <c r="O179" s="7" t="s">
        <v>976</v>
      </c>
      <c r="P179" s="70">
        <v>0</v>
      </c>
      <c r="Q179" s="23"/>
      <c r="R179" s="81">
        <f t="shared" si="8"/>
        <v>0</v>
      </c>
      <c r="S179" s="82">
        <v>202304</v>
      </c>
      <c r="T179" s="83" t="s">
        <v>977</v>
      </c>
      <c r="U179" s="83"/>
      <c r="V179" s="84"/>
      <c r="W179" s="84"/>
      <c r="X179" s="85"/>
      <c r="Y179" s="85"/>
      <c r="Z179" s="92" t="s">
        <v>972</v>
      </c>
      <c r="AA179" s="93" t="s">
        <v>292</v>
      </c>
      <c r="AB179" s="94">
        <v>0</v>
      </c>
      <c r="AC179" s="93">
        <v>0</v>
      </c>
    </row>
    <row r="180" s="2" customFormat="1" customHeight="1" spans="1:29">
      <c r="A180" s="7" t="s">
        <v>528</v>
      </c>
      <c r="B180" s="60" t="s">
        <v>529</v>
      </c>
      <c r="C180" s="61" t="s">
        <v>191</v>
      </c>
      <c r="D180" s="60" t="s">
        <v>810</v>
      </c>
      <c r="E180" s="7" t="s">
        <v>948</v>
      </c>
      <c r="F180" s="7" t="s">
        <v>949</v>
      </c>
      <c r="G180" s="7" t="s">
        <v>35</v>
      </c>
      <c r="H180" s="14" t="s">
        <v>978</v>
      </c>
      <c r="I180" s="14" t="e">
        <f>VLOOKUP(H180,合同高级查询数据!$A$2:$Y$53,25,FALSE)</f>
        <v>#N/A</v>
      </c>
      <c r="J180" s="67" t="s">
        <v>37</v>
      </c>
      <c r="K180" s="7" t="s">
        <v>193</v>
      </c>
      <c r="L180" s="68" t="s">
        <v>979</v>
      </c>
      <c r="M180" s="7"/>
      <c r="N180" s="95" t="s">
        <v>980</v>
      </c>
      <c r="O180" s="96" t="s">
        <v>981</v>
      </c>
      <c r="P180" s="70">
        <v>0</v>
      </c>
      <c r="Q180" s="23"/>
      <c r="R180" s="81">
        <f t="shared" si="8"/>
        <v>0</v>
      </c>
      <c r="S180" s="82">
        <v>202304</v>
      </c>
      <c r="T180" s="83" t="s">
        <v>982</v>
      </c>
      <c r="U180" s="83"/>
      <c r="V180" s="84"/>
      <c r="W180" s="84"/>
      <c r="X180" s="85"/>
      <c r="Y180" s="85"/>
      <c r="Z180" s="92" t="s">
        <v>983</v>
      </c>
      <c r="AA180" s="93" t="s">
        <v>941</v>
      </c>
      <c r="AB180" s="94">
        <v>140</v>
      </c>
      <c r="AC180" s="93">
        <v>0</v>
      </c>
    </row>
    <row r="181" s="41" customFormat="1" customHeight="1" spans="1:29">
      <c r="A181" s="55" t="s">
        <v>528</v>
      </c>
      <c r="B181" s="56" t="s">
        <v>529</v>
      </c>
      <c r="C181" s="57" t="s">
        <v>191</v>
      </c>
      <c r="D181" s="56" t="s">
        <v>810</v>
      </c>
      <c r="E181" s="55" t="s">
        <v>948</v>
      </c>
      <c r="F181" s="55" t="s">
        <v>949</v>
      </c>
      <c r="G181" s="55" t="s">
        <v>35</v>
      </c>
      <c r="H181" s="58" t="s">
        <v>950</v>
      </c>
      <c r="I181" s="58" t="e">
        <f>VLOOKUP(H181,合同高级查询数据!$A$2:$Y$53,25,FALSE)</f>
        <v>#N/A</v>
      </c>
      <c r="J181" s="63" t="s">
        <v>37</v>
      </c>
      <c r="K181" s="55" t="s">
        <v>193</v>
      </c>
      <c r="L181" s="64" t="s">
        <v>984</v>
      </c>
      <c r="M181" s="55"/>
      <c r="N181" s="65">
        <v>44866</v>
      </c>
      <c r="O181" s="55" t="s">
        <v>985</v>
      </c>
      <c r="P181" s="66">
        <v>9000</v>
      </c>
      <c r="Q181" s="73">
        <v>179</v>
      </c>
      <c r="R181" s="74">
        <f t="shared" si="8"/>
        <v>1611000</v>
      </c>
      <c r="S181" s="75">
        <v>202304</v>
      </c>
      <c r="T181" s="76" t="s">
        <v>986</v>
      </c>
      <c r="U181" s="76"/>
      <c r="V181" s="77">
        <v>178.98188231</v>
      </c>
      <c r="W181" s="77"/>
      <c r="X181" s="78">
        <v>44562</v>
      </c>
      <c r="Y181" s="78">
        <v>45291</v>
      </c>
      <c r="Z181" s="89" t="s">
        <v>987</v>
      </c>
      <c r="AA181" s="90">
        <v>0.3</v>
      </c>
      <c r="AB181" s="91">
        <v>500</v>
      </c>
      <c r="AC181" s="90">
        <v>150</v>
      </c>
    </row>
    <row r="182" s="2" customFormat="1" customHeight="1" spans="1:29">
      <c r="A182" s="7" t="s">
        <v>528</v>
      </c>
      <c r="B182" s="60" t="s">
        <v>529</v>
      </c>
      <c r="C182" s="61" t="s">
        <v>191</v>
      </c>
      <c r="D182" s="60" t="s">
        <v>810</v>
      </c>
      <c r="E182" s="7" t="s">
        <v>988</v>
      </c>
      <c r="F182" s="7" t="s">
        <v>989</v>
      </c>
      <c r="G182" s="7" t="s">
        <v>35</v>
      </c>
      <c r="H182" s="14" t="s">
        <v>990</v>
      </c>
      <c r="I182" s="14" t="e">
        <f>VLOOKUP(H182,合同高级查询数据!$A$2:$Y$53,25,FALSE)</f>
        <v>#N/A</v>
      </c>
      <c r="J182" s="67" t="s">
        <v>548</v>
      </c>
      <c r="K182" s="7" t="s">
        <v>991</v>
      </c>
      <c r="L182" s="68" t="s">
        <v>992</v>
      </c>
      <c r="M182" s="7" t="s">
        <v>993</v>
      </c>
      <c r="N182" s="69">
        <v>43132</v>
      </c>
      <c r="O182" s="7" t="s">
        <v>552</v>
      </c>
      <c r="P182" s="70">
        <v>9000</v>
      </c>
      <c r="Q182" s="23">
        <v>153</v>
      </c>
      <c r="R182" s="81">
        <f t="shared" si="8"/>
        <v>1377000</v>
      </c>
      <c r="S182" s="82">
        <v>202304</v>
      </c>
      <c r="T182" s="83" t="s">
        <v>994</v>
      </c>
      <c r="U182" s="83"/>
      <c r="V182" s="84">
        <v>152.909875783</v>
      </c>
      <c r="W182" s="84">
        <v>153</v>
      </c>
      <c r="X182" s="85"/>
      <c r="Y182" s="85"/>
      <c r="Z182" s="92" t="s">
        <v>995</v>
      </c>
      <c r="AA182" s="93">
        <v>0.3</v>
      </c>
      <c r="AB182" s="94">
        <v>240</v>
      </c>
      <c r="AC182" s="93">
        <v>72</v>
      </c>
    </row>
    <row r="183" s="2" customFormat="1" customHeight="1" spans="1:29">
      <c r="A183" s="7" t="s">
        <v>528</v>
      </c>
      <c r="B183" s="60" t="s">
        <v>529</v>
      </c>
      <c r="C183" s="61" t="s">
        <v>191</v>
      </c>
      <c r="D183" s="60" t="s">
        <v>810</v>
      </c>
      <c r="E183" s="7" t="s">
        <v>988</v>
      </c>
      <c r="F183" s="7" t="s">
        <v>989</v>
      </c>
      <c r="G183" s="7" t="s">
        <v>35</v>
      </c>
      <c r="H183" s="14" t="s">
        <v>996</v>
      </c>
      <c r="I183" s="14" t="e">
        <f>VLOOKUP(H183,合同高级查询数据!$A$2:$Y$53,25,FALSE)</f>
        <v>#N/A</v>
      </c>
      <c r="J183" s="67" t="s">
        <v>37</v>
      </c>
      <c r="K183" s="7" t="s">
        <v>997</v>
      </c>
      <c r="L183" s="68" t="s">
        <v>998</v>
      </c>
      <c r="M183" s="7"/>
      <c r="N183" s="69" t="s">
        <v>999</v>
      </c>
      <c r="O183" s="7" t="s">
        <v>1000</v>
      </c>
      <c r="P183" s="70">
        <v>9000</v>
      </c>
      <c r="Q183" s="23">
        <v>52.5</v>
      </c>
      <c r="R183" s="81">
        <f t="shared" si="8"/>
        <v>472500</v>
      </c>
      <c r="S183" s="82">
        <v>202304</v>
      </c>
      <c r="T183" s="83" t="s">
        <v>1001</v>
      </c>
      <c r="U183" s="83"/>
      <c r="V183" s="84">
        <v>51.894619522</v>
      </c>
      <c r="W183" s="84">
        <v>52.5</v>
      </c>
      <c r="X183" s="85"/>
      <c r="Y183" s="85"/>
      <c r="Z183" s="92" t="s">
        <v>1002</v>
      </c>
      <c r="AA183" s="93">
        <v>0.3</v>
      </c>
      <c r="AB183" s="94">
        <v>160</v>
      </c>
      <c r="AC183" s="93">
        <v>51</v>
      </c>
    </row>
    <row r="184" s="2" customFormat="1" customHeight="1" spans="1:29">
      <c r="A184" s="7" t="s">
        <v>528</v>
      </c>
      <c r="B184" s="60" t="s">
        <v>529</v>
      </c>
      <c r="C184" s="61" t="s">
        <v>191</v>
      </c>
      <c r="D184" s="60" t="s">
        <v>810</v>
      </c>
      <c r="E184" s="7" t="s">
        <v>988</v>
      </c>
      <c r="F184" s="7" t="s">
        <v>989</v>
      </c>
      <c r="G184" s="7" t="s">
        <v>35</v>
      </c>
      <c r="H184" s="14" t="s">
        <v>996</v>
      </c>
      <c r="I184" s="14" t="e">
        <f>VLOOKUP(H184,合同高级查询数据!$A$2:$Y$53,25,FALSE)</f>
        <v>#N/A</v>
      </c>
      <c r="J184" s="67" t="s">
        <v>37</v>
      </c>
      <c r="K184" s="7" t="s">
        <v>1003</v>
      </c>
      <c r="L184" s="68" t="s">
        <v>1004</v>
      </c>
      <c r="M184" s="7"/>
      <c r="N184" s="69">
        <v>44774</v>
      </c>
      <c r="O184" s="7" t="s">
        <v>74</v>
      </c>
      <c r="P184" s="70">
        <v>9000</v>
      </c>
      <c r="Q184" s="23">
        <v>62.5</v>
      </c>
      <c r="R184" s="81">
        <f t="shared" si="8"/>
        <v>562500</v>
      </c>
      <c r="S184" s="82">
        <v>202304</v>
      </c>
      <c r="T184" s="83" t="s">
        <v>1005</v>
      </c>
      <c r="U184" s="83"/>
      <c r="V184" s="84">
        <v>61.152797774</v>
      </c>
      <c r="W184" s="84">
        <v>62.5</v>
      </c>
      <c r="X184" s="85"/>
      <c r="Y184" s="85"/>
      <c r="Z184" s="92" t="s">
        <v>1006</v>
      </c>
      <c r="AA184" s="93">
        <v>0.3</v>
      </c>
      <c r="AB184" s="94">
        <v>200</v>
      </c>
      <c r="AC184" s="93">
        <v>60</v>
      </c>
    </row>
    <row r="185" s="2" customFormat="1" customHeight="1" spans="1:29">
      <c r="A185" s="7" t="s">
        <v>528</v>
      </c>
      <c r="B185" s="60" t="s">
        <v>529</v>
      </c>
      <c r="C185" s="61" t="s">
        <v>191</v>
      </c>
      <c r="D185" s="60" t="s">
        <v>810</v>
      </c>
      <c r="E185" s="7" t="s">
        <v>988</v>
      </c>
      <c r="F185" s="7" t="s">
        <v>989</v>
      </c>
      <c r="G185" s="7" t="s">
        <v>35</v>
      </c>
      <c r="H185" s="14" t="s">
        <v>996</v>
      </c>
      <c r="I185" s="14" t="e">
        <f>VLOOKUP(H185,合同高级查询数据!$A$2:$Y$53,25,FALSE)</f>
        <v>#N/A</v>
      </c>
      <c r="J185" s="67" t="s">
        <v>37</v>
      </c>
      <c r="K185" s="7" t="s">
        <v>1007</v>
      </c>
      <c r="L185" s="68" t="s">
        <v>989</v>
      </c>
      <c r="M185" s="7"/>
      <c r="N185" s="69">
        <v>44774</v>
      </c>
      <c r="O185" s="7" t="s">
        <v>565</v>
      </c>
      <c r="P185" s="70">
        <v>9000</v>
      </c>
      <c r="Q185" s="23">
        <v>84.5</v>
      </c>
      <c r="R185" s="81">
        <f t="shared" si="8"/>
        <v>760500</v>
      </c>
      <c r="S185" s="82">
        <v>202304</v>
      </c>
      <c r="T185" s="83" t="s">
        <v>1008</v>
      </c>
      <c r="U185" s="83"/>
      <c r="V185" s="84">
        <v>84.316741028</v>
      </c>
      <c r="W185" s="84">
        <v>84.5</v>
      </c>
      <c r="X185" s="85"/>
      <c r="Y185" s="85"/>
      <c r="Z185" s="92" t="s">
        <v>1009</v>
      </c>
      <c r="AA185" s="93">
        <v>0.3</v>
      </c>
      <c r="AB185" s="94">
        <v>180</v>
      </c>
      <c r="AC185" s="93">
        <v>54</v>
      </c>
    </row>
    <row r="186" s="2" customFormat="1" customHeight="1" spans="1:29">
      <c r="A186" s="7" t="s">
        <v>528</v>
      </c>
      <c r="B186" s="60" t="s">
        <v>529</v>
      </c>
      <c r="C186" s="61" t="s">
        <v>191</v>
      </c>
      <c r="D186" s="60" t="s">
        <v>810</v>
      </c>
      <c r="E186" s="7" t="s">
        <v>988</v>
      </c>
      <c r="F186" s="7" t="s">
        <v>989</v>
      </c>
      <c r="G186" s="7" t="s">
        <v>35</v>
      </c>
      <c r="H186" s="14" t="s">
        <v>996</v>
      </c>
      <c r="I186" s="14" t="e">
        <f>VLOOKUP(H186,合同高级查询数据!$A$2:$Y$53,25,FALSE)</f>
        <v>#N/A</v>
      </c>
      <c r="J186" s="67" t="s">
        <v>825</v>
      </c>
      <c r="K186" s="7" t="s">
        <v>1010</v>
      </c>
      <c r="L186" s="68" t="s">
        <v>1011</v>
      </c>
      <c r="M186" s="7" t="s">
        <v>1012</v>
      </c>
      <c r="N186" s="69" t="s">
        <v>1013</v>
      </c>
      <c r="O186" s="7" t="s">
        <v>244</v>
      </c>
      <c r="P186" s="70">
        <v>9000</v>
      </c>
      <c r="Q186" s="23"/>
      <c r="R186" s="81">
        <f t="shared" si="8"/>
        <v>0</v>
      </c>
      <c r="S186" s="82">
        <v>202304</v>
      </c>
      <c r="T186" s="83" t="s">
        <v>1014</v>
      </c>
      <c r="U186" s="83"/>
      <c r="V186" s="84"/>
      <c r="W186" s="84"/>
      <c r="X186" s="85"/>
      <c r="Y186" s="85"/>
      <c r="Z186" s="92" t="s">
        <v>1015</v>
      </c>
      <c r="AA186" s="93">
        <v>0.3</v>
      </c>
      <c r="AB186" s="94">
        <v>0</v>
      </c>
      <c r="AC186" s="93">
        <v>0</v>
      </c>
    </row>
    <row r="187" s="2" customFormat="1" customHeight="1" spans="1:29">
      <c r="A187" s="7" t="s">
        <v>528</v>
      </c>
      <c r="B187" s="60" t="s">
        <v>529</v>
      </c>
      <c r="C187" s="61" t="s">
        <v>191</v>
      </c>
      <c r="D187" s="60" t="s">
        <v>810</v>
      </c>
      <c r="E187" s="7" t="s">
        <v>988</v>
      </c>
      <c r="F187" s="7" t="s">
        <v>989</v>
      </c>
      <c r="G187" s="7" t="s">
        <v>35</v>
      </c>
      <c r="H187" s="14" t="s">
        <v>996</v>
      </c>
      <c r="I187" s="14" t="e">
        <f>VLOOKUP(H187,合同高级查询数据!$A$2:$Y$53,25,FALSE)</f>
        <v>#N/A</v>
      </c>
      <c r="J187" s="67" t="s">
        <v>37</v>
      </c>
      <c r="K187" s="7"/>
      <c r="L187" s="68" t="s">
        <v>1016</v>
      </c>
      <c r="M187" s="7" t="s">
        <v>1017</v>
      </c>
      <c r="N187" s="69" t="s">
        <v>1018</v>
      </c>
      <c r="O187" s="7" t="s">
        <v>1019</v>
      </c>
      <c r="P187" s="70">
        <v>9000</v>
      </c>
      <c r="Q187" s="23"/>
      <c r="R187" s="81">
        <f t="shared" si="8"/>
        <v>0</v>
      </c>
      <c r="S187" s="82">
        <v>202304</v>
      </c>
      <c r="T187" s="83" t="s">
        <v>1020</v>
      </c>
      <c r="U187" s="83"/>
      <c r="V187" s="84"/>
      <c r="W187" s="84"/>
      <c r="X187" s="85"/>
      <c r="Y187" s="85"/>
      <c r="Z187" s="92" t="s">
        <v>1021</v>
      </c>
      <c r="AA187" s="93" t="s">
        <v>292</v>
      </c>
      <c r="AB187" s="94">
        <v>0</v>
      </c>
      <c r="AC187" s="93">
        <v>0</v>
      </c>
    </row>
    <row r="188" s="2" customFormat="1" customHeight="1" spans="1:29">
      <c r="A188" s="7" t="s">
        <v>528</v>
      </c>
      <c r="B188" s="60" t="s">
        <v>529</v>
      </c>
      <c r="C188" s="61" t="s">
        <v>191</v>
      </c>
      <c r="D188" s="60" t="s">
        <v>810</v>
      </c>
      <c r="E188" s="7" t="s">
        <v>988</v>
      </c>
      <c r="F188" s="7" t="s">
        <v>989</v>
      </c>
      <c r="G188" s="7" t="s">
        <v>35</v>
      </c>
      <c r="H188" s="14" t="s">
        <v>996</v>
      </c>
      <c r="I188" s="14" t="e">
        <f>VLOOKUP(H188,合同高级查询数据!$A$2:$Y$53,25,FALSE)</f>
        <v>#N/A</v>
      </c>
      <c r="J188" s="67" t="s">
        <v>37</v>
      </c>
      <c r="K188" s="7"/>
      <c r="L188" s="68" t="s">
        <v>1022</v>
      </c>
      <c r="M188" s="7" t="s">
        <v>1023</v>
      </c>
      <c r="N188" s="69" t="s">
        <v>324</v>
      </c>
      <c r="O188" s="7" t="s">
        <v>1024</v>
      </c>
      <c r="P188" s="70">
        <v>9000</v>
      </c>
      <c r="Q188" s="23"/>
      <c r="R188" s="81">
        <f t="shared" si="8"/>
        <v>0</v>
      </c>
      <c r="S188" s="82">
        <v>202304</v>
      </c>
      <c r="T188" s="83" t="s">
        <v>1025</v>
      </c>
      <c r="U188" s="83"/>
      <c r="V188" s="84"/>
      <c r="W188" s="84"/>
      <c r="X188" s="85"/>
      <c r="Y188" s="85"/>
      <c r="Z188" s="92" t="s">
        <v>1026</v>
      </c>
      <c r="AA188" s="93" t="s">
        <v>292</v>
      </c>
      <c r="AB188" s="94">
        <v>0</v>
      </c>
      <c r="AC188" s="93">
        <v>0</v>
      </c>
    </row>
    <row r="189" s="2" customFormat="1" customHeight="1" spans="1:29">
      <c r="A189" s="7" t="s">
        <v>528</v>
      </c>
      <c r="B189" s="60" t="s">
        <v>529</v>
      </c>
      <c r="C189" s="61" t="s">
        <v>191</v>
      </c>
      <c r="D189" s="60" t="s">
        <v>810</v>
      </c>
      <c r="E189" s="7" t="s">
        <v>988</v>
      </c>
      <c r="F189" s="7" t="s">
        <v>989</v>
      </c>
      <c r="G189" s="7" t="s">
        <v>35</v>
      </c>
      <c r="H189" s="14" t="s">
        <v>1027</v>
      </c>
      <c r="I189" s="14" t="e">
        <f>VLOOKUP(H189,合同高级查询数据!$A$2:$Y$53,25,FALSE)</f>
        <v>#N/A</v>
      </c>
      <c r="J189" s="67" t="s">
        <v>37</v>
      </c>
      <c r="K189" s="7" t="s">
        <v>1028</v>
      </c>
      <c r="L189" s="68" t="s">
        <v>1029</v>
      </c>
      <c r="M189" s="7"/>
      <c r="N189" s="69" t="s">
        <v>1030</v>
      </c>
      <c r="O189" s="7" t="s">
        <v>1031</v>
      </c>
      <c r="P189" s="70">
        <v>9000</v>
      </c>
      <c r="Q189" s="23"/>
      <c r="R189" s="81">
        <f t="shared" si="8"/>
        <v>0</v>
      </c>
      <c r="S189" s="82">
        <v>202304</v>
      </c>
      <c r="T189" s="83" t="s">
        <v>1032</v>
      </c>
      <c r="U189" s="83"/>
      <c r="V189" s="84"/>
      <c r="W189" s="84"/>
      <c r="X189" s="85"/>
      <c r="Y189" s="85"/>
      <c r="Z189" s="92" t="s">
        <v>1033</v>
      </c>
      <c r="AA189" s="93" t="s">
        <v>941</v>
      </c>
      <c r="AB189" s="94">
        <v>100</v>
      </c>
      <c r="AC189" s="93">
        <v>0</v>
      </c>
    </row>
    <row r="190" s="2" customFormat="1" customHeight="1" spans="1:29">
      <c r="A190" s="7" t="s">
        <v>528</v>
      </c>
      <c r="B190" s="60" t="s">
        <v>529</v>
      </c>
      <c r="C190" s="61" t="s">
        <v>920</v>
      </c>
      <c r="D190" s="61" t="s">
        <v>530</v>
      </c>
      <c r="E190" s="7" t="s">
        <v>1034</v>
      </c>
      <c r="F190" s="7" t="s">
        <v>1035</v>
      </c>
      <c r="G190" s="7" t="s">
        <v>35</v>
      </c>
      <c r="H190" s="14" t="s">
        <v>1036</v>
      </c>
      <c r="I190" s="14" t="e">
        <f>VLOOKUP(H190,合同高级查询数据!$A$2:$Y$53,25,FALSE)</f>
        <v>#N/A</v>
      </c>
      <c r="J190" s="67" t="s">
        <v>37</v>
      </c>
      <c r="K190" s="7" t="s">
        <v>1037</v>
      </c>
      <c r="L190" s="68" t="s">
        <v>1035</v>
      </c>
      <c r="M190" s="7"/>
      <c r="N190" s="69" t="s">
        <v>1038</v>
      </c>
      <c r="O190" s="7" t="s">
        <v>1039</v>
      </c>
      <c r="P190" s="70">
        <v>10000</v>
      </c>
      <c r="Q190" s="23">
        <v>30.1</v>
      </c>
      <c r="R190" s="81">
        <f t="shared" si="8"/>
        <v>301000</v>
      </c>
      <c r="S190" s="82">
        <v>202304</v>
      </c>
      <c r="T190" s="83" t="s">
        <v>1040</v>
      </c>
      <c r="U190" s="83"/>
      <c r="V190" s="84">
        <v>30.039180984</v>
      </c>
      <c r="W190" s="84"/>
      <c r="X190" s="85"/>
      <c r="Y190" s="85"/>
      <c r="Z190" s="92" t="s">
        <v>1041</v>
      </c>
      <c r="AA190" s="93">
        <v>0.3</v>
      </c>
      <c r="AB190" s="94">
        <v>100</v>
      </c>
      <c r="AC190" s="93">
        <v>30</v>
      </c>
    </row>
    <row r="191" s="2" customFormat="1" customHeight="1" spans="1:29">
      <c r="A191" s="7" t="s">
        <v>528</v>
      </c>
      <c r="B191" s="60" t="s">
        <v>529</v>
      </c>
      <c r="C191" s="61" t="s">
        <v>191</v>
      </c>
      <c r="D191" s="60" t="s">
        <v>810</v>
      </c>
      <c r="E191" s="7" t="s">
        <v>1042</v>
      </c>
      <c r="F191" s="7" t="s">
        <v>1043</v>
      </c>
      <c r="G191" s="7" t="s">
        <v>35</v>
      </c>
      <c r="H191" s="14" t="s">
        <v>1044</v>
      </c>
      <c r="I191" s="14" t="e">
        <f>VLOOKUP(H191,合同高级查询数据!$A$2:$Y$53,25,FALSE)</f>
        <v>#N/A</v>
      </c>
      <c r="J191" s="67" t="s">
        <v>37</v>
      </c>
      <c r="K191" s="7" t="s">
        <v>1045</v>
      </c>
      <c r="L191" s="68" t="s">
        <v>1043</v>
      </c>
      <c r="M191" s="7"/>
      <c r="N191" s="69" t="s">
        <v>1046</v>
      </c>
      <c r="O191" s="7" t="s">
        <v>1047</v>
      </c>
      <c r="P191" s="70">
        <v>9000</v>
      </c>
      <c r="Q191" s="23">
        <v>19.2</v>
      </c>
      <c r="R191" s="81">
        <f t="shared" si="8"/>
        <v>172800</v>
      </c>
      <c r="S191" s="82">
        <v>202304</v>
      </c>
      <c r="T191" s="83" t="s">
        <v>1048</v>
      </c>
      <c r="U191" s="83"/>
      <c r="V191" s="84">
        <v>19.1327108</v>
      </c>
      <c r="W191" s="84"/>
      <c r="X191" s="85"/>
      <c r="Y191" s="85"/>
      <c r="Z191" s="92" t="s">
        <v>1049</v>
      </c>
      <c r="AA191" s="93">
        <v>0.3</v>
      </c>
      <c r="AB191" s="94">
        <v>60</v>
      </c>
      <c r="AC191" s="93">
        <v>18</v>
      </c>
    </row>
    <row r="192" s="2" customFormat="1" customHeight="1" spans="1:29">
      <c r="A192" s="7" t="s">
        <v>582</v>
      </c>
      <c r="B192" s="60" t="s">
        <v>529</v>
      </c>
      <c r="C192" s="61" t="s">
        <v>307</v>
      </c>
      <c r="D192" s="60" t="s">
        <v>530</v>
      </c>
      <c r="E192" s="7" t="s">
        <v>1050</v>
      </c>
      <c r="F192" s="7" t="s">
        <v>1051</v>
      </c>
      <c r="G192" s="7" t="s">
        <v>35</v>
      </c>
      <c r="H192" s="14" t="s">
        <v>1052</v>
      </c>
      <c r="I192" s="14" t="e">
        <f>VLOOKUP(H192,合同高级查询数据!$A$2:$Y$53,25,FALSE)</f>
        <v>#N/A</v>
      </c>
      <c r="J192" s="67" t="s">
        <v>98</v>
      </c>
      <c r="K192" s="7" t="s">
        <v>1053</v>
      </c>
      <c r="L192" s="68" t="s">
        <v>1054</v>
      </c>
      <c r="M192" s="7"/>
      <c r="N192" s="69" t="s">
        <v>1055</v>
      </c>
      <c r="O192" s="7" t="s">
        <v>1056</v>
      </c>
      <c r="P192" s="70">
        <v>120000</v>
      </c>
      <c r="Q192" s="23">
        <v>4.3</v>
      </c>
      <c r="R192" s="81">
        <f t="shared" si="8"/>
        <v>516000</v>
      </c>
      <c r="S192" s="82">
        <v>202304</v>
      </c>
      <c r="T192" s="83" t="s">
        <v>1057</v>
      </c>
      <c r="U192" s="83"/>
      <c r="V192" s="84">
        <v>4.296372896</v>
      </c>
      <c r="W192" s="84"/>
      <c r="X192" s="85"/>
      <c r="Y192" s="85"/>
      <c r="Z192" s="92" t="s">
        <v>1058</v>
      </c>
      <c r="AA192" s="93">
        <v>0.2</v>
      </c>
      <c r="AB192" s="94">
        <v>20</v>
      </c>
      <c r="AC192" s="93">
        <v>4</v>
      </c>
    </row>
    <row r="193" s="41" customFormat="1" customHeight="1" spans="1:29">
      <c r="A193" s="55" t="s">
        <v>582</v>
      </c>
      <c r="B193" s="56" t="s">
        <v>529</v>
      </c>
      <c r="C193" s="57" t="s">
        <v>307</v>
      </c>
      <c r="D193" s="56" t="s">
        <v>530</v>
      </c>
      <c r="E193" s="55" t="s">
        <v>1050</v>
      </c>
      <c r="F193" s="55" t="s">
        <v>1051</v>
      </c>
      <c r="G193" s="55" t="s">
        <v>35</v>
      </c>
      <c r="H193" s="58" t="s">
        <v>1059</v>
      </c>
      <c r="I193" s="58" t="e">
        <f>VLOOKUP(H193,合同高级查询数据!$A$2:$Y$53,25,FALSE)</f>
        <v>#N/A</v>
      </c>
      <c r="J193" s="63" t="s">
        <v>548</v>
      </c>
      <c r="K193" s="55" t="s">
        <v>1060</v>
      </c>
      <c r="L193" s="64" t="s">
        <v>1051</v>
      </c>
      <c r="M193" s="55"/>
      <c r="N193" s="65" t="s">
        <v>1061</v>
      </c>
      <c r="O193" s="55" t="s">
        <v>1062</v>
      </c>
      <c r="P193" s="66">
        <v>15000</v>
      </c>
      <c r="Q193" s="73">
        <v>133.98</v>
      </c>
      <c r="R193" s="74">
        <f t="shared" si="8"/>
        <v>2009700</v>
      </c>
      <c r="S193" s="75">
        <v>202304</v>
      </c>
      <c r="T193" s="76" t="s">
        <v>1063</v>
      </c>
      <c r="U193" s="76"/>
      <c r="V193" s="77">
        <v>133.980869837</v>
      </c>
      <c r="W193" s="77"/>
      <c r="X193" s="78">
        <v>44682</v>
      </c>
      <c r="Y193" s="78">
        <v>45046</v>
      </c>
      <c r="Z193" s="89" t="s">
        <v>1064</v>
      </c>
      <c r="AA193" s="90">
        <v>0.1</v>
      </c>
      <c r="AB193" s="91">
        <v>200</v>
      </c>
      <c r="AC193" s="90">
        <v>20</v>
      </c>
    </row>
    <row r="194" s="2" customFormat="1" customHeight="1" spans="1:29">
      <c r="A194" s="7" t="s">
        <v>582</v>
      </c>
      <c r="B194" s="60" t="s">
        <v>529</v>
      </c>
      <c r="C194" s="61" t="s">
        <v>307</v>
      </c>
      <c r="D194" s="60" t="s">
        <v>530</v>
      </c>
      <c r="E194" s="7" t="s">
        <v>1065</v>
      </c>
      <c r="F194" s="7" t="s">
        <v>1066</v>
      </c>
      <c r="G194" s="7" t="s">
        <v>35</v>
      </c>
      <c r="H194" s="14" t="s">
        <v>1067</v>
      </c>
      <c r="I194" s="14" t="e">
        <f>VLOOKUP(H194,合同高级查询数据!$A$2:$Y$53,25,FALSE)</f>
        <v>#N/A</v>
      </c>
      <c r="J194" s="67" t="s">
        <v>548</v>
      </c>
      <c r="K194" s="7" t="s">
        <v>1068</v>
      </c>
      <c r="L194" s="68" t="s">
        <v>1069</v>
      </c>
      <c r="M194" s="7"/>
      <c r="N194" s="95" t="s">
        <v>1070</v>
      </c>
      <c r="O194" s="96" t="s">
        <v>1071</v>
      </c>
      <c r="P194" s="70">
        <v>6740</v>
      </c>
      <c r="Q194" s="23">
        <v>160</v>
      </c>
      <c r="R194" s="81">
        <f t="shared" si="8"/>
        <v>1078400</v>
      </c>
      <c r="S194" s="82">
        <v>202304</v>
      </c>
      <c r="T194" s="83" t="s">
        <v>1072</v>
      </c>
      <c r="U194" s="83"/>
      <c r="V194" s="84">
        <v>159.25314726867</v>
      </c>
      <c r="W194" s="84"/>
      <c r="X194" s="85"/>
      <c r="Y194" s="85"/>
      <c r="Z194" s="92" t="s">
        <v>1073</v>
      </c>
      <c r="AA194" s="93">
        <v>0.4</v>
      </c>
      <c r="AB194" s="94">
        <v>400</v>
      </c>
      <c r="AC194" s="93">
        <f>AA194*AB194</f>
        <v>160</v>
      </c>
    </row>
    <row r="195" s="41" customFormat="1" customHeight="1" spans="1:29">
      <c r="A195" s="55" t="s">
        <v>582</v>
      </c>
      <c r="B195" s="56" t="s">
        <v>529</v>
      </c>
      <c r="C195" s="57" t="s">
        <v>307</v>
      </c>
      <c r="D195" s="57" t="s">
        <v>530</v>
      </c>
      <c r="E195" s="55" t="s">
        <v>1074</v>
      </c>
      <c r="F195" s="55" t="s">
        <v>1075</v>
      </c>
      <c r="G195" s="55" t="s">
        <v>35</v>
      </c>
      <c r="H195" s="58" t="s">
        <v>1076</v>
      </c>
      <c r="I195" s="58" t="e">
        <f>VLOOKUP(H195,合同高级查询数据!$A$2:$Y$53,25,FALSE)</f>
        <v>#N/A</v>
      </c>
      <c r="J195" s="63" t="s">
        <v>37</v>
      </c>
      <c r="K195" s="55" t="s">
        <v>1077</v>
      </c>
      <c r="L195" s="64" t="s">
        <v>1078</v>
      </c>
      <c r="M195" s="55" t="s">
        <v>1079</v>
      </c>
      <c r="N195" s="65">
        <v>44682</v>
      </c>
      <c r="O195" s="55" t="s">
        <v>74</v>
      </c>
      <c r="P195" s="66">
        <v>6740</v>
      </c>
      <c r="Q195" s="73">
        <v>122.1</v>
      </c>
      <c r="R195" s="74">
        <f t="shared" si="8"/>
        <v>822954</v>
      </c>
      <c r="S195" s="75">
        <v>202304</v>
      </c>
      <c r="T195" s="76" t="s">
        <v>1080</v>
      </c>
      <c r="U195" s="76"/>
      <c r="V195" s="77">
        <v>121.493614197</v>
      </c>
      <c r="W195" s="77">
        <v>122.7</v>
      </c>
      <c r="X195" s="78">
        <v>44682</v>
      </c>
      <c r="Y195" s="78">
        <v>45046</v>
      </c>
      <c r="Z195" s="89" t="s">
        <v>1081</v>
      </c>
      <c r="AA195" s="90">
        <v>0.4</v>
      </c>
      <c r="AB195" s="91">
        <v>200</v>
      </c>
      <c r="AC195" s="90">
        <v>80</v>
      </c>
    </row>
    <row r="196" s="41" customFormat="1" customHeight="1" spans="1:29">
      <c r="A196" s="55" t="s">
        <v>582</v>
      </c>
      <c r="B196" s="56" t="s">
        <v>529</v>
      </c>
      <c r="C196" s="57" t="s">
        <v>307</v>
      </c>
      <c r="D196" s="57" t="s">
        <v>530</v>
      </c>
      <c r="E196" s="55" t="s">
        <v>1082</v>
      </c>
      <c r="F196" s="55" t="s">
        <v>1083</v>
      </c>
      <c r="G196" s="55" t="s">
        <v>35</v>
      </c>
      <c r="H196" s="58" t="s">
        <v>1084</v>
      </c>
      <c r="I196" s="58" t="str">
        <f>VLOOKUP(H196,合同高级查询数据!$A$2:$Y$53,25,FALSE)</f>
        <v>2023-04-03</v>
      </c>
      <c r="J196" s="63" t="s">
        <v>37</v>
      </c>
      <c r="K196" s="55" t="s">
        <v>1085</v>
      </c>
      <c r="L196" s="64" t="s">
        <v>1083</v>
      </c>
      <c r="M196" s="55"/>
      <c r="N196" s="65" t="s">
        <v>1086</v>
      </c>
      <c r="O196" s="55" t="s">
        <v>1087</v>
      </c>
      <c r="P196" s="66">
        <v>6740</v>
      </c>
      <c r="Q196" s="73"/>
      <c r="R196" s="74">
        <f t="shared" si="8"/>
        <v>0</v>
      </c>
      <c r="S196" s="75">
        <v>202304</v>
      </c>
      <c r="T196" s="76" t="s">
        <v>1088</v>
      </c>
      <c r="U196" s="76"/>
      <c r="V196" s="77"/>
      <c r="W196" s="77"/>
      <c r="X196" s="78">
        <v>44927</v>
      </c>
      <c r="Y196" s="78">
        <v>45107</v>
      </c>
      <c r="Z196" s="89" t="s">
        <v>1089</v>
      </c>
      <c r="AA196" s="90">
        <v>0.4</v>
      </c>
      <c r="AB196" s="91">
        <v>0</v>
      </c>
      <c r="AC196" s="90">
        <v>0</v>
      </c>
    </row>
    <row r="197" s="41" customFormat="1" customHeight="1" spans="1:29">
      <c r="A197" s="55" t="s">
        <v>582</v>
      </c>
      <c r="B197" s="56" t="s">
        <v>529</v>
      </c>
      <c r="C197" s="57" t="s">
        <v>307</v>
      </c>
      <c r="D197" s="57" t="s">
        <v>530</v>
      </c>
      <c r="E197" s="55" t="s">
        <v>1082</v>
      </c>
      <c r="F197" s="55" t="s">
        <v>1083</v>
      </c>
      <c r="G197" s="55" t="s">
        <v>35</v>
      </c>
      <c r="H197" s="58" t="s">
        <v>1084</v>
      </c>
      <c r="I197" s="58" t="str">
        <f>VLOOKUP(H197,合同高级查询数据!$A$2:$Y$53,25,FALSE)</f>
        <v>2023-04-03</v>
      </c>
      <c r="J197" s="63" t="s">
        <v>825</v>
      </c>
      <c r="K197" s="55" t="s">
        <v>1090</v>
      </c>
      <c r="L197" s="64" t="s">
        <v>1091</v>
      </c>
      <c r="M197" s="55"/>
      <c r="N197" s="65" t="s">
        <v>1092</v>
      </c>
      <c r="O197" s="55" t="s">
        <v>1093</v>
      </c>
      <c r="P197" s="66">
        <v>6740</v>
      </c>
      <c r="Q197" s="73">
        <v>2.91</v>
      </c>
      <c r="R197" s="74">
        <f t="shared" si="8"/>
        <v>19613.4</v>
      </c>
      <c r="S197" s="75">
        <v>202304</v>
      </c>
      <c r="T197" s="76" t="s">
        <v>1094</v>
      </c>
      <c r="U197" s="76"/>
      <c r="V197" s="77">
        <v>2.91</v>
      </c>
      <c r="W197" s="77">
        <v>2.91</v>
      </c>
      <c r="X197" s="78">
        <v>44927</v>
      </c>
      <c r="Y197" s="78">
        <v>45107</v>
      </c>
      <c r="Z197" s="89" t="s">
        <v>1095</v>
      </c>
      <c r="AA197" s="90">
        <v>0.4</v>
      </c>
      <c r="AB197" s="91">
        <v>10</v>
      </c>
      <c r="AC197" s="90">
        <v>4</v>
      </c>
    </row>
    <row r="198" s="41" customFormat="1" customHeight="1" spans="1:29">
      <c r="A198" s="55" t="s">
        <v>582</v>
      </c>
      <c r="B198" s="56" t="s">
        <v>529</v>
      </c>
      <c r="C198" s="57" t="s">
        <v>307</v>
      </c>
      <c r="D198" s="57" t="s">
        <v>530</v>
      </c>
      <c r="E198" s="55" t="s">
        <v>1082</v>
      </c>
      <c r="F198" s="55" t="s">
        <v>1083</v>
      </c>
      <c r="G198" s="55" t="s">
        <v>35</v>
      </c>
      <c r="H198" s="58" t="s">
        <v>1084</v>
      </c>
      <c r="I198" s="58" t="str">
        <f>VLOOKUP(H198,合同高级查询数据!$A$2:$Y$53,25,FALSE)</f>
        <v>2023-04-03</v>
      </c>
      <c r="J198" s="63" t="s">
        <v>37</v>
      </c>
      <c r="K198" s="55" t="s">
        <v>1096</v>
      </c>
      <c r="L198" s="64" t="s">
        <v>1097</v>
      </c>
      <c r="M198" s="55"/>
      <c r="N198" s="65" t="s">
        <v>1098</v>
      </c>
      <c r="O198" s="55" t="s">
        <v>1099</v>
      </c>
      <c r="P198" s="66">
        <v>0</v>
      </c>
      <c r="Q198" s="73"/>
      <c r="R198" s="74">
        <f t="shared" si="8"/>
        <v>0</v>
      </c>
      <c r="S198" s="75">
        <v>202304</v>
      </c>
      <c r="T198" s="76" t="s">
        <v>1100</v>
      </c>
      <c r="U198" s="76"/>
      <c r="V198" s="77"/>
      <c r="W198" s="77"/>
      <c r="X198" s="78">
        <v>44927</v>
      </c>
      <c r="Y198" s="78">
        <v>45107</v>
      </c>
      <c r="Z198" s="89" t="s">
        <v>1101</v>
      </c>
      <c r="AA198" s="90">
        <v>0.4</v>
      </c>
      <c r="AB198" s="91">
        <v>0</v>
      </c>
      <c r="AC198" s="90">
        <v>0</v>
      </c>
    </row>
    <row r="199" s="41" customFormat="1" customHeight="1" spans="1:29">
      <c r="A199" s="55" t="s">
        <v>582</v>
      </c>
      <c r="B199" s="56" t="s">
        <v>529</v>
      </c>
      <c r="C199" s="57" t="s">
        <v>307</v>
      </c>
      <c r="D199" s="57" t="s">
        <v>530</v>
      </c>
      <c r="E199" s="55" t="s">
        <v>1082</v>
      </c>
      <c r="F199" s="55" t="s">
        <v>1083</v>
      </c>
      <c r="G199" s="55" t="s">
        <v>35</v>
      </c>
      <c r="H199" s="58" t="s">
        <v>1084</v>
      </c>
      <c r="I199" s="58" t="str">
        <f>VLOOKUP(H199,合同高级查询数据!$A$2:$Y$53,25,FALSE)</f>
        <v>2023-04-03</v>
      </c>
      <c r="J199" s="63" t="s">
        <v>37</v>
      </c>
      <c r="K199" s="55" t="s">
        <v>1102</v>
      </c>
      <c r="L199" s="64" t="s">
        <v>1103</v>
      </c>
      <c r="M199" s="55"/>
      <c r="N199" s="65" t="s">
        <v>1104</v>
      </c>
      <c r="O199" s="55" t="s">
        <v>1105</v>
      </c>
      <c r="P199" s="66">
        <v>6740</v>
      </c>
      <c r="Q199" s="73">
        <v>13.12</v>
      </c>
      <c r="R199" s="74">
        <f t="shared" si="8"/>
        <v>88428.8</v>
      </c>
      <c r="S199" s="75">
        <v>202304</v>
      </c>
      <c r="T199" s="76" t="s">
        <v>1106</v>
      </c>
      <c r="U199" s="76"/>
      <c r="V199" s="77">
        <v>14.964461327</v>
      </c>
      <c r="W199" s="77">
        <f>16.03-W197</f>
        <v>13.12</v>
      </c>
      <c r="X199" s="78">
        <v>44927</v>
      </c>
      <c r="Y199" s="78">
        <v>45107</v>
      </c>
      <c r="Z199" s="89" t="s">
        <v>1107</v>
      </c>
      <c r="AA199" s="90">
        <v>0.4</v>
      </c>
      <c r="AB199" s="91">
        <v>30</v>
      </c>
      <c r="AC199" s="90">
        <v>12</v>
      </c>
    </row>
    <row r="200" s="41" customFormat="1" customHeight="1" spans="1:29">
      <c r="A200" s="55" t="s">
        <v>582</v>
      </c>
      <c r="B200" s="56" t="s">
        <v>529</v>
      </c>
      <c r="C200" s="57" t="s">
        <v>307</v>
      </c>
      <c r="D200" s="57" t="s">
        <v>530</v>
      </c>
      <c r="E200" s="55" t="s">
        <v>1108</v>
      </c>
      <c r="F200" s="55" t="s">
        <v>1109</v>
      </c>
      <c r="G200" s="55" t="s">
        <v>35</v>
      </c>
      <c r="H200" s="58" t="s">
        <v>1110</v>
      </c>
      <c r="I200" s="58" t="str">
        <f>VLOOKUP(H200,合同高级查询数据!$A$2:$Y$53,25,FALSE)</f>
        <v>2023-04-26</v>
      </c>
      <c r="J200" s="63" t="s">
        <v>37</v>
      </c>
      <c r="K200" s="55" t="s">
        <v>1111</v>
      </c>
      <c r="L200" s="64" t="s">
        <v>1109</v>
      </c>
      <c r="M200" s="55"/>
      <c r="N200" s="65" t="s">
        <v>1112</v>
      </c>
      <c r="O200" s="72" t="s">
        <v>1113</v>
      </c>
      <c r="P200" s="66">
        <v>6740</v>
      </c>
      <c r="Q200" s="73">
        <v>135.96</v>
      </c>
      <c r="R200" s="74">
        <f t="shared" si="8"/>
        <v>916370.4</v>
      </c>
      <c r="S200" s="75">
        <v>202304</v>
      </c>
      <c r="T200" s="76" t="s">
        <v>1114</v>
      </c>
      <c r="U200" s="76"/>
      <c r="V200" s="77">
        <v>135.955657959</v>
      </c>
      <c r="W200" s="77"/>
      <c r="X200" s="78">
        <v>44927</v>
      </c>
      <c r="Y200" s="78">
        <v>45077</v>
      </c>
      <c r="Z200" s="89" t="s">
        <v>1115</v>
      </c>
      <c r="AA200" s="90">
        <v>0.4</v>
      </c>
      <c r="AB200" s="91">
        <v>200</v>
      </c>
      <c r="AC200" s="90">
        <v>80</v>
      </c>
    </row>
    <row r="201" s="41" customFormat="1" customHeight="1" spans="1:29">
      <c r="A201" s="55" t="s">
        <v>582</v>
      </c>
      <c r="B201" s="56" t="s">
        <v>529</v>
      </c>
      <c r="C201" s="57" t="s">
        <v>307</v>
      </c>
      <c r="D201" s="57" t="s">
        <v>530</v>
      </c>
      <c r="E201" s="55" t="s">
        <v>1108</v>
      </c>
      <c r="F201" s="55" t="s">
        <v>1109</v>
      </c>
      <c r="G201" s="55" t="s">
        <v>35</v>
      </c>
      <c r="H201" s="58" t="s">
        <v>1116</v>
      </c>
      <c r="I201" s="58" t="str">
        <f>VLOOKUP(H201,合同高级查询数据!$A$2:$Y$53,25,FALSE)</f>
        <v>2023-04-03</v>
      </c>
      <c r="J201" s="63" t="s">
        <v>37</v>
      </c>
      <c r="K201" s="55" t="s">
        <v>1111</v>
      </c>
      <c r="L201" s="64" t="s">
        <v>1117</v>
      </c>
      <c r="M201" s="55" t="s">
        <v>1118</v>
      </c>
      <c r="N201" s="65">
        <v>44835</v>
      </c>
      <c r="O201" s="55" t="s">
        <v>957</v>
      </c>
      <c r="P201" s="66">
        <v>6740</v>
      </c>
      <c r="Q201" s="73">
        <v>127.67</v>
      </c>
      <c r="R201" s="74">
        <f t="shared" si="8"/>
        <v>860495.8</v>
      </c>
      <c r="S201" s="75">
        <v>202304</v>
      </c>
      <c r="T201" s="76" t="s">
        <v>1119</v>
      </c>
      <c r="U201" s="76"/>
      <c r="V201" s="77">
        <f>78.304504395+49.37</f>
        <v>127.674504395</v>
      </c>
      <c r="W201" s="77"/>
      <c r="X201" s="78">
        <v>44927</v>
      </c>
      <c r="Y201" s="78">
        <v>45107</v>
      </c>
      <c r="Z201" s="89" t="s">
        <v>1120</v>
      </c>
      <c r="AA201" s="90">
        <v>0.4</v>
      </c>
      <c r="AB201" s="91">
        <v>300</v>
      </c>
      <c r="AC201" s="90">
        <v>120</v>
      </c>
    </row>
    <row r="202" s="41" customFormat="1" customHeight="1" spans="1:29">
      <c r="A202" s="55" t="s">
        <v>582</v>
      </c>
      <c r="B202" s="56" t="s">
        <v>529</v>
      </c>
      <c r="C202" s="57" t="s">
        <v>307</v>
      </c>
      <c r="D202" s="57" t="s">
        <v>530</v>
      </c>
      <c r="E202" s="55" t="s">
        <v>1121</v>
      </c>
      <c r="F202" s="55" t="s">
        <v>1122</v>
      </c>
      <c r="G202" s="55" t="s">
        <v>35</v>
      </c>
      <c r="H202" s="58" t="s">
        <v>1123</v>
      </c>
      <c r="I202" s="58" t="str">
        <f>VLOOKUP(H202,合同高级查询数据!$A$2:$Y$53,25,FALSE)</f>
        <v>2023-04-03</v>
      </c>
      <c r="J202" s="63" t="s">
        <v>37</v>
      </c>
      <c r="K202" s="55" t="s">
        <v>1124</v>
      </c>
      <c r="L202" s="64" t="s">
        <v>1122</v>
      </c>
      <c r="M202" s="55"/>
      <c r="N202" s="65" t="s">
        <v>1125</v>
      </c>
      <c r="O202" s="55" t="s">
        <v>1126</v>
      </c>
      <c r="P202" s="66">
        <v>6740</v>
      </c>
      <c r="Q202" s="73"/>
      <c r="R202" s="74">
        <f t="shared" si="8"/>
        <v>0</v>
      </c>
      <c r="S202" s="75">
        <v>202304</v>
      </c>
      <c r="T202" s="76" t="s">
        <v>1127</v>
      </c>
      <c r="U202" s="76"/>
      <c r="V202" s="77"/>
      <c r="W202" s="77"/>
      <c r="X202" s="78">
        <v>44927</v>
      </c>
      <c r="Y202" s="78">
        <v>45107</v>
      </c>
      <c r="Z202" s="89" t="s">
        <v>1128</v>
      </c>
      <c r="AA202" s="90">
        <v>0.4</v>
      </c>
      <c r="AB202" s="91">
        <v>0</v>
      </c>
      <c r="AC202" s="90">
        <v>0</v>
      </c>
    </row>
    <row r="203" s="41" customFormat="1" customHeight="1" spans="1:29">
      <c r="A203" s="55" t="s">
        <v>582</v>
      </c>
      <c r="B203" s="56" t="s">
        <v>529</v>
      </c>
      <c r="C203" s="57" t="s">
        <v>307</v>
      </c>
      <c r="D203" s="57" t="s">
        <v>530</v>
      </c>
      <c r="E203" s="55" t="s">
        <v>1121</v>
      </c>
      <c r="F203" s="55" t="s">
        <v>1122</v>
      </c>
      <c r="G203" s="55" t="s">
        <v>35</v>
      </c>
      <c r="H203" s="58" t="s">
        <v>1123</v>
      </c>
      <c r="I203" s="58" t="str">
        <f>VLOOKUP(H203,合同高级查询数据!$A$2:$Y$53,25,FALSE)</f>
        <v>2023-04-03</v>
      </c>
      <c r="J203" s="63" t="s">
        <v>37</v>
      </c>
      <c r="K203" s="55" t="s">
        <v>1129</v>
      </c>
      <c r="L203" s="64" t="s">
        <v>1130</v>
      </c>
      <c r="M203" s="55"/>
      <c r="N203" s="65" t="s">
        <v>1131</v>
      </c>
      <c r="O203" s="72" t="s">
        <v>1132</v>
      </c>
      <c r="P203" s="66">
        <v>6740</v>
      </c>
      <c r="Q203" s="73">
        <v>172.95</v>
      </c>
      <c r="R203" s="74">
        <f t="shared" si="8"/>
        <v>1165683</v>
      </c>
      <c r="S203" s="75">
        <v>202304</v>
      </c>
      <c r="T203" s="76" t="s">
        <v>1133</v>
      </c>
      <c r="U203" s="76"/>
      <c r="V203" s="77">
        <v>172.952972412</v>
      </c>
      <c r="W203" s="77"/>
      <c r="X203" s="78">
        <v>44927</v>
      </c>
      <c r="Y203" s="78">
        <v>45107</v>
      </c>
      <c r="Z203" s="89" t="s">
        <v>1134</v>
      </c>
      <c r="AA203" s="90">
        <v>0.4</v>
      </c>
      <c r="AB203" s="91">
        <v>340</v>
      </c>
      <c r="AC203" s="90">
        <v>136</v>
      </c>
    </row>
    <row r="204" s="41" customFormat="1" customHeight="1" spans="1:29">
      <c r="A204" s="55" t="s">
        <v>582</v>
      </c>
      <c r="B204" s="56" t="s">
        <v>529</v>
      </c>
      <c r="C204" s="57" t="s">
        <v>307</v>
      </c>
      <c r="D204" s="57" t="s">
        <v>530</v>
      </c>
      <c r="E204" s="55" t="s">
        <v>1121</v>
      </c>
      <c r="F204" s="55" t="s">
        <v>1122</v>
      </c>
      <c r="G204" s="55" t="s">
        <v>35</v>
      </c>
      <c r="H204" s="58" t="s">
        <v>1123</v>
      </c>
      <c r="I204" s="58" t="str">
        <f>VLOOKUP(H204,合同高级查询数据!$A$2:$Y$53,25,FALSE)</f>
        <v>2023-04-03</v>
      </c>
      <c r="J204" s="63" t="s">
        <v>37</v>
      </c>
      <c r="K204" s="55" t="s">
        <v>1135</v>
      </c>
      <c r="L204" s="64" t="s">
        <v>1136</v>
      </c>
      <c r="M204" s="55"/>
      <c r="N204" s="65" t="s">
        <v>1137</v>
      </c>
      <c r="O204" s="72" t="s">
        <v>1138</v>
      </c>
      <c r="P204" s="66">
        <v>6740</v>
      </c>
      <c r="Q204" s="73">
        <v>10.87</v>
      </c>
      <c r="R204" s="74">
        <f t="shared" si="8"/>
        <v>73263.8</v>
      </c>
      <c r="S204" s="75">
        <v>202304</v>
      </c>
      <c r="T204" s="76" t="s">
        <v>1139</v>
      </c>
      <c r="U204" s="76"/>
      <c r="V204" s="77">
        <v>10.867773056</v>
      </c>
      <c r="W204" s="77"/>
      <c r="X204" s="78">
        <v>44927</v>
      </c>
      <c r="Y204" s="78">
        <v>45107</v>
      </c>
      <c r="Z204" s="89" t="s">
        <v>1140</v>
      </c>
      <c r="AA204" s="90">
        <v>0.4</v>
      </c>
      <c r="AB204" s="91">
        <v>20</v>
      </c>
      <c r="AC204" s="90">
        <v>8</v>
      </c>
    </row>
    <row r="205" s="41" customFormat="1" customHeight="1" spans="1:29">
      <c r="A205" s="55" t="s">
        <v>582</v>
      </c>
      <c r="B205" s="56" t="s">
        <v>529</v>
      </c>
      <c r="C205" s="57" t="s">
        <v>191</v>
      </c>
      <c r="D205" s="56" t="s">
        <v>810</v>
      </c>
      <c r="E205" s="55" t="s">
        <v>1141</v>
      </c>
      <c r="F205" s="55" t="s">
        <v>1142</v>
      </c>
      <c r="G205" s="55" t="s">
        <v>35</v>
      </c>
      <c r="H205" s="58" t="s">
        <v>1143</v>
      </c>
      <c r="I205" s="58" t="e">
        <f>VLOOKUP(H205,合同高级查询数据!$A$2:$Y$53,25,FALSE)</f>
        <v>#N/A</v>
      </c>
      <c r="J205" s="63" t="s">
        <v>37</v>
      </c>
      <c r="K205" s="55" t="s">
        <v>1144</v>
      </c>
      <c r="L205" s="64" t="s">
        <v>1145</v>
      </c>
      <c r="M205" s="55"/>
      <c r="N205" s="65" t="s">
        <v>1146</v>
      </c>
      <c r="O205" s="55" t="s">
        <v>1147</v>
      </c>
      <c r="P205" s="66">
        <v>6740</v>
      </c>
      <c r="Q205" s="73">
        <v>246.94</v>
      </c>
      <c r="R205" s="74">
        <f t="shared" si="8"/>
        <v>1664375.6</v>
      </c>
      <c r="S205" s="75">
        <v>202304</v>
      </c>
      <c r="T205" s="76" t="s">
        <v>1148</v>
      </c>
      <c r="U205" s="76"/>
      <c r="V205" s="77">
        <v>246.939178467</v>
      </c>
      <c r="W205" s="77"/>
      <c r="X205" s="78">
        <v>44927</v>
      </c>
      <c r="Y205" s="78">
        <v>45107</v>
      </c>
      <c r="Z205" s="89" t="s">
        <v>1149</v>
      </c>
      <c r="AA205" s="90">
        <v>0.4</v>
      </c>
      <c r="AB205" s="91">
        <v>500</v>
      </c>
      <c r="AC205" s="90">
        <v>200</v>
      </c>
    </row>
    <row r="206" s="41" customFormat="1" customHeight="1" spans="1:29">
      <c r="A206" s="55" t="s">
        <v>582</v>
      </c>
      <c r="B206" s="56" t="s">
        <v>529</v>
      </c>
      <c r="C206" s="57" t="s">
        <v>191</v>
      </c>
      <c r="D206" s="56" t="s">
        <v>810</v>
      </c>
      <c r="E206" s="55" t="s">
        <v>1141</v>
      </c>
      <c r="F206" s="55" t="s">
        <v>1142</v>
      </c>
      <c r="G206" s="55" t="s">
        <v>35</v>
      </c>
      <c r="H206" s="58" t="s">
        <v>1150</v>
      </c>
      <c r="I206" s="58" t="e">
        <f>VLOOKUP(H206,合同高级查询数据!$A$2:$Y$53,25,FALSE)</f>
        <v>#N/A</v>
      </c>
      <c r="J206" s="63" t="s">
        <v>98</v>
      </c>
      <c r="K206" s="55" t="s">
        <v>1151</v>
      </c>
      <c r="L206" s="64" t="s">
        <v>1152</v>
      </c>
      <c r="M206" s="55"/>
      <c r="N206" s="65">
        <v>42522</v>
      </c>
      <c r="O206" s="55" t="s">
        <v>537</v>
      </c>
      <c r="P206" s="66">
        <v>20000</v>
      </c>
      <c r="Q206" s="73">
        <v>4</v>
      </c>
      <c r="R206" s="74">
        <f t="shared" si="8"/>
        <v>80000</v>
      </c>
      <c r="S206" s="75">
        <v>202304</v>
      </c>
      <c r="T206" s="76" t="s">
        <v>1153</v>
      </c>
      <c r="U206" s="76"/>
      <c r="V206" s="77">
        <v>0.97395092062652</v>
      </c>
      <c r="W206" s="77"/>
      <c r="X206" s="78">
        <v>44378</v>
      </c>
      <c r="Y206" s="78">
        <v>45473</v>
      </c>
      <c r="Z206" s="89" t="s">
        <v>1154</v>
      </c>
      <c r="AA206" s="90">
        <v>0.2</v>
      </c>
      <c r="AB206" s="91">
        <v>20</v>
      </c>
      <c r="AC206" s="90">
        <v>4</v>
      </c>
    </row>
    <row r="207" s="41" customFormat="1" customHeight="1" spans="1:29">
      <c r="A207" s="55" t="s">
        <v>582</v>
      </c>
      <c r="B207" s="56" t="s">
        <v>529</v>
      </c>
      <c r="C207" s="57" t="s">
        <v>191</v>
      </c>
      <c r="D207" s="56" t="s">
        <v>810</v>
      </c>
      <c r="E207" s="55" t="s">
        <v>1141</v>
      </c>
      <c r="F207" s="55" t="s">
        <v>1142</v>
      </c>
      <c r="G207" s="55" t="s">
        <v>35</v>
      </c>
      <c r="H207" s="58" t="s">
        <v>1143</v>
      </c>
      <c r="I207" s="58" t="e">
        <f>VLOOKUP(H207,合同高级查询数据!$A$2:$Y$53,25,FALSE)</f>
        <v>#N/A</v>
      </c>
      <c r="J207" s="63" t="s">
        <v>37</v>
      </c>
      <c r="K207" s="55" t="s">
        <v>1155</v>
      </c>
      <c r="L207" s="64" t="s">
        <v>1155</v>
      </c>
      <c r="M207" s="55" t="s">
        <v>1156</v>
      </c>
      <c r="N207" s="65">
        <v>44839</v>
      </c>
      <c r="O207" s="55" t="s">
        <v>74</v>
      </c>
      <c r="P207" s="66">
        <v>6740</v>
      </c>
      <c r="Q207" s="73">
        <v>80</v>
      </c>
      <c r="R207" s="74">
        <f t="shared" si="8"/>
        <v>539200</v>
      </c>
      <c r="S207" s="75">
        <v>202304</v>
      </c>
      <c r="T207" s="76" t="s">
        <v>1157</v>
      </c>
      <c r="U207" s="76"/>
      <c r="V207" s="77">
        <v>74.05121848</v>
      </c>
      <c r="W207" s="77"/>
      <c r="X207" s="78">
        <v>44927</v>
      </c>
      <c r="Y207" s="78">
        <v>45107</v>
      </c>
      <c r="Z207" s="89" t="s">
        <v>1158</v>
      </c>
      <c r="AA207" s="90">
        <v>0.4</v>
      </c>
      <c r="AB207" s="91">
        <v>200</v>
      </c>
      <c r="AC207" s="90">
        <v>80</v>
      </c>
    </row>
    <row r="208" s="41" customFormat="1" customHeight="1" spans="1:29">
      <c r="A208" s="55" t="s">
        <v>582</v>
      </c>
      <c r="B208" s="56" t="s">
        <v>529</v>
      </c>
      <c r="C208" s="57" t="s">
        <v>191</v>
      </c>
      <c r="D208" s="56" t="s">
        <v>810</v>
      </c>
      <c r="E208" s="55" t="s">
        <v>1159</v>
      </c>
      <c r="F208" s="55" t="s">
        <v>1160</v>
      </c>
      <c r="G208" s="55" t="s">
        <v>35</v>
      </c>
      <c r="H208" s="58" t="s">
        <v>1161</v>
      </c>
      <c r="I208" s="58" t="e">
        <f>VLOOKUP(H208,合同高级查询数据!$A$2:$Y$53,25,FALSE)</f>
        <v>#N/A</v>
      </c>
      <c r="J208" s="63" t="s">
        <v>37</v>
      </c>
      <c r="K208" s="55" t="s">
        <v>1160</v>
      </c>
      <c r="L208" s="64" t="s">
        <v>1162</v>
      </c>
      <c r="M208" s="55"/>
      <c r="N208" s="65" t="s">
        <v>1163</v>
      </c>
      <c r="O208" s="72" t="s">
        <v>1164</v>
      </c>
      <c r="P208" s="66">
        <v>6740</v>
      </c>
      <c r="Q208" s="73">
        <v>120.71</v>
      </c>
      <c r="R208" s="74">
        <f t="shared" si="8"/>
        <v>813585.4</v>
      </c>
      <c r="S208" s="75">
        <v>202304</v>
      </c>
      <c r="T208" s="76" t="s">
        <v>1165</v>
      </c>
      <c r="U208" s="76"/>
      <c r="V208" s="77">
        <v>120.714057922</v>
      </c>
      <c r="W208" s="77"/>
      <c r="X208" s="78">
        <v>44927</v>
      </c>
      <c r="Y208" s="78">
        <v>45107</v>
      </c>
      <c r="Z208" s="89" t="s">
        <v>1166</v>
      </c>
      <c r="AA208" s="90">
        <v>0.4</v>
      </c>
      <c r="AB208" s="91">
        <v>300</v>
      </c>
      <c r="AC208" s="90">
        <v>120</v>
      </c>
    </row>
    <row r="209" s="41" customFormat="1" customHeight="1" spans="1:29">
      <c r="A209" s="55" t="s">
        <v>582</v>
      </c>
      <c r="B209" s="56" t="s">
        <v>529</v>
      </c>
      <c r="C209" s="57" t="s">
        <v>191</v>
      </c>
      <c r="D209" s="56" t="s">
        <v>810</v>
      </c>
      <c r="E209" s="55" t="s">
        <v>1159</v>
      </c>
      <c r="F209" s="55" t="s">
        <v>1160</v>
      </c>
      <c r="G209" s="55" t="s">
        <v>35</v>
      </c>
      <c r="H209" s="58" t="s">
        <v>1161</v>
      </c>
      <c r="I209" s="58" t="e">
        <f>VLOOKUP(H209,合同高级查询数据!$A$2:$Y$53,25,FALSE)</f>
        <v>#N/A</v>
      </c>
      <c r="J209" s="63" t="s">
        <v>37</v>
      </c>
      <c r="K209" s="55" t="s">
        <v>1167</v>
      </c>
      <c r="L209" s="64" t="s">
        <v>1168</v>
      </c>
      <c r="M209" s="55"/>
      <c r="N209" s="65">
        <v>44228</v>
      </c>
      <c r="O209" s="55" t="s">
        <v>74</v>
      </c>
      <c r="P209" s="66">
        <v>6740</v>
      </c>
      <c r="Q209" s="73">
        <v>82.34</v>
      </c>
      <c r="R209" s="74">
        <f t="shared" si="8"/>
        <v>554971.6</v>
      </c>
      <c r="S209" s="75">
        <v>202304</v>
      </c>
      <c r="T209" s="76" t="s">
        <v>1169</v>
      </c>
      <c r="U209" s="76"/>
      <c r="V209" s="77">
        <v>82.344703674</v>
      </c>
      <c r="W209" s="77"/>
      <c r="X209" s="78">
        <v>44927</v>
      </c>
      <c r="Y209" s="78">
        <v>45107</v>
      </c>
      <c r="Z209" s="89" t="s">
        <v>1170</v>
      </c>
      <c r="AA209" s="90">
        <v>0.4</v>
      </c>
      <c r="AB209" s="91">
        <v>200</v>
      </c>
      <c r="AC209" s="90">
        <v>80</v>
      </c>
    </row>
    <row r="210" s="2" customFormat="1" customHeight="1" spans="1:29">
      <c r="A210" s="7" t="s">
        <v>582</v>
      </c>
      <c r="B210" s="60" t="s">
        <v>529</v>
      </c>
      <c r="C210" s="61" t="s">
        <v>920</v>
      </c>
      <c r="D210" s="61" t="s">
        <v>530</v>
      </c>
      <c r="E210" s="7" t="s">
        <v>1171</v>
      </c>
      <c r="F210" s="7" t="s">
        <v>1172</v>
      </c>
      <c r="G210" s="7" t="s">
        <v>35</v>
      </c>
      <c r="H210" s="14" t="s">
        <v>1173</v>
      </c>
      <c r="I210" s="14" t="e">
        <f>VLOOKUP(H210,合同高级查询数据!$A$2:$Y$53,25,FALSE)</f>
        <v>#N/A</v>
      </c>
      <c r="J210" s="67" t="s">
        <v>37</v>
      </c>
      <c r="K210" s="7" t="s">
        <v>920</v>
      </c>
      <c r="L210" s="68" t="s">
        <v>1174</v>
      </c>
      <c r="M210" s="7" t="s">
        <v>1175</v>
      </c>
      <c r="N210" s="69" t="s">
        <v>1176</v>
      </c>
      <c r="O210" s="7" t="s">
        <v>1177</v>
      </c>
      <c r="P210" s="70">
        <v>15000</v>
      </c>
      <c r="Q210" s="23">
        <v>8.3</v>
      </c>
      <c r="R210" s="81">
        <f t="shared" si="8"/>
        <v>124500</v>
      </c>
      <c r="S210" s="82">
        <v>202304</v>
      </c>
      <c r="T210" s="83" t="s">
        <v>1178</v>
      </c>
      <c r="U210" s="83"/>
      <c r="V210" s="84">
        <v>8.2955513</v>
      </c>
      <c r="W210" s="84"/>
      <c r="X210" s="85"/>
      <c r="Y210" s="85"/>
      <c r="Z210" s="92" t="s">
        <v>1179</v>
      </c>
      <c r="AA210" s="93">
        <v>0.4</v>
      </c>
      <c r="AB210" s="94">
        <v>20</v>
      </c>
      <c r="AC210" s="93">
        <v>8</v>
      </c>
    </row>
    <row r="211" s="2" customFormat="1" customHeight="1" spans="1:29">
      <c r="A211" s="7" t="s">
        <v>582</v>
      </c>
      <c r="B211" s="60" t="s">
        <v>529</v>
      </c>
      <c r="C211" s="61" t="s">
        <v>920</v>
      </c>
      <c r="D211" s="60" t="s">
        <v>530</v>
      </c>
      <c r="E211" s="7" t="s">
        <v>1171</v>
      </c>
      <c r="F211" s="7" t="s">
        <v>1172</v>
      </c>
      <c r="G211" s="7" t="s">
        <v>35</v>
      </c>
      <c r="H211" s="14" t="s">
        <v>1180</v>
      </c>
      <c r="I211" s="14" t="e">
        <f>VLOOKUP(H211,合同高级查询数据!$A$2:$Y$53,25,FALSE)</f>
        <v>#N/A</v>
      </c>
      <c r="J211" s="67" t="s">
        <v>548</v>
      </c>
      <c r="K211" s="7" t="s">
        <v>1181</v>
      </c>
      <c r="L211" s="68" t="s">
        <v>1172</v>
      </c>
      <c r="M211" s="7"/>
      <c r="N211" s="69" t="s">
        <v>1182</v>
      </c>
      <c r="O211" s="7" t="s">
        <v>1183</v>
      </c>
      <c r="P211" s="70">
        <v>19800</v>
      </c>
      <c r="Q211" s="23"/>
      <c r="R211" s="81">
        <f t="shared" si="8"/>
        <v>0</v>
      </c>
      <c r="S211" s="82">
        <v>202304</v>
      </c>
      <c r="T211" s="83" t="s">
        <v>1184</v>
      </c>
      <c r="U211" s="83"/>
      <c r="V211" s="84"/>
      <c r="W211" s="84"/>
      <c r="X211" s="85"/>
      <c r="Y211" s="85"/>
      <c r="Z211" s="92" t="s">
        <v>1185</v>
      </c>
      <c r="AA211" s="93" t="s">
        <v>292</v>
      </c>
      <c r="AB211" s="94">
        <v>0</v>
      </c>
      <c r="AC211" s="93">
        <v>0</v>
      </c>
    </row>
    <row r="212" s="2" customFormat="1" customHeight="1" spans="1:29">
      <c r="A212" s="7" t="s">
        <v>29</v>
      </c>
      <c r="B212" s="60" t="s">
        <v>30</v>
      </c>
      <c r="C212" s="61" t="s">
        <v>31</v>
      </c>
      <c r="D212" s="61" t="s">
        <v>53</v>
      </c>
      <c r="E212" s="7" t="s">
        <v>1186</v>
      </c>
      <c r="F212" s="7" t="s">
        <v>1187</v>
      </c>
      <c r="G212" s="7" t="s">
        <v>35</v>
      </c>
      <c r="H212" s="14" t="s">
        <v>1188</v>
      </c>
      <c r="I212" s="14" t="e">
        <f>VLOOKUP(H212,合同高级查询数据!$A$2:$Y$53,25,FALSE)</f>
        <v>#N/A</v>
      </c>
      <c r="J212" s="67" t="s">
        <v>138</v>
      </c>
      <c r="K212" s="7" t="s">
        <v>1189</v>
      </c>
      <c r="L212" s="68" t="s">
        <v>1190</v>
      </c>
      <c r="M212" s="7"/>
      <c r="N212" s="69">
        <v>44531</v>
      </c>
      <c r="O212" s="7"/>
      <c r="P212" s="70">
        <v>3200</v>
      </c>
      <c r="Q212" s="23"/>
      <c r="R212" s="81">
        <f t="shared" si="8"/>
        <v>0</v>
      </c>
      <c r="S212" s="82">
        <v>202304</v>
      </c>
      <c r="T212" s="83" t="s">
        <v>1191</v>
      </c>
      <c r="U212" s="83"/>
      <c r="V212" s="84"/>
      <c r="W212" s="84"/>
      <c r="X212" s="85"/>
      <c r="Y212" s="85"/>
      <c r="Z212" s="92" t="s">
        <v>1192</v>
      </c>
      <c r="AA212" s="93">
        <v>0</v>
      </c>
      <c r="AB212" s="94">
        <v>0</v>
      </c>
      <c r="AC212" s="93">
        <v>0</v>
      </c>
    </row>
    <row r="213" s="41" customFormat="1" customHeight="1" spans="1:29">
      <c r="A213" s="55" t="s">
        <v>29</v>
      </c>
      <c r="B213" s="56" t="s">
        <v>30</v>
      </c>
      <c r="C213" s="57" t="s">
        <v>31</v>
      </c>
      <c r="D213" s="57" t="s">
        <v>53</v>
      </c>
      <c r="E213" s="55" t="s">
        <v>1186</v>
      </c>
      <c r="F213" s="55" t="s">
        <v>1187</v>
      </c>
      <c r="G213" s="55" t="s">
        <v>35</v>
      </c>
      <c r="H213" s="58" t="s">
        <v>1193</v>
      </c>
      <c r="I213" s="58" t="e">
        <f>VLOOKUP(H213,合同高级查询数据!$A$2:$Y$53,25,FALSE)</f>
        <v>#N/A</v>
      </c>
      <c r="J213" s="63" t="s">
        <v>138</v>
      </c>
      <c r="K213" s="55" t="s">
        <v>1194</v>
      </c>
      <c r="L213" s="64" t="s">
        <v>1195</v>
      </c>
      <c r="M213" s="55"/>
      <c r="N213" s="65">
        <v>44197</v>
      </c>
      <c r="O213" s="55"/>
      <c r="P213" s="66">
        <v>3500</v>
      </c>
      <c r="Q213" s="73"/>
      <c r="R213" s="74">
        <f t="shared" si="8"/>
        <v>0</v>
      </c>
      <c r="S213" s="75">
        <v>202304</v>
      </c>
      <c r="T213" s="76" t="s">
        <v>1196</v>
      </c>
      <c r="U213" s="76"/>
      <c r="V213" s="77"/>
      <c r="W213" s="77"/>
      <c r="X213" s="78">
        <v>44713</v>
      </c>
      <c r="Y213" s="78">
        <v>45077</v>
      </c>
      <c r="Z213" s="89" t="s">
        <v>1197</v>
      </c>
      <c r="AA213" s="90">
        <v>0</v>
      </c>
      <c r="AB213" s="91">
        <v>0</v>
      </c>
      <c r="AC213" s="90">
        <v>0</v>
      </c>
    </row>
    <row r="214" s="41" customFormat="1" customHeight="1" spans="1:29">
      <c r="A214" s="55" t="s">
        <v>29</v>
      </c>
      <c r="B214" s="56" t="s">
        <v>30</v>
      </c>
      <c r="C214" s="57" t="s">
        <v>31</v>
      </c>
      <c r="D214" s="57" t="s">
        <v>53</v>
      </c>
      <c r="E214" s="55" t="s">
        <v>1186</v>
      </c>
      <c r="F214" s="55" t="s">
        <v>1187</v>
      </c>
      <c r="G214" s="55" t="s">
        <v>35</v>
      </c>
      <c r="H214" s="58" t="s">
        <v>1193</v>
      </c>
      <c r="I214" s="58" t="e">
        <f>VLOOKUP(H214,合同高级查询数据!$A$2:$Y$53,25,FALSE)</f>
        <v>#N/A</v>
      </c>
      <c r="J214" s="63" t="s">
        <v>138</v>
      </c>
      <c r="K214" s="55" t="s">
        <v>1194</v>
      </c>
      <c r="L214" s="64" t="s">
        <v>1198</v>
      </c>
      <c r="M214" s="55"/>
      <c r="N214" s="65">
        <v>44197</v>
      </c>
      <c r="O214" s="55"/>
      <c r="P214" s="66">
        <v>2500</v>
      </c>
      <c r="Q214" s="73"/>
      <c r="R214" s="74">
        <f t="shared" si="8"/>
        <v>0</v>
      </c>
      <c r="S214" s="75">
        <v>202304</v>
      </c>
      <c r="T214" s="76" t="s">
        <v>1196</v>
      </c>
      <c r="U214" s="76"/>
      <c r="V214" s="77"/>
      <c r="W214" s="77"/>
      <c r="X214" s="78">
        <v>44713</v>
      </c>
      <c r="Y214" s="78">
        <v>45077</v>
      </c>
      <c r="Z214" s="89" t="s">
        <v>1199</v>
      </c>
      <c r="AA214" s="90">
        <v>0</v>
      </c>
      <c r="AB214" s="91">
        <v>0</v>
      </c>
      <c r="AC214" s="90">
        <v>0</v>
      </c>
    </row>
    <row r="215" s="41" customFormat="1" customHeight="1" spans="1:29">
      <c r="A215" s="55" t="s">
        <v>29</v>
      </c>
      <c r="B215" s="56" t="s">
        <v>30</v>
      </c>
      <c r="C215" s="57" t="s">
        <v>31</v>
      </c>
      <c r="D215" s="57" t="s">
        <v>53</v>
      </c>
      <c r="E215" s="55" t="s">
        <v>1186</v>
      </c>
      <c r="F215" s="55" t="s">
        <v>1187</v>
      </c>
      <c r="G215" s="55" t="s">
        <v>35</v>
      </c>
      <c r="H215" s="58" t="s">
        <v>1193</v>
      </c>
      <c r="I215" s="58" t="e">
        <f>VLOOKUP(H215,合同高级查询数据!$A$2:$Y$53,25,FALSE)</f>
        <v>#N/A</v>
      </c>
      <c r="J215" s="63" t="s">
        <v>138</v>
      </c>
      <c r="K215" s="55" t="s">
        <v>1200</v>
      </c>
      <c r="L215" s="64" t="s">
        <v>1201</v>
      </c>
      <c r="M215" s="55"/>
      <c r="N215" s="65">
        <v>44428</v>
      </c>
      <c r="O215" s="55"/>
      <c r="P215" s="66">
        <v>2500</v>
      </c>
      <c r="Q215" s="73">
        <v>44.757</v>
      </c>
      <c r="R215" s="74">
        <f t="shared" si="8"/>
        <v>111892.5</v>
      </c>
      <c r="S215" s="75">
        <v>202304</v>
      </c>
      <c r="T215" s="76" t="s">
        <v>1196</v>
      </c>
      <c r="U215" s="76"/>
      <c r="V215" s="77">
        <v>44.756542713</v>
      </c>
      <c r="W215" s="77"/>
      <c r="X215" s="78">
        <v>44713</v>
      </c>
      <c r="Y215" s="78">
        <v>45077</v>
      </c>
      <c r="Z215" s="89" t="s">
        <v>1202</v>
      </c>
      <c r="AA215" s="90">
        <v>0</v>
      </c>
      <c r="AB215" s="91">
        <v>0</v>
      </c>
      <c r="AC215" s="90">
        <v>0</v>
      </c>
    </row>
    <row r="216" s="41" customFormat="1" customHeight="1" spans="1:29">
      <c r="A216" s="55" t="s">
        <v>29</v>
      </c>
      <c r="B216" s="56" t="s">
        <v>30</v>
      </c>
      <c r="C216" s="57" t="s">
        <v>31</v>
      </c>
      <c r="D216" s="57" t="s">
        <v>53</v>
      </c>
      <c r="E216" s="55" t="s">
        <v>1186</v>
      </c>
      <c r="F216" s="55" t="s">
        <v>1187</v>
      </c>
      <c r="G216" s="55" t="s">
        <v>35</v>
      </c>
      <c r="H216" s="58" t="s">
        <v>1193</v>
      </c>
      <c r="I216" s="58" t="e">
        <f>VLOOKUP(H216,合同高级查询数据!$A$2:$Y$53,25,FALSE)</f>
        <v>#N/A</v>
      </c>
      <c r="J216" s="63" t="s">
        <v>138</v>
      </c>
      <c r="K216" s="55" t="s">
        <v>1200</v>
      </c>
      <c r="L216" s="64" t="s">
        <v>1203</v>
      </c>
      <c r="M216" s="55"/>
      <c r="N216" s="65">
        <v>44428</v>
      </c>
      <c r="O216" s="55"/>
      <c r="P216" s="66">
        <v>3500</v>
      </c>
      <c r="Q216" s="73">
        <v>136.067</v>
      </c>
      <c r="R216" s="74">
        <f t="shared" si="8"/>
        <v>476234.5</v>
      </c>
      <c r="S216" s="75">
        <v>202304</v>
      </c>
      <c r="T216" s="76" t="s">
        <v>1196</v>
      </c>
      <c r="U216" s="76"/>
      <c r="V216" s="77">
        <v>136.066351082</v>
      </c>
      <c r="W216" s="77"/>
      <c r="X216" s="78">
        <v>44713</v>
      </c>
      <c r="Y216" s="78">
        <v>45077</v>
      </c>
      <c r="Z216" s="89" t="s">
        <v>1204</v>
      </c>
      <c r="AA216" s="90">
        <v>0</v>
      </c>
      <c r="AB216" s="91">
        <v>0</v>
      </c>
      <c r="AC216" s="90">
        <v>0</v>
      </c>
    </row>
    <row r="217" s="41" customFormat="1" customHeight="1" spans="1:29">
      <c r="A217" s="55" t="s">
        <v>29</v>
      </c>
      <c r="B217" s="56" t="s">
        <v>30</v>
      </c>
      <c r="C217" s="57" t="s">
        <v>31</v>
      </c>
      <c r="D217" s="57" t="s">
        <v>53</v>
      </c>
      <c r="E217" s="55" t="s">
        <v>1186</v>
      </c>
      <c r="F217" s="55" t="s">
        <v>1187</v>
      </c>
      <c r="G217" s="55" t="s">
        <v>35</v>
      </c>
      <c r="H217" s="58" t="s">
        <v>1193</v>
      </c>
      <c r="I217" s="58" t="e">
        <f>VLOOKUP(H217,合同高级查询数据!$A$2:$Y$53,25,FALSE)</f>
        <v>#N/A</v>
      </c>
      <c r="J217" s="63" t="s">
        <v>259</v>
      </c>
      <c r="K217" s="55" t="s">
        <v>1205</v>
      </c>
      <c r="L217" s="64" t="s">
        <v>1206</v>
      </c>
      <c r="M217" s="55"/>
      <c r="N217" s="65">
        <v>44562</v>
      </c>
      <c r="O217" s="55"/>
      <c r="P217" s="66">
        <v>2600</v>
      </c>
      <c r="Q217" s="73"/>
      <c r="R217" s="74">
        <f t="shared" si="8"/>
        <v>0</v>
      </c>
      <c r="S217" s="75">
        <v>202304</v>
      </c>
      <c r="T217" s="76" t="s">
        <v>1207</v>
      </c>
      <c r="U217" s="76"/>
      <c r="V217" s="77"/>
      <c r="W217" s="77"/>
      <c r="X217" s="78">
        <v>44713</v>
      </c>
      <c r="Y217" s="78">
        <v>45077</v>
      </c>
      <c r="Z217" s="89" t="s">
        <v>1208</v>
      </c>
      <c r="AA217" s="90">
        <v>0</v>
      </c>
      <c r="AB217" s="91">
        <v>0</v>
      </c>
      <c r="AC217" s="90">
        <v>0</v>
      </c>
    </row>
    <row r="218" s="41" customFormat="1" customHeight="1" spans="1:29">
      <c r="A218" s="55" t="s">
        <v>29</v>
      </c>
      <c r="B218" s="56" t="s">
        <v>30</v>
      </c>
      <c r="C218" s="57" t="s">
        <v>31</v>
      </c>
      <c r="D218" s="57" t="s">
        <v>53</v>
      </c>
      <c r="E218" s="55" t="s">
        <v>1186</v>
      </c>
      <c r="F218" s="55" t="s">
        <v>1187</v>
      </c>
      <c r="G218" s="55" t="s">
        <v>35</v>
      </c>
      <c r="H218" s="58" t="s">
        <v>1193</v>
      </c>
      <c r="I218" s="58" t="e">
        <f>VLOOKUP(H218,合同高级查询数据!$A$2:$Y$53,25,FALSE)</f>
        <v>#N/A</v>
      </c>
      <c r="J218" s="63" t="s">
        <v>259</v>
      </c>
      <c r="K218" s="55" t="s">
        <v>1205</v>
      </c>
      <c r="L218" s="64" t="s">
        <v>1209</v>
      </c>
      <c r="M218" s="55"/>
      <c r="N218" s="65">
        <v>44562</v>
      </c>
      <c r="O218" s="55"/>
      <c r="P218" s="66">
        <v>3600</v>
      </c>
      <c r="Q218" s="73"/>
      <c r="R218" s="74">
        <f t="shared" si="8"/>
        <v>0</v>
      </c>
      <c r="S218" s="75">
        <v>202304</v>
      </c>
      <c r="T218" s="76" t="s">
        <v>1207</v>
      </c>
      <c r="U218" s="76"/>
      <c r="V218" s="77"/>
      <c r="W218" s="77"/>
      <c r="X218" s="78">
        <v>44713</v>
      </c>
      <c r="Y218" s="78">
        <v>45077</v>
      </c>
      <c r="Z218" s="89" t="s">
        <v>1210</v>
      </c>
      <c r="AA218" s="90">
        <v>0</v>
      </c>
      <c r="AB218" s="91">
        <v>0</v>
      </c>
      <c r="AC218" s="90">
        <v>0</v>
      </c>
    </row>
    <row r="219" s="41" customFormat="1" customHeight="1" spans="1:29">
      <c r="A219" s="55" t="s">
        <v>29</v>
      </c>
      <c r="B219" s="56" t="s">
        <v>30</v>
      </c>
      <c r="C219" s="57" t="s">
        <v>31</v>
      </c>
      <c r="D219" s="57" t="s">
        <v>53</v>
      </c>
      <c r="E219" s="55" t="s">
        <v>1186</v>
      </c>
      <c r="F219" s="55" t="s">
        <v>1187</v>
      </c>
      <c r="G219" s="55" t="s">
        <v>35</v>
      </c>
      <c r="H219" s="58" t="s">
        <v>1211</v>
      </c>
      <c r="I219" s="58" t="str">
        <f>VLOOKUP(H219,合同高级查询数据!$A$2:$Y$53,25,FALSE)</f>
        <v>2023-04-20</v>
      </c>
      <c r="J219" s="63" t="s">
        <v>259</v>
      </c>
      <c r="K219" s="55" t="s">
        <v>1212</v>
      </c>
      <c r="L219" s="64" t="s">
        <v>1213</v>
      </c>
      <c r="M219" s="55"/>
      <c r="N219" s="65">
        <v>44562</v>
      </c>
      <c r="O219" s="55"/>
      <c r="P219" s="66">
        <v>2350</v>
      </c>
      <c r="Q219" s="73">
        <v>96.024</v>
      </c>
      <c r="R219" s="74">
        <f t="shared" si="8"/>
        <v>225656.4</v>
      </c>
      <c r="S219" s="75">
        <v>202304</v>
      </c>
      <c r="T219" s="76" t="s">
        <v>1214</v>
      </c>
      <c r="U219" s="76"/>
      <c r="V219" s="77">
        <v>96.023498535</v>
      </c>
      <c r="W219" s="77"/>
      <c r="X219" s="78">
        <v>44986</v>
      </c>
      <c r="Y219" s="78">
        <v>45351</v>
      </c>
      <c r="Z219" s="89" t="s">
        <v>1215</v>
      </c>
      <c r="AA219" s="90">
        <v>0</v>
      </c>
      <c r="AB219" s="91">
        <v>0</v>
      </c>
      <c r="AC219" s="90">
        <v>0</v>
      </c>
    </row>
    <row r="220" s="41" customFormat="1" customHeight="1" spans="1:29">
      <c r="A220" s="55" t="s">
        <v>29</v>
      </c>
      <c r="B220" s="56" t="s">
        <v>30</v>
      </c>
      <c r="C220" s="57" t="s">
        <v>31</v>
      </c>
      <c r="D220" s="57" t="s">
        <v>53</v>
      </c>
      <c r="E220" s="55" t="s">
        <v>1186</v>
      </c>
      <c r="F220" s="55" t="s">
        <v>1187</v>
      </c>
      <c r="G220" s="55" t="s">
        <v>35</v>
      </c>
      <c r="H220" s="58" t="s">
        <v>1211</v>
      </c>
      <c r="I220" s="58" t="str">
        <f>VLOOKUP(H220,合同高级查询数据!$A$2:$Y$53,25,FALSE)</f>
        <v>2023-04-20</v>
      </c>
      <c r="J220" s="63" t="s">
        <v>259</v>
      </c>
      <c r="K220" s="55" t="s">
        <v>1216</v>
      </c>
      <c r="L220" s="64" t="s">
        <v>1217</v>
      </c>
      <c r="M220" s="55"/>
      <c r="N220" s="65">
        <v>44562</v>
      </c>
      <c r="O220" s="55"/>
      <c r="P220" s="66">
        <v>3350</v>
      </c>
      <c r="Q220" s="73">
        <v>40.033</v>
      </c>
      <c r="R220" s="74">
        <f t="shared" si="8"/>
        <v>134110.55</v>
      </c>
      <c r="S220" s="75">
        <v>202304</v>
      </c>
      <c r="T220" s="76" t="s">
        <v>1214</v>
      </c>
      <c r="U220" s="76"/>
      <c r="V220" s="77">
        <v>40.03200531</v>
      </c>
      <c r="W220" s="77"/>
      <c r="X220" s="78">
        <v>44986</v>
      </c>
      <c r="Y220" s="78">
        <v>45351</v>
      </c>
      <c r="Z220" s="89" t="s">
        <v>1218</v>
      </c>
      <c r="AA220" s="90">
        <v>0</v>
      </c>
      <c r="AB220" s="91">
        <v>0</v>
      </c>
      <c r="AC220" s="90">
        <v>0</v>
      </c>
    </row>
    <row r="221" s="41" customFormat="1" customHeight="1" spans="1:29">
      <c r="A221" s="55" t="s">
        <v>29</v>
      </c>
      <c r="B221" s="56" t="s">
        <v>30</v>
      </c>
      <c r="C221" s="57" t="s">
        <v>31</v>
      </c>
      <c r="D221" s="57" t="s">
        <v>53</v>
      </c>
      <c r="E221" s="55" t="s">
        <v>1186</v>
      </c>
      <c r="F221" s="55" t="s">
        <v>1187</v>
      </c>
      <c r="G221" s="55" t="s">
        <v>35</v>
      </c>
      <c r="H221" s="58" t="s">
        <v>1193</v>
      </c>
      <c r="I221" s="58" t="e">
        <f>VLOOKUP(H221,合同高级查询数据!$A$2:$Y$53,25,FALSE)</f>
        <v>#N/A</v>
      </c>
      <c r="J221" s="63" t="s">
        <v>259</v>
      </c>
      <c r="K221" s="55" t="s">
        <v>1219</v>
      </c>
      <c r="L221" s="64" t="s">
        <v>1220</v>
      </c>
      <c r="M221" s="55"/>
      <c r="N221" s="65">
        <v>44562</v>
      </c>
      <c r="O221" s="55"/>
      <c r="P221" s="66">
        <v>3200</v>
      </c>
      <c r="Q221" s="73"/>
      <c r="R221" s="74">
        <f t="shared" si="8"/>
        <v>0</v>
      </c>
      <c r="S221" s="75">
        <v>202304</v>
      </c>
      <c r="T221" s="76" t="s">
        <v>1221</v>
      </c>
      <c r="U221" s="76"/>
      <c r="V221" s="77">
        <v>0.782480538</v>
      </c>
      <c r="W221" s="77"/>
      <c r="X221" s="78">
        <v>44713</v>
      </c>
      <c r="Y221" s="78">
        <v>45077</v>
      </c>
      <c r="Z221" s="89" t="s">
        <v>1222</v>
      </c>
      <c r="AA221" s="90">
        <v>0</v>
      </c>
      <c r="AB221" s="91">
        <v>0</v>
      </c>
      <c r="AC221" s="90">
        <v>0</v>
      </c>
    </row>
    <row r="222" s="41" customFormat="1" customHeight="1" spans="1:29">
      <c r="A222" s="55" t="s">
        <v>29</v>
      </c>
      <c r="B222" s="56" t="s">
        <v>30</v>
      </c>
      <c r="C222" s="57" t="s">
        <v>31</v>
      </c>
      <c r="D222" s="57" t="s">
        <v>53</v>
      </c>
      <c r="E222" s="55" t="s">
        <v>1186</v>
      </c>
      <c r="F222" s="55" t="s">
        <v>1187</v>
      </c>
      <c r="G222" s="55" t="s">
        <v>35</v>
      </c>
      <c r="H222" s="58" t="s">
        <v>1193</v>
      </c>
      <c r="I222" s="58" t="e">
        <f>VLOOKUP(H222,合同高级查询数据!$A$2:$Y$53,25,FALSE)</f>
        <v>#N/A</v>
      </c>
      <c r="J222" s="63" t="s">
        <v>259</v>
      </c>
      <c r="K222" s="55" t="s">
        <v>1223</v>
      </c>
      <c r="L222" s="64" t="s">
        <v>1224</v>
      </c>
      <c r="M222" s="55"/>
      <c r="N222" s="65">
        <v>44562</v>
      </c>
      <c r="O222" s="55"/>
      <c r="P222" s="66">
        <v>4200</v>
      </c>
      <c r="Q222" s="73"/>
      <c r="R222" s="74">
        <f t="shared" si="8"/>
        <v>0</v>
      </c>
      <c r="S222" s="75">
        <v>202304</v>
      </c>
      <c r="T222" s="76" t="s">
        <v>1221</v>
      </c>
      <c r="U222" s="76"/>
      <c r="V222" s="77">
        <v>0.059721731</v>
      </c>
      <c r="W222" s="77"/>
      <c r="X222" s="78">
        <v>44713</v>
      </c>
      <c r="Y222" s="78">
        <v>45077</v>
      </c>
      <c r="Z222" s="89" t="s">
        <v>1225</v>
      </c>
      <c r="AA222" s="90">
        <v>0</v>
      </c>
      <c r="AB222" s="91">
        <v>0</v>
      </c>
      <c r="AC222" s="90">
        <v>0</v>
      </c>
    </row>
    <row r="223" s="41" customFormat="1" customHeight="1" spans="1:29">
      <c r="A223" s="55" t="s">
        <v>29</v>
      </c>
      <c r="B223" s="56" t="s">
        <v>30</v>
      </c>
      <c r="C223" s="57" t="s">
        <v>31</v>
      </c>
      <c r="D223" s="57" t="s">
        <v>53</v>
      </c>
      <c r="E223" s="55" t="s">
        <v>1186</v>
      </c>
      <c r="F223" s="55" t="s">
        <v>1187</v>
      </c>
      <c r="G223" s="55" t="s">
        <v>35</v>
      </c>
      <c r="H223" s="58" t="s">
        <v>1193</v>
      </c>
      <c r="I223" s="58" t="e">
        <f>VLOOKUP(H223,合同高级查询数据!$A$2:$Y$53,25,FALSE)</f>
        <v>#N/A</v>
      </c>
      <c r="J223" s="63" t="s">
        <v>606</v>
      </c>
      <c r="K223" s="55" t="s">
        <v>1226</v>
      </c>
      <c r="L223" s="64"/>
      <c r="M223" s="55"/>
      <c r="N223" s="65">
        <v>44428</v>
      </c>
      <c r="O223" s="55"/>
      <c r="P223" s="66">
        <v>0.02</v>
      </c>
      <c r="Q223" s="73"/>
      <c r="R223" s="74">
        <f t="shared" si="8"/>
        <v>0</v>
      </c>
      <c r="S223" s="75">
        <v>202304</v>
      </c>
      <c r="T223" s="76" t="s">
        <v>1227</v>
      </c>
      <c r="U223" s="76"/>
      <c r="V223" s="77"/>
      <c r="W223" s="77"/>
      <c r="X223" s="78">
        <v>44713</v>
      </c>
      <c r="Y223" s="78">
        <v>45077</v>
      </c>
      <c r="Z223" s="89"/>
      <c r="AA223" s="90">
        <v>0</v>
      </c>
      <c r="AB223" s="91">
        <v>0</v>
      </c>
      <c r="AC223" s="90">
        <v>0</v>
      </c>
    </row>
    <row r="224" s="41" customFormat="1" customHeight="1" spans="1:29">
      <c r="A224" s="55" t="s">
        <v>29</v>
      </c>
      <c r="B224" s="56" t="s">
        <v>30</v>
      </c>
      <c r="C224" s="57" t="s">
        <v>31</v>
      </c>
      <c r="D224" s="57" t="s">
        <v>53</v>
      </c>
      <c r="E224" s="55" t="s">
        <v>1186</v>
      </c>
      <c r="F224" s="55" t="s">
        <v>1187</v>
      </c>
      <c r="G224" s="55" t="s">
        <v>35</v>
      </c>
      <c r="H224" s="58" t="s">
        <v>1228</v>
      </c>
      <c r="I224" s="58" t="e">
        <f>VLOOKUP(H224,合同高级查询数据!$A$2:$Y$53,25,FALSE)</f>
        <v>#N/A</v>
      </c>
      <c r="J224" s="63" t="s">
        <v>138</v>
      </c>
      <c r="K224" s="55" t="s">
        <v>1229</v>
      </c>
      <c r="L224" s="64" t="s">
        <v>1230</v>
      </c>
      <c r="M224" s="55"/>
      <c r="N224" s="65">
        <v>44197</v>
      </c>
      <c r="O224" s="55"/>
      <c r="P224" s="66">
        <v>3200</v>
      </c>
      <c r="Q224" s="73">
        <v>49.043</v>
      </c>
      <c r="R224" s="74">
        <f t="shared" si="8"/>
        <v>156937.6</v>
      </c>
      <c r="S224" s="75">
        <v>202304</v>
      </c>
      <c r="T224" s="76" t="s">
        <v>1231</v>
      </c>
      <c r="U224" s="76"/>
      <c r="V224" s="77">
        <v>49.042484283</v>
      </c>
      <c r="W224" s="77"/>
      <c r="X224" s="78">
        <v>44835</v>
      </c>
      <c r="Y224" s="78">
        <v>45199</v>
      </c>
      <c r="Z224" s="89" t="s">
        <v>1232</v>
      </c>
      <c r="AA224" s="90">
        <v>0</v>
      </c>
      <c r="AB224" s="91">
        <v>0</v>
      </c>
      <c r="AC224" s="90">
        <v>0</v>
      </c>
    </row>
    <row r="225" s="41" customFormat="1" customHeight="1" spans="1:29">
      <c r="A225" s="55" t="s">
        <v>29</v>
      </c>
      <c r="B225" s="56" t="s">
        <v>30</v>
      </c>
      <c r="C225" s="57" t="s">
        <v>31</v>
      </c>
      <c r="D225" s="57" t="s">
        <v>32</v>
      </c>
      <c r="E225" s="55" t="s">
        <v>1233</v>
      </c>
      <c r="F225" s="55" t="s">
        <v>1234</v>
      </c>
      <c r="G225" s="55" t="s">
        <v>35</v>
      </c>
      <c r="H225" s="58" t="s">
        <v>1235</v>
      </c>
      <c r="I225" s="58" t="e">
        <f>VLOOKUP(H225,合同高级查询数据!$A$2:$Y$53,25,FALSE)</f>
        <v>#N/A</v>
      </c>
      <c r="J225" s="63" t="s">
        <v>37</v>
      </c>
      <c r="K225" s="55"/>
      <c r="L225" s="64" t="s">
        <v>1236</v>
      </c>
      <c r="M225" s="55"/>
      <c r="N225" s="65">
        <v>44562</v>
      </c>
      <c r="O225" s="55"/>
      <c r="P225" s="66">
        <v>5800</v>
      </c>
      <c r="Q225" s="73">
        <v>1303.968</v>
      </c>
      <c r="R225" s="74">
        <f t="shared" si="8"/>
        <v>7563014.4</v>
      </c>
      <c r="S225" s="75">
        <v>202304</v>
      </c>
      <c r="T225" s="76" t="s">
        <v>1237</v>
      </c>
      <c r="U225" s="76"/>
      <c r="V225" s="77">
        <v>1303.967529297</v>
      </c>
      <c r="W225" s="77"/>
      <c r="X225" s="78">
        <v>44866</v>
      </c>
      <c r="Y225" s="78">
        <v>45230</v>
      </c>
      <c r="Z225" s="89" t="s">
        <v>1238</v>
      </c>
      <c r="AA225" s="90"/>
      <c r="AB225" s="91"/>
      <c r="AC225" s="90"/>
    </row>
    <row r="226" s="2" customFormat="1" customHeight="1" spans="1:29">
      <c r="A226" s="7" t="s">
        <v>29</v>
      </c>
      <c r="B226" s="60" t="s">
        <v>30</v>
      </c>
      <c r="C226" s="61" t="s">
        <v>31</v>
      </c>
      <c r="D226" s="61" t="s">
        <v>53</v>
      </c>
      <c r="E226" s="7" t="s">
        <v>768</v>
      </c>
      <c r="F226" s="7" t="s">
        <v>769</v>
      </c>
      <c r="G226" s="7" t="s">
        <v>35</v>
      </c>
      <c r="H226" s="14" t="s">
        <v>1239</v>
      </c>
      <c r="I226" s="14" t="e">
        <f>VLOOKUP(H226,合同高级查询数据!$A$2:$Y$53,25,FALSE)</f>
        <v>#N/A</v>
      </c>
      <c r="J226" s="67" t="s">
        <v>259</v>
      </c>
      <c r="K226" s="7"/>
      <c r="L226" s="68" t="s">
        <v>1240</v>
      </c>
      <c r="M226" s="7"/>
      <c r="N226" s="69">
        <v>44866</v>
      </c>
      <c r="O226" s="7"/>
      <c r="P226" s="70">
        <v>2850</v>
      </c>
      <c r="Q226" s="23"/>
      <c r="R226" s="81">
        <f t="shared" si="8"/>
        <v>0</v>
      </c>
      <c r="S226" s="82">
        <v>202304</v>
      </c>
      <c r="T226" s="83" t="s">
        <v>1221</v>
      </c>
      <c r="U226" s="83"/>
      <c r="V226" s="84">
        <v>0.985665321</v>
      </c>
      <c r="W226" s="84"/>
      <c r="X226" s="85"/>
      <c r="Y226" s="85"/>
      <c r="Z226" s="92" t="s">
        <v>1241</v>
      </c>
      <c r="AA226" s="93">
        <v>0</v>
      </c>
      <c r="AB226" s="94">
        <v>0</v>
      </c>
      <c r="AC226" s="93">
        <v>0</v>
      </c>
    </row>
    <row r="227" s="41" customFormat="1" customHeight="1" spans="1:29">
      <c r="A227" s="55" t="s">
        <v>29</v>
      </c>
      <c r="B227" s="56" t="s">
        <v>30</v>
      </c>
      <c r="C227" s="57" t="s">
        <v>31</v>
      </c>
      <c r="D227" s="57" t="s">
        <v>53</v>
      </c>
      <c r="E227" s="55" t="s">
        <v>1242</v>
      </c>
      <c r="F227" s="55" t="s">
        <v>1243</v>
      </c>
      <c r="G227" s="55" t="s">
        <v>35</v>
      </c>
      <c r="H227" s="58" t="s">
        <v>1244</v>
      </c>
      <c r="I227" s="58" t="e">
        <f>VLOOKUP(H227,合同高级查询数据!$A$2:$Y$53,25,FALSE)</f>
        <v>#N/A</v>
      </c>
      <c r="J227" s="63" t="s">
        <v>259</v>
      </c>
      <c r="K227" s="55"/>
      <c r="L227" s="64" t="s">
        <v>1245</v>
      </c>
      <c r="M227" s="55"/>
      <c r="N227" s="65">
        <v>44866</v>
      </c>
      <c r="O227" s="55"/>
      <c r="P227" s="66">
        <v>2200</v>
      </c>
      <c r="Q227" s="73">
        <v>78.696</v>
      </c>
      <c r="R227" s="74">
        <f t="shared" si="8"/>
        <v>173131.2</v>
      </c>
      <c r="S227" s="75">
        <v>202304</v>
      </c>
      <c r="T227" s="76" t="s">
        <v>1246</v>
      </c>
      <c r="U227" s="76"/>
      <c r="V227" s="77">
        <v>78.695266724</v>
      </c>
      <c r="W227" s="77"/>
      <c r="X227" s="78">
        <v>44896</v>
      </c>
      <c r="Y227" s="78">
        <v>45260</v>
      </c>
      <c r="Z227" s="89" t="s">
        <v>1247</v>
      </c>
      <c r="AA227" s="90">
        <v>0</v>
      </c>
      <c r="AB227" s="91">
        <v>0</v>
      </c>
      <c r="AC227" s="90">
        <v>0</v>
      </c>
    </row>
    <row r="228" s="41" customFormat="1" customHeight="1" spans="1:29">
      <c r="A228" s="55" t="s">
        <v>29</v>
      </c>
      <c r="B228" s="56" t="s">
        <v>30</v>
      </c>
      <c r="C228" s="57" t="s">
        <v>31</v>
      </c>
      <c r="D228" s="57" t="s">
        <v>53</v>
      </c>
      <c r="E228" s="55" t="s">
        <v>1242</v>
      </c>
      <c r="F228" s="55" t="s">
        <v>1243</v>
      </c>
      <c r="G228" s="55" t="s">
        <v>35</v>
      </c>
      <c r="H228" s="58" t="s">
        <v>1244</v>
      </c>
      <c r="I228" s="58" t="e">
        <f>VLOOKUP(H228,合同高级查询数据!$A$2:$Y$53,25,FALSE)</f>
        <v>#N/A</v>
      </c>
      <c r="J228" s="63" t="s">
        <v>259</v>
      </c>
      <c r="K228" s="55"/>
      <c r="L228" s="64" t="s">
        <v>1248</v>
      </c>
      <c r="M228" s="55"/>
      <c r="N228" s="65">
        <v>44866</v>
      </c>
      <c r="O228" s="55"/>
      <c r="P228" s="66">
        <v>3200</v>
      </c>
      <c r="Q228" s="73">
        <v>53.585</v>
      </c>
      <c r="R228" s="74">
        <f t="shared" si="8"/>
        <v>171472</v>
      </c>
      <c r="S228" s="75">
        <v>202304</v>
      </c>
      <c r="T228" s="76" t="s">
        <v>1246</v>
      </c>
      <c r="U228" s="76"/>
      <c r="V228" s="77">
        <v>53.584255219</v>
      </c>
      <c r="W228" s="77"/>
      <c r="X228" s="78">
        <v>44896</v>
      </c>
      <c r="Y228" s="78">
        <v>45260</v>
      </c>
      <c r="Z228" s="89" t="s">
        <v>1249</v>
      </c>
      <c r="AA228" s="90">
        <v>0</v>
      </c>
      <c r="AB228" s="91">
        <v>0</v>
      </c>
      <c r="AC228" s="90">
        <v>0</v>
      </c>
    </row>
    <row r="229" s="41" customFormat="1" customHeight="1" spans="1:29">
      <c r="A229" s="55" t="s">
        <v>29</v>
      </c>
      <c r="B229" s="56" t="s">
        <v>30</v>
      </c>
      <c r="C229" s="57" t="s">
        <v>31</v>
      </c>
      <c r="D229" s="57" t="s">
        <v>53</v>
      </c>
      <c r="E229" s="55" t="s">
        <v>641</v>
      </c>
      <c r="F229" s="55" t="s">
        <v>642</v>
      </c>
      <c r="G229" s="55" t="s">
        <v>35</v>
      </c>
      <c r="H229" s="58" t="s">
        <v>1250</v>
      </c>
      <c r="I229" s="58" t="e">
        <f>VLOOKUP(H229,合同高级查询数据!$A$2:$Y$53,25,FALSE)</f>
        <v>#N/A</v>
      </c>
      <c r="J229" s="63" t="s">
        <v>259</v>
      </c>
      <c r="K229" s="55"/>
      <c r="L229" s="64" t="s">
        <v>1251</v>
      </c>
      <c r="M229" s="55"/>
      <c r="N229" s="65">
        <v>44866</v>
      </c>
      <c r="O229" s="55"/>
      <c r="P229" s="66">
        <v>2300</v>
      </c>
      <c r="Q229" s="73">
        <v>212.295</v>
      </c>
      <c r="R229" s="74">
        <f t="shared" si="8"/>
        <v>488278.5</v>
      </c>
      <c r="S229" s="75">
        <v>202304</v>
      </c>
      <c r="T229" s="76" t="s">
        <v>1246</v>
      </c>
      <c r="U229" s="76"/>
      <c r="V229" s="77">
        <v>212.294891357</v>
      </c>
      <c r="W229" s="77"/>
      <c r="X229" s="78">
        <v>44896</v>
      </c>
      <c r="Y229" s="78">
        <v>45260</v>
      </c>
      <c r="Z229" s="89" t="s">
        <v>1252</v>
      </c>
      <c r="AA229" s="90">
        <v>0</v>
      </c>
      <c r="AB229" s="91">
        <v>0</v>
      </c>
      <c r="AC229" s="90">
        <v>0</v>
      </c>
    </row>
    <row r="230" s="41" customFormat="1" customHeight="1" spans="1:29">
      <c r="A230" s="55" t="s">
        <v>29</v>
      </c>
      <c r="B230" s="56" t="s">
        <v>30</v>
      </c>
      <c r="C230" s="57" t="s">
        <v>31</v>
      </c>
      <c r="D230" s="57" t="s">
        <v>53</v>
      </c>
      <c r="E230" s="55" t="s">
        <v>641</v>
      </c>
      <c r="F230" s="55" t="s">
        <v>642</v>
      </c>
      <c r="G230" s="55" t="s">
        <v>35</v>
      </c>
      <c r="H230" s="58" t="s">
        <v>1250</v>
      </c>
      <c r="I230" s="58" t="e">
        <f>VLOOKUP(H230,合同高级查询数据!$A$2:$Y$53,25,FALSE)</f>
        <v>#N/A</v>
      </c>
      <c r="J230" s="63" t="s">
        <v>259</v>
      </c>
      <c r="K230" s="55"/>
      <c r="L230" s="64" t="s">
        <v>1253</v>
      </c>
      <c r="M230" s="55"/>
      <c r="N230" s="65">
        <v>44866</v>
      </c>
      <c r="O230" s="55"/>
      <c r="P230" s="66">
        <v>3300</v>
      </c>
      <c r="Q230" s="73">
        <v>179.496</v>
      </c>
      <c r="R230" s="74">
        <f t="shared" si="8"/>
        <v>592336.8</v>
      </c>
      <c r="S230" s="75">
        <v>202304</v>
      </c>
      <c r="T230" s="76" t="s">
        <v>1246</v>
      </c>
      <c r="U230" s="76"/>
      <c r="V230" s="77">
        <v>179.495559692</v>
      </c>
      <c r="W230" s="77"/>
      <c r="X230" s="78">
        <v>44896</v>
      </c>
      <c r="Y230" s="78">
        <v>45260</v>
      </c>
      <c r="Z230" s="89" t="s">
        <v>1254</v>
      </c>
      <c r="AA230" s="90">
        <v>0</v>
      </c>
      <c r="AB230" s="91">
        <v>0</v>
      </c>
      <c r="AC230" s="90">
        <v>0</v>
      </c>
    </row>
    <row r="231" s="41" customFormat="1" customHeight="1" spans="1:29">
      <c r="A231" s="55" t="s">
        <v>29</v>
      </c>
      <c r="B231" s="56" t="s">
        <v>30</v>
      </c>
      <c r="C231" s="57" t="s">
        <v>31</v>
      </c>
      <c r="D231" s="57" t="s">
        <v>32</v>
      </c>
      <c r="E231" s="55" t="s">
        <v>1255</v>
      </c>
      <c r="F231" s="55" t="s">
        <v>1256</v>
      </c>
      <c r="G231" s="55" t="s">
        <v>35</v>
      </c>
      <c r="H231" s="58" t="s">
        <v>1257</v>
      </c>
      <c r="I231" s="58" t="str">
        <f>VLOOKUP(H231,合同高级查询数据!$A$2:$Y$53,25,FALSE)</f>
        <v>2023-04-04</v>
      </c>
      <c r="J231" s="63" t="s">
        <v>37</v>
      </c>
      <c r="K231" s="55"/>
      <c r="L231" s="64" t="s">
        <v>1258</v>
      </c>
      <c r="M231" s="55"/>
      <c r="N231" s="65">
        <v>44896</v>
      </c>
      <c r="O231" s="55"/>
      <c r="P231" s="66">
        <v>5000</v>
      </c>
      <c r="Q231" s="73"/>
      <c r="R231" s="74">
        <f t="shared" si="8"/>
        <v>0</v>
      </c>
      <c r="S231" s="75">
        <v>202304</v>
      </c>
      <c r="T231" s="76" t="s">
        <v>1259</v>
      </c>
      <c r="U231" s="76"/>
      <c r="V231" s="77"/>
      <c r="W231" s="77"/>
      <c r="X231" s="78">
        <v>44896</v>
      </c>
      <c r="Y231" s="78">
        <v>45260</v>
      </c>
      <c r="Z231" s="89" t="s">
        <v>1260</v>
      </c>
      <c r="AA231" s="90">
        <v>0</v>
      </c>
      <c r="AB231" s="91">
        <v>0</v>
      </c>
      <c r="AC231" s="90">
        <v>0</v>
      </c>
    </row>
    <row r="232" s="41" customFormat="1" customHeight="1" spans="1:29">
      <c r="A232" s="55" t="s">
        <v>29</v>
      </c>
      <c r="B232" s="56" t="s">
        <v>30</v>
      </c>
      <c r="C232" s="57" t="s">
        <v>31</v>
      </c>
      <c r="D232" s="57" t="s">
        <v>32</v>
      </c>
      <c r="E232" s="55" t="s">
        <v>1255</v>
      </c>
      <c r="F232" s="55" t="s">
        <v>1256</v>
      </c>
      <c r="G232" s="55" t="s">
        <v>35</v>
      </c>
      <c r="H232" s="58" t="s">
        <v>1257</v>
      </c>
      <c r="I232" s="58" t="str">
        <f>VLOOKUP(H232,合同高级查询数据!$A$2:$Y$53,25,FALSE)</f>
        <v>2023-04-04</v>
      </c>
      <c r="J232" s="63" t="s">
        <v>37</v>
      </c>
      <c r="K232" s="55"/>
      <c r="L232" s="64" t="s">
        <v>1261</v>
      </c>
      <c r="M232" s="55"/>
      <c r="N232" s="65">
        <v>44896</v>
      </c>
      <c r="O232" s="55"/>
      <c r="P232" s="66">
        <v>5000</v>
      </c>
      <c r="Q232" s="73"/>
      <c r="R232" s="74">
        <f t="shared" si="8"/>
        <v>0</v>
      </c>
      <c r="S232" s="75">
        <v>202304</v>
      </c>
      <c r="T232" s="76" t="s">
        <v>1262</v>
      </c>
      <c r="U232" s="76"/>
      <c r="V232" s="77">
        <v>0.007342822</v>
      </c>
      <c r="W232" s="77"/>
      <c r="X232" s="78">
        <v>44896</v>
      </c>
      <c r="Y232" s="78">
        <v>45260</v>
      </c>
      <c r="Z232" s="89" t="s">
        <v>1263</v>
      </c>
      <c r="AA232" s="90">
        <v>0</v>
      </c>
      <c r="AB232" s="91">
        <v>0</v>
      </c>
      <c r="AC232" s="90">
        <v>0</v>
      </c>
    </row>
    <row r="233" s="2" customFormat="1" customHeight="1" spans="1:29">
      <c r="A233" s="7" t="s">
        <v>29</v>
      </c>
      <c r="B233" s="60" t="s">
        <v>30</v>
      </c>
      <c r="C233" s="61" t="s">
        <v>31</v>
      </c>
      <c r="D233" s="61" t="s">
        <v>32</v>
      </c>
      <c r="E233" s="7" t="s">
        <v>1264</v>
      </c>
      <c r="F233" s="7" t="s">
        <v>1265</v>
      </c>
      <c r="G233" s="7" t="s">
        <v>35</v>
      </c>
      <c r="H233" s="14" t="s">
        <v>1266</v>
      </c>
      <c r="I233" s="14" t="e">
        <f>VLOOKUP(H233,合同高级查询数据!$A$2:$Y$53,25,FALSE)</f>
        <v>#N/A</v>
      </c>
      <c r="J233" s="67" t="s">
        <v>37</v>
      </c>
      <c r="K233" s="7"/>
      <c r="L233" s="68" t="s">
        <v>1267</v>
      </c>
      <c r="M233" s="7"/>
      <c r="N233" s="69">
        <v>44896</v>
      </c>
      <c r="O233" s="7"/>
      <c r="P233" s="70">
        <v>8400</v>
      </c>
      <c r="Q233" s="23">
        <v>355.959</v>
      </c>
      <c r="R233" s="81">
        <f t="shared" si="8"/>
        <v>2990055.6</v>
      </c>
      <c r="S233" s="82">
        <v>202304</v>
      </c>
      <c r="T233" s="83" t="s">
        <v>1268</v>
      </c>
      <c r="U233" s="83"/>
      <c r="V233" s="84">
        <v>355.958221436</v>
      </c>
      <c r="W233" s="84"/>
      <c r="X233" s="85"/>
      <c r="Y233" s="85"/>
      <c r="Z233" s="92" t="s">
        <v>1269</v>
      </c>
      <c r="AA233" s="93">
        <v>0</v>
      </c>
      <c r="AB233" s="94">
        <v>0</v>
      </c>
      <c r="AC233" s="93">
        <v>0</v>
      </c>
    </row>
    <row r="234" s="41" customFormat="1" customHeight="1" spans="1:29">
      <c r="A234" s="55" t="s">
        <v>153</v>
      </c>
      <c r="B234" s="56" t="s">
        <v>51</v>
      </c>
      <c r="C234" s="57" t="s">
        <v>61</v>
      </c>
      <c r="D234" s="59" t="s">
        <v>53</v>
      </c>
      <c r="E234" s="55" t="s">
        <v>105</v>
      </c>
      <c r="F234" s="55" t="s">
        <v>106</v>
      </c>
      <c r="G234" s="55" t="s">
        <v>35</v>
      </c>
      <c r="H234" s="58" t="s">
        <v>1270</v>
      </c>
      <c r="I234" s="58" t="e">
        <f>VLOOKUP(H234,合同高级查询数据!$A$2:$Y$53,25,FALSE)</f>
        <v>#N/A</v>
      </c>
      <c r="J234" s="63" t="s">
        <v>37</v>
      </c>
      <c r="K234" s="55" t="s">
        <v>62</v>
      </c>
      <c r="L234" s="64" t="s">
        <v>1271</v>
      </c>
      <c r="M234" s="55" t="s">
        <v>1272</v>
      </c>
      <c r="N234" s="65">
        <v>44927</v>
      </c>
      <c r="O234" s="55" t="s">
        <v>58</v>
      </c>
      <c r="P234" s="66">
        <v>5000</v>
      </c>
      <c r="Q234" s="73">
        <v>60.424</v>
      </c>
      <c r="R234" s="74">
        <f t="shared" si="8"/>
        <v>302120</v>
      </c>
      <c r="S234" s="75">
        <v>202304</v>
      </c>
      <c r="T234" s="76" t="s">
        <v>1273</v>
      </c>
      <c r="U234" s="76"/>
      <c r="V234" s="77">
        <v>60.423625946</v>
      </c>
      <c r="W234" s="77"/>
      <c r="X234" s="78">
        <v>44927</v>
      </c>
      <c r="Y234" s="78">
        <v>46022</v>
      </c>
      <c r="Z234" s="89" t="s">
        <v>1274</v>
      </c>
      <c r="AA234" s="90">
        <v>0</v>
      </c>
      <c r="AB234" s="91">
        <v>100</v>
      </c>
      <c r="AC234" s="90">
        <v>0</v>
      </c>
    </row>
    <row r="235" s="41" customFormat="1" customHeight="1" spans="1:29">
      <c r="A235" s="55" t="s">
        <v>153</v>
      </c>
      <c r="B235" s="56" t="s">
        <v>51</v>
      </c>
      <c r="C235" s="57" t="s">
        <v>1275</v>
      </c>
      <c r="D235" s="59" t="s">
        <v>53</v>
      </c>
      <c r="E235" s="55" t="s">
        <v>105</v>
      </c>
      <c r="F235" s="55" t="s">
        <v>106</v>
      </c>
      <c r="G235" s="55" t="s">
        <v>35</v>
      </c>
      <c r="H235" s="58" t="s">
        <v>1270</v>
      </c>
      <c r="I235" s="58" t="e">
        <f>VLOOKUP(H235,合同高级查询数据!$A$2:$Y$53,25,FALSE)</f>
        <v>#N/A</v>
      </c>
      <c r="J235" s="63" t="s">
        <v>37</v>
      </c>
      <c r="K235" s="55" t="s">
        <v>1276</v>
      </c>
      <c r="L235" s="64" t="s">
        <v>1277</v>
      </c>
      <c r="M235" s="55" t="s">
        <v>1278</v>
      </c>
      <c r="N235" s="65">
        <v>44927</v>
      </c>
      <c r="O235" s="55" t="s">
        <v>1279</v>
      </c>
      <c r="P235" s="66">
        <v>5000</v>
      </c>
      <c r="Q235" s="73">
        <v>77.302</v>
      </c>
      <c r="R235" s="74">
        <f t="shared" si="8"/>
        <v>386510</v>
      </c>
      <c r="S235" s="75">
        <v>202304</v>
      </c>
      <c r="T235" s="76" t="s">
        <v>1273</v>
      </c>
      <c r="U235" s="76"/>
      <c r="V235" s="77">
        <v>77.301971436</v>
      </c>
      <c r="W235" s="77"/>
      <c r="X235" s="78">
        <v>44927</v>
      </c>
      <c r="Y235" s="78">
        <v>46022</v>
      </c>
      <c r="Z235" s="89" t="s">
        <v>1280</v>
      </c>
      <c r="AA235" s="90">
        <v>0</v>
      </c>
      <c r="AB235" s="91">
        <v>120</v>
      </c>
      <c r="AC235" s="90">
        <v>0</v>
      </c>
    </row>
    <row r="236" s="41" customFormat="1" customHeight="1" spans="1:29">
      <c r="A236" s="55" t="s">
        <v>153</v>
      </c>
      <c r="B236" s="56" t="s">
        <v>51</v>
      </c>
      <c r="C236" s="57" t="s">
        <v>1281</v>
      </c>
      <c r="D236" s="59" t="s">
        <v>53</v>
      </c>
      <c r="E236" s="55" t="s">
        <v>105</v>
      </c>
      <c r="F236" s="55" t="s">
        <v>106</v>
      </c>
      <c r="G236" s="55" t="s">
        <v>35</v>
      </c>
      <c r="H236" s="58" t="s">
        <v>1270</v>
      </c>
      <c r="I236" s="58" t="e">
        <f>VLOOKUP(H236,合同高级查询数据!$A$2:$Y$53,25,FALSE)</f>
        <v>#N/A</v>
      </c>
      <c r="J236" s="63" t="s">
        <v>37</v>
      </c>
      <c r="K236" s="55" t="s">
        <v>1282</v>
      </c>
      <c r="L236" s="64" t="s">
        <v>1283</v>
      </c>
      <c r="M236" s="55" t="s">
        <v>1284</v>
      </c>
      <c r="N236" s="71" t="s">
        <v>1285</v>
      </c>
      <c r="O236" s="72" t="s">
        <v>1286</v>
      </c>
      <c r="P236" s="66">
        <v>5000</v>
      </c>
      <c r="Q236" s="73">
        <v>70.676</v>
      </c>
      <c r="R236" s="74">
        <f t="shared" si="8"/>
        <v>353380</v>
      </c>
      <c r="S236" s="75">
        <v>202304</v>
      </c>
      <c r="T236" s="76" t="s">
        <v>1287</v>
      </c>
      <c r="U236" s="76"/>
      <c r="V236" s="77">
        <v>70.67552948</v>
      </c>
      <c r="W236" s="77"/>
      <c r="X236" s="78">
        <v>44927</v>
      </c>
      <c r="Y236" s="78">
        <v>46022</v>
      </c>
      <c r="Z236" s="89" t="s">
        <v>1288</v>
      </c>
      <c r="AA236" s="90">
        <v>0</v>
      </c>
      <c r="AB236" s="91">
        <v>120</v>
      </c>
      <c r="AC236" s="90">
        <v>0</v>
      </c>
    </row>
    <row r="237" s="2" customFormat="1" customHeight="1" spans="1:29">
      <c r="A237" s="7" t="s">
        <v>575</v>
      </c>
      <c r="B237" s="60" t="s">
        <v>529</v>
      </c>
      <c r="C237" s="61" t="s">
        <v>191</v>
      </c>
      <c r="D237" s="60" t="s">
        <v>810</v>
      </c>
      <c r="E237" s="7" t="s">
        <v>811</v>
      </c>
      <c r="F237" s="7" t="s">
        <v>812</v>
      </c>
      <c r="G237" s="7" t="s">
        <v>35</v>
      </c>
      <c r="H237" s="14" t="s">
        <v>1289</v>
      </c>
      <c r="I237" s="14" t="e">
        <f>VLOOKUP(H237,合同高级查询数据!$A$2:$Y$53,25,FALSE)</f>
        <v>#N/A</v>
      </c>
      <c r="J237" s="67" t="s">
        <v>37</v>
      </c>
      <c r="K237" s="7"/>
      <c r="L237" s="68" t="s">
        <v>1290</v>
      </c>
      <c r="M237" s="7" t="s">
        <v>1291</v>
      </c>
      <c r="N237" s="95" t="s">
        <v>1292</v>
      </c>
      <c r="O237" s="7" t="s">
        <v>74</v>
      </c>
      <c r="P237" s="70">
        <v>9500</v>
      </c>
      <c r="Q237" s="23"/>
      <c r="R237" s="81">
        <f t="shared" si="8"/>
        <v>0</v>
      </c>
      <c r="S237" s="82">
        <v>202304</v>
      </c>
      <c r="T237" s="83" t="s">
        <v>1293</v>
      </c>
      <c r="U237" s="83"/>
      <c r="V237" s="84"/>
      <c r="W237" s="84"/>
      <c r="X237" s="85"/>
      <c r="Y237" s="85"/>
      <c r="Z237" s="92" t="s">
        <v>1294</v>
      </c>
      <c r="AA237" s="93" t="s">
        <v>292</v>
      </c>
      <c r="AB237" s="94">
        <v>0</v>
      </c>
      <c r="AC237" s="93">
        <v>0</v>
      </c>
    </row>
    <row r="238" s="41" customFormat="1" customHeight="1" spans="1:29">
      <c r="A238" s="55" t="s">
        <v>29</v>
      </c>
      <c r="B238" s="56" t="s">
        <v>30</v>
      </c>
      <c r="C238" s="57" t="s">
        <v>31</v>
      </c>
      <c r="D238" s="57" t="s">
        <v>53</v>
      </c>
      <c r="E238" s="55" t="s">
        <v>594</v>
      </c>
      <c r="F238" s="55" t="s">
        <v>595</v>
      </c>
      <c r="G238" s="55" t="s">
        <v>35</v>
      </c>
      <c r="H238" s="58" t="s">
        <v>1295</v>
      </c>
      <c r="I238" s="58" t="e">
        <f>VLOOKUP(H238,合同高级查询数据!$A$2:$Y$53,25,FALSE)</f>
        <v>#N/A</v>
      </c>
      <c r="J238" s="63" t="s">
        <v>606</v>
      </c>
      <c r="K238" s="55" t="s">
        <v>607</v>
      </c>
      <c r="L238" s="64"/>
      <c r="M238" s="55"/>
      <c r="N238" s="65">
        <v>44197</v>
      </c>
      <c r="O238" s="55"/>
      <c r="P238" s="66">
        <v>0.02</v>
      </c>
      <c r="Q238" s="73"/>
      <c r="R238" s="74">
        <f t="shared" si="8"/>
        <v>0</v>
      </c>
      <c r="S238" s="75">
        <v>202304</v>
      </c>
      <c r="T238" s="76" t="s">
        <v>1296</v>
      </c>
      <c r="U238" s="76"/>
      <c r="V238" s="77"/>
      <c r="W238" s="77"/>
      <c r="X238" s="78">
        <v>44562</v>
      </c>
      <c r="Y238" s="78">
        <v>44926</v>
      </c>
      <c r="Z238" s="89"/>
      <c r="AA238" s="90"/>
      <c r="AB238" s="91"/>
      <c r="AC238" s="90"/>
    </row>
    <row r="239" s="41" customFormat="1" customHeight="1" spans="1:29">
      <c r="A239" s="55" t="s">
        <v>582</v>
      </c>
      <c r="B239" s="56" t="s">
        <v>529</v>
      </c>
      <c r="C239" s="57" t="s">
        <v>307</v>
      </c>
      <c r="D239" s="57" t="s">
        <v>530</v>
      </c>
      <c r="E239" s="55" t="s">
        <v>1297</v>
      </c>
      <c r="F239" s="55" t="s">
        <v>1298</v>
      </c>
      <c r="G239" s="55" t="s">
        <v>35</v>
      </c>
      <c r="H239" s="58" t="s">
        <v>1299</v>
      </c>
      <c r="I239" s="58" t="e">
        <f>VLOOKUP(H239,合同高级查询数据!$A$2:$Y$53,25,FALSE)</f>
        <v>#N/A</v>
      </c>
      <c r="J239" s="63" t="s">
        <v>37</v>
      </c>
      <c r="K239" s="55" t="s">
        <v>1300</v>
      </c>
      <c r="L239" s="64" t="s">
        <v>1298</v>
      </c>
      <c r="M239" s="55" t="s">
        <v>1301</v>
      </c>
      <c r="N239" s="65">
        <v>44927</v>
      </c>
      <c r="O239" s="55" t="s">
        <v>1302</v>
      </c>
      <c r="P239" s="66">
        <v>6740</v>
      </c>
      <c r="Q239" s="73">
        <v>112.79</v>
      </c>
      <c r="R239" s="74">
        <f t="shared" ref="R239:R263" si="9">ROUND(P239*Q239,2)</f>
        <v>760204.6</v>
      </c>
      <c r="S239" s="75">
        <v>202304</v>
      </c>
      <c r="T239" s="76" t="s">
        <v>1303</v>
      </c>
      <c r="U239" s="76"/>
      <c r="V239" s="77">
        <v>112.788627625</v>
      </c>
      <c r="W239" s="77"/>
      <c r="X239" s="78">
        <v>44905</v>
      </c>
      <c r="Y239" s="78">
        <v>45269</v>
      </c>
      <c r="Z239" s="89" t="s">
        <v>1304</v>
      </c>
      <c r="AA239" s="90">
        <v>0.4</v>
      </c>
      <c r="AB239" s="91">
        <v>220</v>
      </c>
      <c r="AC239" s="90">
        <v>88</v>
      </c>
    </row>
    <row r="240" s="41" customFormat="1" customHeight="1" spans="1:29">
      <c r="A240" s="55" t="s">
        <v>29</v>
      </c>
      <c r="B240" s="56" t="s">
        <v>30</v>
      </c>
      <c r="C240" s="57" t="s">
        <v>31</v>
      </c>
      <c r="D240" s="57" t="s">
        <v>53</v>
      </c>
      <c r="E240" s="55" t="s">
        <v>661</v>
      </c>
      <c r="F240" s="55" t="s">
        <v>662</v>
      </c>
      <c r="G240" s="55" t="s">
        <v>35</v>
      </c>
      <c r="H240" s="58" t="s">
        <v>675</v>
      </c>
      <c r="I240" s="58" t="e">
        <f>VLOOKUP(H240,合同高级查询数据!$A$2:$Y$53,25,FALSE)</f>
        <v>#N/A</v>
      </c>
      <c r="J240" s="63" t="s">
        <v>138</v>
      </c>
      <c r="K240" s="55"/>
      <c r="L240" s="64" t="s">
        <v>1305</v>
      </c>
      <c r="M240" s="55"/>
      <c r="N240" s="65">
        <v>44927</v>
      </c>
      <c r="O240" s="55"/>
      <c r="P240" s="66">
        <v>2550</v>
      </c>
      <c r="Q240" s="73">
        <v>21.324</v>
      </c>
      <c r="R240" s="74">
        <f t="shared" si="9"/>
        <v>54376.2</v>
      </c>
      <c r="S240" s="75">
        <v>202304</v>
      </c>
      <c r="T240" s="76" t="s">
        <v>601</v>
      </c>
      <c r="U240" s="76"/>
      <c r="V240" s="77">
        <v>21.323808578</v>
      </c>
      <c r="W240" s="77"/>
      <c r="X240" s="78">
        <v>44835</v>
      </c>
      <c r="Y240" s="78">
        <v>45077</v>
      </c>
      <c r="Z240" s="89" t="s">
        <v>1306</v>
      </c>
      <c r="AA240" s="90">
        <v>0</v>
      </c>
      <c r="AB240" s="91">
        <v>0</v>
      </c>
      <c r="AC240" s="90">
        <v>0</v>
      </c>
    </row>
    <row r="241" s="41" customFormat="1" customHeight="1" spans="1:29">
      <c r="A241" s="55" t="s">
        <v>153</v>
      </c>
      <c r="B241" s="56" t="s">
        <v>51</v>
      </c>
      <c r="C241" s="57" t="s">
        <v>66</v>
      </c>
      <c r="D241" s="59" t="s">
        <v>53</v>
      </c>
      <c r="E241" s="55" t="s">
        <v>105</v>
      </c>
      <c r="F241" s="55" t="s">
        <v>106</v>
      </c>
      <c r="G241" s="55" t="s">
        <v>35</v>
      </c>
      <c r="H241" s="58" t="s">
        <v>1270</v>
      </c>
      <c r="I241" s="58" t="e">
        <f>VLOOKUP(H241,合同高级查询数据!$A$2:$Y$53,25,FALSE)</f>
        <v>#N/A</v>
      </c>
      <c r="J241" s="63" t="s">
        <v>37</v>
      </c>
      <c r="K241" s="55" t="s">
        <v>66</v>
      </c>
      <c r="L241" s="64" t="s">
        <v>1307</v>
      </c>
      <c r="M241" s="55" t="s">
        <v>1308</v>
      </c>
      <c r="N241" s="65">
        <v>44958</v>
      </c>
      <c r="O241" s="55" t="s">
        <v>843</v>
      </c>
      <c r="P241" s="66">
        <v>5000</v>
      </c>
      <c r="Q241" s="73">
        <v>87.878</v>
      </c>
      <c r="R241" s="74">
        <f t="shared" si="9"/>
        <v>439390</v>
      </c>
      <c r="S241" s="75">
        <v>202304</v>
      </c>
      <c r="T241" s="76" t="s">
        <v>1309</v>
      </c>
      <c r="U241" s="76"/>
      <c r="V241" s="77">
        <v>87.87789917</v>
      </c>
      <c r="W241" s="77"/>
      <c r="X241" s="78">
        <v>44927</v>
      </c>
      <c r="Y241" s="78">
        <v>46022</v>
      </c>
      <c r="Z241" s="89" t="s">
        <v>1310</v>
      </c>
      <c r="AA241" s="90">
        <v>0</v>
      </c>
      <c r="AB241" s="91">
        <v>140</v>
      </c>
      <c r="AC241" s="90">
        <v>0</v>
      </c>
    </row>
    <row r="242" s="2" customFormat="1" customHeight="1" spans="1:29">
      <c r="A242" s="7" t="s">
        <v>528</v>
      </c>
      <c r="B242" s="60" t="s">
        <v>529</v>
      </c>
      <c r="C242" s="61" t="s">
        <v>191</v>
      </c>
      <c r="D242" s="60" t="s">
        <v>810</v>
      </c>
      <c r="E242" s="7" t="s">
        <v>988</v>
      </c>
      <c r="F242" s="7" t="s">
        <v>989</v>
      </c>
      <c r="G242" s="7" t="s">
        <v>35</v>
      </c>
      <c r="H242" s="14" t="s">
        <v>1311</v>
      </c>
      <c r="I242" s="14" t="e">
        <f>VLOOKUP(H242,合同高级查询数据!$A$2:$Y$53,25,FALSE)</f>
        <v>#N/A</v>
      </c>
      <c r="J242" s="67" t="s">
        <v>37</v>
      </c>
      <c r="K242" s="7"/>
      <c r="L242" s="68" t="s">
        <v>1312</v>
      </c>
      <c r="M242" s="7" t="s">
        <v>1313</v>
      </c>
      <c r="N242" s="69">
        <v>44958</v>
      </c>
      <c r="O242" s="7" t="s">
        <v>1279</v>
      </c>
      <c r="P242" s="70">
        <v>0</v>
      </c>
      <c r="Q242" s="23"/>
      <c r="R242" s="81">
        <f t="shared" si="9"/>
        <v>0</v>
      </c>
      <c r="S242" s="82">
        <v>202304</v>
      </c>
      <c r="T242" s="83" t="s">
        <v>1314</v>
      </c>
      <c r="U242" s="83"/>
      <c r="V242" s="84"/>
      <c r="W242" s="84"/>
      <c r="X242" s="85"/>
      <c r="Y242" s="85"/>
      <c r="Z242" s="92" t="s">
        <v>1315</v>
      </c>
      <c r="AA242" s="93">
        <v>0</v>
      </c>
      <c r="AB242" s="94">
        <v>120</v>
      </c>
      <c r="AC242" s="93">
        <v>0</v>
      </c>
    </row>
    <row r="243" s="2" customFormat="1" customHeight="1" spans="1:29">
      <c r="A243" s="7" t="s">
        <v>575</v>
      </c>
      <c r="B243" s="60" t="s">
        <v>529</v>
      </c>
      <c r="C243" s="61" t="s">
        <v>307</v>
      </c>
      <c r="D243" s="61" t="s">
        <v>530</v>
      </c>
      <c r="E243" s="7" t="s">
        <v>1316</v>
      </c>
      <c r="F243" s="7" t="s">
        <v>1317</v>
      </c>
      <c r="G243" s="7" t="s">
        <v>35</v>
      </c>
      <c r="H243" s="14" t="s">
        <v>1318</v>
      </c>
      <c r="I243" s="14" t="e">
        <f>VLOOKUP(H243,合同高级查询数据!$A$2:$Y$53,25,FALSE)</f>
        <v>#N/A</v>
      </c>
      <c r="J243" s="67" t="s">
        <v>37</v>
      </c>
      <c r="K243" s="7" t="s">
        <v>1319</v>
      </c>
      <c r="L243" s="68" t="s">
        <v>1320</v>
      </c>
      <c r="M243" s="7" t="s">
        <v>1321</v>
      </c>
      <c r="N243" s="69">
        <v>44971</v>
      </c>
      <c r="O243" s="7" t="s">
        <v>187</v>
      </c>
      <c r="P243" s="70">
        <v>9500</v>
      </c>
      <c r="Q243" s="23">
        <v>27.8</v>
      </c>
      <c r="R243" s="81">
        <f t="shared" si="9"/>
        <v>264100</v>
      </c>
      <c r="S243" s="82">
        <v>202304</v>
      </c>
      <c r="T243" s="83" t="s">
        <v>1322</v>
      </c>
      <c r="U243" s="83"/>
      <c r="V243" s="84">
        <v>27.712583542</v>
      </c>
      <c r="W243" s="84"/>
      <c r="X243" s="85"/>
      <c r="Y243" s="85"/>
      <c r="Z243" s="92" t="s">
        <v>1323</v>
      </c>
      <c r="AA243" s="93">
        <v>0.3</v>
      </c>
      <c r="AB243" s="94">
        <v>50</v>
      </c>
      <c r="AC243" s="93">
        <f>AA243*AB243</f>
        <v>15</v>
      </c>
    </row>
    <row r="244" s="2" customFormat="1" customHeight="1" spans="1:29">
      <c r="A244" s="7" t="s">
        <v>582</v>
      </c>
      <c r="B244" s="60" t="s">
        <v>529</v>
      </c>
      <c r="C244" s="61" t="s">
        <v>307</v>
      </c>
      <c r="D244" s="61" t="s">
        <v>530</v>
      </c>
      <c r="E244" s="7" t="s">
        <v>1324</v>
      </c>
      <c r="F244" s="7" t="s">
        <v>1325</v>
      </c>
      <c r="G244" s="7" t="s">
        <v>35</v>
      </c>
      <c r="H244" s="14" t="s">
        <v>1326</v>
      </c>
      <c r="I244" s="14" t="e">
        <f>VLOOKUP(H244,合同高级查询数据!$A$2:$Y$53,25,FALSE)</f>
        <v>#N/A</v>
      </c>
      <c r="J244" s="67" t="s">
        <v>37</v>
      </c>
      <c r="K244" s="7" t="s">
        <v>1319</v>
      </c>
      <c r="L244" s="68" t="s">
        <v>1327</v>
      </c>
      <c r="M244" s="7" t="s">
        <v>1321</v>
      </c>
      <c r="N244" s="69">
        <v>44958</v>
      </c>
      <c r="O244" s="7" t="s">
        <v>1328</v>
      </c>
      <c r="P244" s="70">
        <v>6740</v>
      </c>
      <c r="Q244" s="23">
        <v>31.57</v>
      </c>
      <c r="R244" s="81">
        <f t="shared" si="9"/>
        <v>212781.8</v>
      </c>
      <c r="S244" s="82">
        <v>202304</v>
      </c>
      <c r="T244" s="83" t="s">
        <v>1329</v>
      </c>
      <c r="U244" s="83"/>
      <c r="V244" s="84">
        <v>31.565702438</v>
      </c>
      <c r="W244" s="84"/>
      <c r="X244" s="85"/>
      <c r="Y244" s="85"/>
      <c r="Z244" s="92" t="s">
        <v>1330</v>
      </c>
      <c r="AA244" s="93">
        <v>0.4</v>
      </c>
      <c r="AB244" s="94">
        <v>70</v>
      </c>
      <c r="AC244" s="93">
        <f>AA244*AB244</f>
        <v>28</v>
      </c>
    </row>
    <row r="245" s="2" customFormat="1" customHeight="1" spans="1:29">
      <c r="A245" s="7" t="s">
        <v>528</v>
      </c>
      <c r="B245" s="60" t="s">
        <v>529</v>
      </c>
      <c r="C245" s="61" t="s">
        <v>307</v>
      </c>
      <c r="D245" s="61" t="s">
        <v>530</v>
      </c>
      <c r="E245" s="7" t="s">
        <v>1331</v>
      </c>
      <c r="F245" s="7" t="s">
        <v>1332</v>
      </c>
      <c r="G245" s="7" t="s">
        <v>35</v>
      </c>
      <c r="H245" s="14" t="s">
        <v>1333</v>
      </c>
      <c r="I245" s="14" t="e">
        <f>VLOOKUP(H245,合同高级查询数据!$A$2:$Y$53,25,FALSE)</f>
        <v>#N/A</v>
      </c>
      <c r="J245" s="67" t="s">
        <v>37</v>
      </c>
      <c r="K245" s="7" t="s">
        <v>1319</v>
      </c>
      <c r="L245" s="68" t="s">
        <v>1334</v>
      </c>
      <c r="M245" s="7" t="s">
        <v>1321</v>
      </c>
      <c r="N245" s="69">
        <v>44958</v>
      </c>
      <c r="O245" s="7" t="s">
        <v>101</v>
      </c>
      <c r="P245" s="70">
        <v>9000</v>
      </c>
      <c r="Q245" s="23">
        <v>18.2</v>
      </c>
      <c r="R245" s="81">
        <f t="shared" si="9"/>
        <v>163800</v>
      </c>
      <c r="S245" s="82">
        <v>202304</v>
      </c>
      <c r="T245" s="83" t="s">
        <v>1335</v>
      </c>
      <c r="U245" s="83"/>
      <c r="V245" s="84">
        <v>18.021578827</v>
      </c>
      <c r="W245" s="84">
        <v>18.2</v>
      </c>
      <c r="X245" s="85"/>
      <c r="Y245" s="85"/>
      <c r="Z245" s="92" t="s">
        <v>1336</v>
      </c>
      <c r="AA245" s="93">
        <v>0.3</v>
      </c>
      <c r="AB245" s="94">
        <v>30</v>
      </c>
      <c r="AC245" s="93">
        <f>AA245*AB245</f>
        <v>9</v>
      </c>
    </row>
    <row r="246" s="41" customFormat="1" customHeight="1" spans="1:29">
      <c r="A246" s="55" t="s">
        <v>582</v>
      </c>
      <c r="B246" s="56" t="s">
        <v>529</v>
      </c>
      <c r="C246" s="57" t="s">
        <v>191</v>
      </c>
      <c r="D246" s="56" t="s">
        <v>810</v>
      </c>
      <c r="E246" s="55" t="s">
        <v>1337</v>
      </c>
      <c r="F246" s="55" t="s">
        <v>1338</v>
      </c>
      <c r="G246" s="55" t="s">
        <v>35</v>
      </c>
      <c r="H246" s="58" t="s">
        <v>1339</v>
      </c>
      <c r="I246" s="58" t="str">
        <f>VLOOKUP(H246,合同高级查询数据!$A$2:$Y$53,25,FALSE)</f>
        <v>2023-04-04</v>
      </c>
      <c r="J246" s="63" t="s">
        <v>37</v>
      </c>
      <c r="K246" s="55" t="s">
        <v>1340</v>
      </c>
      <c r="L246" s="64" t="s">
        <v>1341</v>
      </c>
      <c r="M246" s="55" t="s">
        <v>1342</v>
      </c>
      <c r="N246" s="65">
        <v>44967</v>
      </c>
      <c r="O246" s="55" t="s">
        <v>1343</v>
      </c>
      <c r="P246" s="66">
        <v>6740</v>
      </c>
      <c r="Q246" s="73">
        <v>322.53</v>
      </c>
      <c r="R246" s="74">
        <f t="shared" si="9"/>
        <v>2173852.2</v>
      </c>
      <c r="S246" s="75">
        <v>202304</v>
      </c>
      <c r="T246" s="76" t="s">
        <v>1344</v>
      </c>
      <c r="U246" s="76"/>
      <c r="V246" s="77">
        <v>322.532958984</v>
      </c>
      <c r="W246" s="77"/>
      <c r="X246" s="78">
        <v>44967</v>
      </c>
      <c r="Y246" s="78">
        <v>45107</v>
      </c>
      <c r="Z246" s="89" t="s">
        <v>1345</v>
      </c>
      <c r="AA246" s="90">
        <v>0.4</v>
      </c>
      <c r="AB246" s="91">
        <v>600</v>
      </c>
      <c r="AC246" s="90">
        <f>AA246*AB246</f>
        <v>240</v>
      </c>
    </row>
    <row r="247" s="2" customFormat="1" customHeight="1" spans="1:29">
      <c r="A247" s="7" t="s">
        <v>29</v>
      </c>
      <c r="B247" s="60" t="s">
        <v>30</v>
      </c>
      <c r="C247" s="61" t="s">
        <v>31</v>
      </c>
      <c r="D247" s="61" t="s">
        <v>53</v>
      </c>
      <c r="E247" s="7" t="s">
        <v>768</v>
      </c>
      <c r="F247" s="7" t="s">
        <v>769</v>
      </c>
      <c r="G247" s="7" t="s">
        <v>35</v>
      </c>
      <c r="H247" s="14" t="s">
        <v>1346</v>
      </c>
      <c r="I247" s="14" t="e">
        <f>VLOOKUP(H247,合同高级查询数据!$A$2:$Y$53,25,FALSE)</f>
        <v>#N/A</v>
      </c>
      <c r="J247" s="67" t="s">
        <v>138</v>
      </c>
      <c r="K247" s="7" t="s">
        <v>1347</v>
      </c>
      <c r="L247" s="68" t="s">
        <v>1348</v>
      </c>
      <c r="M247" s="7"/>
      <c r="N247" s="69">
        <v>44958</v>
      </c>
      <c r="O247" s="7"/>
      <c r="P247" s="70">
        <v>3100</v>
      </c>
      <c r="Q247" s="23">
        <v>193.662</v>
      </c>
      <c r="R247" s="81">
        <f t="shared" si="9"/>
        <v>600352.2</v>
      </c>
      <c r="S247" s="82">
        <v>202304</v>
      </c>
      <c r="T247" s="83" t="s">
        <v>1349</v>
      </c>
      <c r="U247" s="83"/>
      <c r="V247" s="84">
        <v>193.661157082</v>
      </c>
      <c r="W247" s="84"/>
      <c r="X247" s="85"/>
      <c r="Y247" s="85"/>
      <c r="Z247" s="92" t="s">
        <v>1350</v>
      </c>
      <c r="AA247" s="93">
        <v>0</v>
      </c>
      <c r="AB247" s="94">
        <v>0</v>
      </c>
      <c r="AC247" s="93">
        <v>0</v>
      </c>
    </row>
    <row r="248" s="2" customFormat="1" customHeight="1" spans="1:29">
      <c r="A248" s="7" t="s">
        <v>29</v>
      </c>
      <c r="B248" s="60" t="s">
        <v>30</v>
      </c>
      <c r="C248" s="61" t="s">
        <v>31</v>
      </c>
      <c r="D248" s="61" t="s">
        <v>53</v>
      </c>
      <c r="E248" s="7" t="s">
        <v>768</v>
      </c>
      <c r="F248" s="7" t="s">
        <v>769</v>
      </c>
      <c r="G248" s="7" t="s">
        <v>35</v>
      </c>
      <c r="H248" s="14" t="s">
        <v>1346</v>
      </c>
      <c r="I248" s="14" t="e">
        <f>VLOOKUP(H248,合同高级查询数据!$A$2:$Y$53,25,FALSE)</f>
        <v>#N/A</v>
      </c>
      <c r="J248" s="67" t="s">
        <v>138</v>
      </c>
      <c r="K248" s="7" t="s">
        <v>1351</v>
      </c>
      <c r="L248" s="68" t="s">
        <v>1352</v>
      </c>
      <c r="M248" s="7"/>
      <c r="N248" s="69">
        <v>44958</v>
      </c>
      <c r="O248" s="7"/>
      <c r="P248" s="70">
        <v>2100</v>
      </c>
      <c r="Q248" s="23"/>
      <c r="R248" s="81">
        <f t="shared" si="9"/>
        <v>0</v>
      </c>
      <c r="S248" s="82">
        <v>202304</v>
      </c>
      <c r="T248" s="83" t="s">
        <v>1353</v>
      </c>
      <c r="U248" s="83"/>
      <c r="V248" s="84">
        <v>0.764310129</v>
      </c>
      <c r="W248" s="84"/>
      <c r="X248" s="85"/>
      <c r="Y248" s="85"/>
      <c r="Z248" s="92" t="s">
        <v>1354</v>
      </c>
      <c r="AA248" s="93">
        <v>0</v>
      </c>
      <c r="AB248" s="94">
        <v>0</v>
      </c>
      <c r="AC248" s="93">
        <v>0</v>
      </c>
    </row>
    <row r="249" s="2" customFormat="1" customHeight="1" spans="1:29">
      <c r="A249" s="7" t="s">
        <v>190</v>
      </c>
      <c r="B249" s="60" t="s">
        <v>51</v>
      </c>
      <c r="C249" s="61" t="s">
        <v>191</v>
      </c>
      <c r="D249" s="62" t="s">
        <v>53</v>
      </c>
      <c r="E249" s="7" t="s">
        <v>163</v>
      </c>
      <c r="F249" s="7" t="s">
        <v>182</v>
      </c>
      <c r="G249" s="7" t="s">
        <v>35</v>
      </c>
      <c r="H249" s="14" t="s">
        <v>1355</v>
      </c>
      <c r="I249" s="14" t="e">
        <f>VLOOKUP(H249,合同高级查询数据!$A$2:$Y$53,25,FALSE)</f>
        <v>#N/A</v>
      </c>
      <c r="J249" s="67" t="s">
        <v>37</v>
      </c>
      <c r="K249" s="7" t="s">
        <v>193</v>
      </c>
      <c r="L249" s="7" t="s">
        <v>1356</v>
      </c>
      <c r="M249" s="7" t="s">
        <v>1357</v>
      </c>
      <c r="N249" s="102">
        <v>44987</v>
      </c>
      <c r="O249" s="96" t="s">
        <v>228</v>
      </c>
      <c r="P249" s="70">
        <v>4600</v>
      </c>
      <c r="Q249" s="23"/>
      <c r="R249" s="81">
        <f t="shared" si="9"/>
        <v>0</v>
      </c>
      <c r="S249" s="82">
        <v>202304</v>
      </c>
      <c r="T249" s="83" t="s">
        <v>1358</v>
      </c>
      <c r="U249" s="83"/>
      <c r="V249" s="84"/>
      <c r="W249" s="84"/>
      <c r="X249" s="85"/>
      <c r="Y249" s="85"/>
      <c r="Z249" s="92" t="s">
        <v>1359</v>
      </c>
      <c r="AA249" s="93">
        <v>0</v>
      </c>
      <c r="AB249" s="94">
        <v>10</v>
      </c>
      <c r="AC249" s="93">
        <v>0</v>
      </c>
    </row>
    <row r="250" s="2" customFormat="1" customHeight="1" spans="1:29">
      <c r="A250" s="7" t="s">
        <v>190</v>
      </c>
      <c r="B250" s="60" t="s">
        <v>51</v>
      </c>
      <c r="C250" s="61" t="s">
        <v>191</v>
      </c>
      <c r="D250" s="62" t="s">
        <v>53</v>
      </c>
      <c r="E250" s="7" t="s">
        <v>163</v>
      </c>
      <c r="F250" s="7" t="s">
        <v>182</v>
      </c>
      <c r="G250" s="7" t="s">
        <v>35</v>
      </c>
      <c r="H250" s="14" t="s">
        <v>1355</v>
      </c>
      <c r="I250" s="14" t="e">
        <f>VLOOKUP(H250,合同高级查询数据!$A$2:$Y$53,25,FALSE)</f>
        <v>#N/A</v>
      </c>
      <c r="J250" s="67" t="s">
        <v>37</v>
      </c>
      <c r="K250" s="7" t="s">
        <v>193</v>
      </c>
      <c r="L250" s="7" t="s">
        <v>1360</v>
      </c>
      <c r="M250" s="7" t="s">
        <v>1357</v>
      </c>
      <c r="N250" s="102">
        <v>44987</v>
      </c>
      <c r="O250" s="96" t="s">
        <v>228</v>
      </c>
      <c r="P250" s="70">
        <v>4600</v>
      </c>
      <c r="Q250" s="23"/>
      <c r="R250" s="81">
        <f t="shared" si="9"/>
        <v>0</v>
      </c>
      <c r="S250" s="82">
        <v>202304</v>
      </c>
      <c r="T250" s="83" t="s">
        <v>1358</v>
      </c>
      <c r="U250" s="83"/>
      <c r="V250" s="84"/>
      <c r="W250" s="84"/>
      <c r="X250" s="85"/>
      <c r="Y250" s="85"/>
      <c r="Z250" s="92" t="s">
        <v>1361</v>
      </c>
      <c r="AA250" s="93">
        <v>0</v>
      </c>
      <c r="AB250" s="94">
        <v>10</v>
      </c>
      <c r="AC250" s="93">
        <v>0</v>
      </c>
    </row>
    <row r="251" s="2" customFormat="1" customHeight="1" spans="1:29">
      <c r="A251" s="7" t="s">
        <v>190</v>
      </c>
      <c r="B251" s="60" t="s">
        <v>51</v>
      </c>
      <c r="C251" s="61" t="s">
        <v>191</v>
      </c>
      <c r="D251" s="62" t="s">
        <v>53</v>
      </c>
      <c r="E251" s="7" t="s">
        <v>163</v>
      </c>
      <c r="F251" s="7" t="s">
        <v>182</v>
      </c>
      <c r="G251" s="7" t="s">
        <v>35</v>
      </c>
      <c r="H251" s="101" t="s">
        <v>1362</v>
      </c>
      <c r="I251" s="14" t="e">
        <f>VLOOKUP(H251,合同高级查询数据!$A$2:$Y$53,25,FALSE)</f>
        <v>#N/A</v>
      </c>
      <c r="J251" s="67" t="s">
        <v>37</v>
      </c>
      <c r="K251" s="7" t="s">
        <v>193</v>
      </c>
      <c r="L251" s="7" t="s">
        <v>1363</v>
      </c>
      <c r="M251" s="7" t="s">
        <v>1357</v>
      </c>
      <c r="N251" s="102">
        <v>44987</v>
      </c>
      <c r="O251" s="96" t="s">
        <v>228</v>
      </c>
      <c r="P251" s="70">
        <v>4600</v>
      </c>
      <c r="Q251" s="23"/>
      <c r="R251" s="81">
        <f t="shared" si="9"/>
        <v>0</v>
      </c>
      <c r="S251" s="82">
        <v>202304</v>
      </c>
      <c r="T251" s="83" t="s">
        <v>1358</v>
      </c>
      <c r="U251" s="83"/>
      <c r="V251" s="84"/>
      <c r="W251" s="84"/>
      <c r="X251" s="85"/>
      <c r="Y251" s="85"/>
      <c r="Z251" s="92" t="s">
        <v>1364</v>
      </c>
      <c r="AA251" s="93">
        <v>0</v>
      </c>
      <c r="AB251" s="94">
        <v>10</v>
      </c>
      <c r="AC251" s="93">
        <v>0</v>
      </c>
    </row>
    <row r="252" s="2" customFormat="1" customHeight="1" spans="1:29">
      <c r="A252" s="7" t="s">
        <v>153</v>
      </c>
      <c r="B252" s="60" t="s">
        <v>51</v>
      </c>
      <c r="C252" s="61" t="s">
        <v>1365</v>
      </c>
      <c r="D252" s="62" t="s">
        <v>53</v>
      </c>
      <c r="E252" s="7" t="s">
        <v>105</v>
      </c>
      <c r="F252" s="7" t="s">
        <v>106</v>
      </c>
      <c r="G252" s="7" t="s">
        <v>35</v>
      </c>
      <c r="H252" s="14" t="s">
        <v>1366</v>
      </c>
      <c r="I252" s="14" t="e">
        <f>VLOOKUP(H252,合同高级查询数据!$A$2:$Y$53,25,FALSE)</f>
        <v>#N/A</v>
      </c>
      <c r="J252" s="67" t="s">
        <v>37</v>
      </c>
      <c r="K252" s="7" t="s">
        <v>1365</v>
      </c>
      <c r="L252" s="68" t="s">
        <v>1367</v>
      </c>
      <c r="M252" s="7" t="s">
        <v>1368</v>
      </c>
      <c r="N252" s="95" t="s">
        <v>1369</v>
      </c>
      <c r="O252" s="96" t="s">
        <v>1370</v>
      </c>
      <c r="P252" s="70">
        <v>5000</v>
      </c>
      <c r="Q252" s="23">
        <v>56.186</v>
      </c>
      <c r="R252" s="81">
        <f t="shared" si="9"/>
        <v>280930</v>
      </c>
      <c r="S252" s="82">
        <v>202304</v>
      </c>
      <c r="T252" s="103" t="s">
        <v>1371</v>
      </c>
      <c r="U252" s="83"/>
      <c r="V252" s="84">
        <v>56.185638428</v>
      </c>
      <c r="W252" s="84"/>
      <c r="X252" s="85"/>
      <c r="Y252" s="85"/>
      <c r="Z252" s="92" t="s">
        <v>1372</v>
      </c>
      <c r="AA252" s="93">
        <v>0</v>
      </c>
      <c r="AB252" s="94">
        <v>120</v>
      </c>
      <c r="AC252" s="93">
        <v>0</v>
      </c>
    </row>
    <row r="253" s="2" customFormat="1" customHeight="1" spans="1:29">
      <c r="A253" s="7" t="s">
        <v>29</v>
      </c>
      <c r="B253" s="60" t="s">
        <v>30</v>
      </c>
      <c r="C253" s="61" t="s">
        <v>31</v>
      </c>
      <c r="D253" s="61" t="s">
        <v>53</v>
      </c>
      <c r="E253" s="7" t="s">
        <v>641</v>
      </c>
      <c r="F253" s="7" t="s">
        <v>642</v>
      </c>
      <c r="G253" s="7" t="s">
        <v>35</v>
      </c>
      <c r="H253" s="14" t="s">
        <v>1373</v>
      </c>
      <c r="I253" s="14" t="e">
        <f>VLOOKUP(H253,合同高级查询数据!$A$2:$Y$53,25,FALSE)</f>
        <v>#N/A</v>
      </c>
      <c r="J253" s="67" t="s">
        <v>138</v>
      </c>
      <c r="K253" s="7" t="s">
        <v>1374</v>
      </c>
      <c r="L253" s="68" t="s">
        <v>1375</v>
      </c>
      <c r="M253" s="7"/>
      <c r="N253" s="69">
        <v>44986</v>
      </c>
      <c r="O253" s="7"/>
      <c r="P253" s="70">
        <v>2200</v>
      </c>
      <c r="Q253" s="23">
        <v>8.931</v>
      </c>
      <c r="R253" s="81">
        <f t="shared" si="9"/>
        <v>19648.2</v>
      </c>
      <c r="S253" s="82">
        <v>202304</v>
      </c>
      <c r="T253" s="83" t="s">
        <v>1376</v>
      </c>
      <c r="U253" s="83"/>
      <c r="V253" s="84">
        <v>8.93067343</v>
      </c>
      <c r="W253" s="84"/>
      <c r="X253" s="85"/>
      <c r="Y253" s="85"/>
      <c r="Z253" s="92" t="s">
        <v>1377</v>
      </c>
      <c r="AA253" s="93">
        <v>0</v>
      </c>
      <c r="AB253" s="94">
        <v>0</v>
      </c>
      <c r="AC253" s="93">
        <v>0</v>
      </c>
    </row>
    <row r="254" s="2" customFormat="1" customHeight="1" spans="1:29">
      <c r="A254" s="7" t="s">
        <v>29</v>
      </c>
      <c r="B254" s="60" t="s">
        <v>30</v>
      </c>
      <c r="C254" s="61" t="s">
        <v>31</v>
      </c>
      <c r="D254" s="61" t="s">
        <v>53</v>
      </c>
      <c r="E254" s="7" t="s">
        <v>641</v>
      </c>
      <c r="F254" s="7" t="s">
        <v>642</v>
      </c>
      <c r="G254" s="7" t="s">
        <v>35</v>
      </c>
      <c r="H254" s="14" t="s">
        <v>1373</v>
      </c>
      <c r="I254" s="14" t="e">
        <f>VLOOKUP(H254,合同高级查询数据!$A$2:$Y$53,25,FALSE)</f>
        <v>#N/A</v>
      </c>
      <c r="J254" s="67" t="s">
        <v>138</v>
      </c>
      <c r="K254" s="7" t="s">
        <v>1374</v>
      </c>
      <c r="L254" s="68" t="s">
        <v>1378</v>
      </c>
      <c r="M254" s="7"/>
      <c r="N254" s="69">
        <v>44986</v>
      </c>
      <c r="O254" s="7"/>
      <c r="P254" s="70">
        <v>3200</v>
      </c>
      <c r="Q254" s="23">
        <v>46.716</v>
      </c>
      <c r="R254" s="81">
        <f t="shared" si="9"/>
        <v>149491.2</v>
      </c>
      <c r="S254" s="82">
        <v>202304</v>
      </c>
      <c r="T254" s="83" t="s">
        <v>1376</v>
      </c>
      <c r="U254" s="83"/>
      <c r="V254" s="84">
        <v>46.715115944</v>
      </c>
      <c r="W254" s="84"/>
      <c r="X254" s="85"/>
      <c r="Y254" s="85"/>
      <c r="Z254" s="92" t="s">
        <v>1379</v>
      </c>
      <c r="AA254" s="93">
        <v>0</v>
      </c>
      <c r="AB254" s="94">
        <v>0</v>
      </c>
      <c r="AC254" s="93">
        <v>0</v>
      </c>
    </row>
    <row r="255" s="2" customFormat="1" customHeight="1" spans="1:29">
      <c r="A255" s="7" t="s">
        <v>29</v>
      </c>
      <c r="B255" s="60" t="s">
        <v>30</v>
      </c>
      <c r="C255" s="61" t="s">
        <v>31</v>
      </c>
      <c r="D255" s="61" t="s">
        <v>32</v>
      </c>
      <c r="E255" s="7" t="s">
        <v>484</v>
      </c>
      <c r="F255" s="7" t="s">
        <v>485</v>
      </c>
      <c r="G255" s="7" t="s">
        <v>35</v>
      </c>
      <c r="H255" s="14" t="s">
        <v>1380</v>
      </c>
      <c r="I255" s="14" t="e">
        <f>VLOOKUP(H255,合同高级查询数据!$A$2:$Y$53,25,FALSE)</f>
        <v>#N/A</v>
      </c>
      <c r="J255" s="67" t="s">
        <v>37</v>
      </c>
      <c r="K255" s="7" t="s">
        <v>487</v>
      </c>
      <c r="L255" s="68" t="s">
        <v>1381</v>
      </c>
      <c r="M255" s="7"/>
      <c r="N255" s="69">
        <v>44986</v>
      </c>
      <c r="O255" s="7"/>
      <c r="P255" s="70">
        <v>4000</v>
      </c>
      <c r="Q255" s="23">
        <v>16.931</v>
      </c>
      <c r="R255" s="81">
        <f t="shared" si="9"/>
        <v>67724</v>
      </c>
      <c r="S255" s="82">
        <v>202304</v>
      </c>
      <c r="T255" s="83" t="s">
        <v>1382</v>
      </c>
      <c r="U255" s="83"/>
      <c r="V255" s="84">
        <v>16.93069458</v>
      </c>
      <c r="W255" s="84"/>
      <c r="X255" s="85"/>
      <c r="Y255" s="85"/>
      <c r="Z255" s="92" t="s">
        <v>1383</v>
      </c>
      <c r="AA255" s="93">
        <v>0</v>
      </c>
      <c r="AB255" s="94">
        <v>0</v>
      </c>
      <c r="AC255" s="93">
        <v>0</v>
      </c>
    </row>
    <row r="256" s="42" customFormat="1" customHeight="1" spans="1:29">
      <c r="A256" s="7" t="s">
        <v>29</v>
      </c>
      <c r="B256" s="60" t="s">
        <v>30</v>
      </c>
      <c r="C256" s="61" t="s">
        <v>31</v>
      </c>
      <c r="D256" s="61" t="s">
        <v>32</v>
      </c>
      <c r="E256" s="7" t="s">
        <v>1384</v>
      </c>
      <c r="F256" s="7" t="s">
        <v>1385</v>
      </c>
      <c r="G256" s="7" t="s">
        <v>35</v>
      </c>
      <c r="H256" s="14" t="s">
        <v>1386</v>
      </c>
      <c r="I256" s="14" t="e">
        <f>VLOOKUP(H256,合同高级查询数据!$A$2:$Y$53,25,FALSE)</f>
        <v>#N/A</v>
      </c>
      <c r="J256" s="67" t="s">
        <v>37</v>
      </c>
      <c r="K256" s="7" t="s">
        <v>487</v>
      </c>
      <c r="L256" s="68" t="s">
        <v>1387</v>
      </c>
      <c r="M256" s="7"/>
      <c r="N256" s="69">
        <v>45017</v>
      </c>
      <c r="O256" s="7"/>
      <c r="P256" s="70">
        <v>5300</v>
      </c>
      <c r="Q256" s="23">
        <v>259.999</v>
      </c>
      <c r="R256" s="81">
        <f t="shared" si="9"/>
        <v>1377994.7</v>
      </c>
      <c r="S256" s="82">
        <v>202304</v>
      </c>
      <c r="T256" s="83" t="s">
        <v>1388</v>
      </c>
      <c r="U256" s="83"/>
      <c r="V256" s="84">
        <v>259.998565674</v>
      </c>
      <c r="W256" s="84"/>
      <c r="X256" s="85"/>
      <c r="Y256" s="85"/>
      <c r="Z256" s="92" t="s">
        <v>1389</v>
      </c>
      <c r="AA256" s="93">
        <v>0</v>
      </c>
      <c r="AB256" s="94">
        <v>0</v>
      </c>
      <c r="AC256" s="93">
        <v>0</v>
      </c>
    </row>
    <row r="257" s="42" customFormat="1" customHeight="1" spans="1:29">
      <c r="A257" s="7" t="s">
        <v>29</v>
      </c>
      <c r="B257" s="60" t="s">
        <v>30</v>
      </c>
      <c r="C257" s="61" t="s">
        <v>31</v>
      </c>
      <c r="D257" s="61" t="s">
        <v>32</v>
      </c>
      <c r="E257" s="7" t="s">
        <v>1384</v>
      </c>
      <c r="F257" s="7" t="s">
        <v>1385</v>
      </c>
      <c r="G257" s="7" t="s">
        <v>35</v>
      </c>
      <c r="H257" s="14" t="s">
        <v>1386</v>
      </c>
      <c r="I257" s="14" t="e">
        <f>VLOOKUP(H257,合同高级查询数据!$A$2:$Y$53,25,FALSE)</f>
        <v>#N/A</v>
      </c>
      <c r="J257" s="67" t="s">
        <v>37</v>
      </c>
      <c r="K257" s="7" t="s">
        <v>487</v>
      </c>
      <c r="L257" s="68" t="s">
        <v>1390</v>
      </c>
      <c r="M257" s="7"/>
      <c r="N257" s="69">
        <v>45017</v>
      </c>
      <c r="O257" s="7"/>
      <c r="P257" s="70">
        <v>5300</v>
      </c>
      <c r="Q257" s="23">
        <v>174.273</v>
      </c>
      <c r="R257" s="81">
        <f t="shared" si="9"/>
        <v>923646.9</v>
      </c>
      <c r="S257" s="82">
        <v>202304</v>
      </c>
      <c r="T257" s="83" t="s">
        <v>1388</v>
      </c>
      <c r="U257" s="83"/>
      <c r="V257" s="84">
        <v>174.272964478</v>
      </c>
      <c r="W257" s="84"/>
      <c r="X257" s="85"/>
      <c r="Y257" s="85"/>
      <c r="Z257" s="92" t="s">
        <v>1391</v>
      </c>
      <c r="AA257" s="93">
        <v>0</v>
      </c>
      <c r="AB257" s="94">
        <v>0</v>
      </c>
      <c r="AC257" s="93">
        <v>0</v>
      </c>
    </row>
    <row r="258" s="42" customFormat="1" ht="15.5" customHeight="1" spans="1:29">
      <c r="A258" s="7" t="s">
        <v>29</v>
      </c>
      <c r="B258" s="60" t="s">
        <v>30</v>
      </c>
      <c r="C258" s="61" t="s">
        <v>31</v>
      </c>
      <c r="D258" s="61" t="s">
        <v>32</v>
      </c>
      <c r="E258" s="7" t="s">
        <v>1392</v>
      </c>
      <c r="F258" s="7" t="s">
        <v>1393</v>
      </c>
      <c r="G258" s="7" t="s">
        <v>35</v>
      </c>
      <c r="H258" s="14" t="s">
        <v>1394</v>
      </c>
      <c r="I258" s="14" t="e">
        <f>VLOOKUP(H258,合同高级查询数据!$A$2:$Y$53,25,FALSE)</f>
        <v>#N/A</v>
      </c>
      <c r="J258" s="67" t="s">
        <v>37</v>
      </c>
      <c r="K258" s="7" t="s">
        <v>487</v>
      </c>
      <c r="L258" s="68" t="s">
        <v>1395</v>
      </c>
      <c r="M258" s="7"/>
      <c r="N258" s="69">
        <v>45017</v>
      </c>
      <c r="O258" s="7"/>
      <c r="P258" s="70">
        <v>5100</v>
      </c>
      <c r="Q258" s="23">
        <v>406.472</v>
      </c>
      <c r="R258" s="81">
        <f t="shared" si="9"/>
        <v>2073007.2</v>
      </c>
      <c r="S258" s="82">
        <v>202304</v>
      </c>
      <c r="T258" s="83" t="s">
        <v>1388</v>
      </c>
      <c r="U258" s="83"/>
      <c r="V258" s="84">
        <v>406.471862793</v>
      </c>
      <c r="W258" s="84"/>
      <c r="X258" s="85"/>
      <c r="Y258" s="85"/>
      <c r="Z258" s="92" t="s">
        <v>1396</v>
      </c>
      <c r="AA258" s="93">
        <v>0</v>
      </c>
      <c r="AB258" s="94">
        <v>0</v>
      </c>
      <c r="AC258" s="93">
        <v>0</v>
      </c>
    </row>
    <row r="259" s="43" customFormat="1" customHeight="1" spans="1:29">
      <c r="A259" s="55" t="s">
        <v>29</v>
      </c>
      <c r="B259" s="56" t="s">
        <v>30</v>
      </c>
      <c r="C259" s="57" t="s">
        <v>31</v>
      </c>
      <c r="D259" s="57" t="s">
        <v>32</v>
      </c>
      <c r="E259" s="55" t="s">
        <v>1397</v>
      </c>
      <c r="F259" s="55" t="s">
        <v>1398</v>
      </c>
      <c r="G259" s="55" t="s">
        <v>35</v>
      </c>
      <c r="H259" s="58" t="s">
        <v>1399</v>
      </c>
      <c r="I259" s="58" t="e">
        <f>VLOOKUP(H259,合同高级查询数据!$A$2:$Y$53,25,FALSE)</f>
        <v>#N/A</v>
      </c>
      <c r="J259" s="63" t="s">
        <v>37</v>
      </c>
      <c r="K259" s="55" t="s">
        <v>487</v>
      </c>
      <c r="L259" s="64" t="s">
        <v>1400</v>
      </c>
      <c r="M259" s="55"/>
      <c r="N259" s="65">
        <v>45017</v>
      </c>
      <c r="O259" s="55"/>
      <c r="P259" s="66">
        <v>8533</v>
      </c>
      <c r="Q259" s="73">
        <v>16.087</v>
      </c>
      <c r="R259" s="74">
        <f t="shared" si="9"/>
        <v>137270.37</v>
      </c>
      <c r="S259" s="75">
        <v>202304</v>
      </c>
      <c r="T259" s="76" t="s">
        <v>1401</v>
      </c>
      <c r="U259" s="76"/>
      <c r="V259" s="77">
        <v>16.086454391</v>
      </c>
      <c r="W259" s="77"/>
      <c r="X259" s="78">
        <v>44927</v>
      </c>
      <c r="Y259" s="78">
        <v>46022</v>
      </c>
      <c r="Z259" s="89" t="s">
        <v>1402</v>
      </c>
      <c r="AA259" s="90">
        <v>0</v>
      </c>
      <c r="AB259" s="91">
        <v>0</v>
      </c>
      <c r="AC259" s="90">
        <v>0</v>
      </c>
    </row>
    <row r="260" s="42" customFormat="1" customHeight="1" spans="1:29">
      <c r="A260" s="60" t="s">
        <v>582</v>
      </c>
      <c r="B260" s="61" t="s">
        <v>529</v>
      </c>
      <c r="C260" s="60" t="s">
        <v>191</v>
      </c>
      <c r="D260" s="60" t="s">
        <v>810</v>
      </c>
      <c r="E260" s="60" t="s">
        <v>1403</v>
      </c>
      <c r="F260" s="60" t="s">
        <v>1404</v>
      </c>
      <c r="G260" s="104" t="s">
        <v>35</v>
      </c>
      <c r="H260" s="14" t="s">
        <v>1405</v>
      </c>
      <c r="I260" s="14" t="e">
        <f>VLOOKUP(H260,合同高级查询数据!$A$2:$Y$53,25,FALSE)</f>
        <v>#N/A</v>
      </c>
      <c r="J260" s="107" t="s">
        <v>37</v>
      </c>
      <c r="K260" s="107" t="s">
        <v>1406</v>
      </c>
      <c r="L260" s="68" t="s">
        <v>1407</v>
      </c>
      <c r="M260" s="108" t="s">
        <v>1408</v>
      </c>
      <c r="N260" s="109">
        <v>45022</v>
      </c>
      <c r="O260" s="110" t="s">
        <v>74</v>
      </c>
      <c r="P260" s="111">
        <v>6740</v>
      </c>
      <c r="Q260" s="111">
        <v>66.67</v>
      </c>
      <c r="R260" s="128">
        <f t="shared" si="9"/>
        <v>449355.8</v>
      </c>
      <c r="S260" s="82">
        <v>202304</v>
      </c>
      <c r="T260" s="129" t="s">
        <v>1409</v>
      </c>
      <c r="U260" s="129"/>
      <c r="V260" s="84">
        <v>65.963600159</v>
      </c>
      <c r="W260" s="130"/>
      <c r="X260" s="85"/>
      <c r="Y260" s="85"/>
      <c r="Z260" s="92" t="s">
        <v>1410</v>
      </c>
      <c r="AA260" s="150">
        <v>0.4</v>
      </c>
      <c r="AB260" s="150">
        <v>200</v>
      </c>
      <c r="AC260" s="150">
        <f>AA260*AB260</f>
        <v>80</v>
      </c>
    </row>
    <row r="261" s="42" customFormat="1" customHeight="1" spans="1:29">
      <c r="A261" s="7" t="s">
        <v>575</v>
      </c>
      <c r="B261" s="60" t="s">
        <v>529</v>
      </c>
      <c r="C261" s="61" t="s">
        <v>307</v>
      </c>
      <c r="D261" s="61" t="s">
        <v>94</v>
      </c>
      <c r="E261" s="7" t="s">
        <v>1316</v>
      </c>
      <c r="F261" s="7" t="s">
        <v>1317</v>
      </c>
      <c r="G261" s="7" t="s">
        <v>35</v>
      </c>
      <c r="H261" s="14" t="s">
        <v>1318</v>
      </c>
      <c r="I261" s="14" t="e">
        <f>VLOOKUP(H261,合同高级查询数据!$A$2:$Y$53,25,FALSE)</f>
        <v>#N/A</v>
      </c>
      <c r="J261" s="67" t="s">
        <v>37</v>
      </c>
      <c r="K261" s="7" t="s">
        <v>1319</v>
      </c>
      <c r="L261" s="68" t="s">
        <v>1320</v>
      </c>
      <c r="M261" s="7" t="s">
        <v>1321</v>
      </c>
      <c r="N261" s="69">
        <v>44971</v>
      </c>
      <c r="O261" s="7" t="s">
        <v>187</v>
      </c>
      <c r="P261" s="70">
        <v>9500</v>
      </c>
      <c r="Q261" s="23">
        <f>11.2-11</f>
        <v>0.199999999999999</v>
      </c>
      <c r="R261" s="81">
        <f t="shared" si="9"/>
        <v>1900</v>
      </c>
      <c r="S261" s="82">
        <v>202302</v>
      </c>
      <c r="T261" s="83" t="s">
        <v>1411</v>
      </c>
      <c r="U261" s="131"/>
      <c r="V261" s="132">
        <v>11.2</v>
      </c>
      <c r="W261" s="84">
        <v>11.2</v>
      </c>
      <c r="X261" s="133"/>
      <c r="Y261" s="133"/>
      <c r="Z261" s="92"/>
      <c r="AA261" s="93"/>
      <c r="AB261" s="94"/>
      <c r="AC261" s="93"/>
    </row>
    <row r="262" s="43" customFormat="1" customHeight="1" spans="1:29">
      <c r="A262" s="57" t="s">
        <v>29</v>
      </c>
      <c r="B262" s="59" t="s">
        <v>30</v>
      </c>
      <c r="C262" s="55" t="s">
        <v>31</v>
      </c>
      <c r="D262" s="59" t="s">
        <v>32</v>
      </c>
      <c r="E262" s="55" t="s">
        <v>121</v>
      </c>
      <c r="F262" s="55" t="s">
        <v>122</v>
      </c>
      <c r="G262" s="57" t="s">
        <v>35</v>
      </c>
      <c r="H262" s="75" t="s">
        <v>123</v>
      </c>
      <c r="I262" s="58" t="e">
        <f>VLOOKUP(H262,合同高级查询数据!$A$2:$Y$53,25,FALSE)</f>
        <v>#N/A</v>
      </c>
      <c r="J262" s="55" t="s">
        <v>37</v>
      </c>
      <c r="K262" s="55" t="s">
        <v>128</v>
      </c>
      <c r="L262" s="55" t="s">
        <v>129</v>
      </c>
      <c r="M262" s="55"/>
      <c r="N262" s="112">
        <v>44835</v>
      </c>
      <c r="O262" s="113"/>
      <c r="P262" s="114">
        <v>5300</v>
      </c>
      <c r="Q262" s="134">
        <f>104965.3/1000-104.954</f>
        <v>0.0113000000000056</v>
      </c>
      <c r="R262" s="114">
        <f t="shared" si="9"/>
        <v>59.89</v>
      </c>
      <c r="S262" s="75">
        <v>202212</v>
      </c>
      <c r="T262" s="135" t="s">
        <v>1412</v>
      </c>
      <c r="U262" s="135" t="s">
        <v>1413</v>
      </c>
      <c r="V262" s="136"/>
      <c r="W262" s="136"/>
      <c r="X262" s="137"/>
      <c r="Y262" s="137"/>
      <c r="Z262" s="89"/>
      <c r="AA262" s="90"/>
      <c r="AB262" s="91"/>
      <c r="AC262" s="90"/>
    </row>
    <row r="263" s="43" customFormat="1" customHeight="1" spans="1:29">
      <c r="A263" s="57" t="s">
        <v>29</v>
      </c>
      <c r="B263" s="59" t="s">
        <v>30</v>
      </c>
      <c r="C263" s="55" t="s">
        <v>31</v>
      </c>
      <c r="D263" s="59" t="s">
        <v>32</v>
      </c>
      <c r="E263" s="55" t="s">
        <v>121</v>
      </c>
      <c r="F263" s="55" t="s">
        <v>122</v>
      </c>
      <c r="G263" s="57" t="s">
        <v>35</v>
      </c>
      <c r="H263" s="75" t="s">
        <v>123</v>
      </c>
      <c r="I263" s="58" t="e">
        <f>VLOOKUP(H263,合同高级查询数据!$A$2:$Y$53,25,FALSE)</f>
        <v>#N/A</v>
      </c>
      <c r="J263" s="55" t="s">
        <v>37</v>
      </c>
      <c r="K263" s="55" t="s">
        <v>128</v>
      </c>
      <c r="L263" s="55" t="s">
        <v>129</v>
      </c>
      <c r="M263" s="55"/>
      <c r="N263" s="112">
        <v>44835</v>
      </c>
      <c r="O263" s="113"/>
      <c r="P263" s="114">
        <v>5300</v>
      </c>
      <c r="Q263" s="134">
        <f>107.52482-107.5</f>
        <v>0.0248200000000054</v>
      </c>
      <c r="R263" s="114">
        <f t="shared" si="9"/>
        <v>131.55</v>
      </c>
      <c r="S263" s="75">
        <v>202301</v>
      </c>
      <c r="T263" s="135" t="s">
        <v>1414</v>
      </c>
      <c r="U263" s="135" t="s">
        <v>1415</v>
      </c>
      <c r="V263" s="136"/>
      <c r="W263" s="136"/>
      <c r="X263" s="137"/>
      <c r="Y263" s="137"/>
      <c r="Z263" s="89"/>
      <c r="AA263" s="90"/>
      <c r="AB263" s="91"/>
      <c r="AC263" s="90"/>
    </row>
    <row r="264" s="43" customFormat="1" customHeight="1" spans="1:29">
      <c r="A264" s="55" t="s">
        <v>29</v>
      </c>
      <c r="B264" s="56" t="s">
        <v>30</v>
      </c>
      <c r="C264" s="57" t="s">
        <v>31</v>
      </c>
      <c r="D264" s="57" t="s">
        <v>32</v>
      </c>
      <c r="E264" s="55" t="s">
        <v>33</v>
      </c>
      <c r="F264" s="55" t="s">
        <v>34</v>
      </c>
      <c r="G264" s="55" t="s">
        <v>35</v>
      </c>
      <c r="H264" s="58" t="s">
        <v>36</v>
      </c>
      <c r="I264" s="58" t="e">
        <f>VLOOKUP(H264,合同高级查询数据!$A$2:$Y$53,25,FALSE)</f>
        <v>#N/A</v>
      </c>
      <c r="J264" s="63" t="s">
        <v>37</v>
      </c>
      <c r="K264" s="55" t="s">
        <v>38</v>
      </c>
      <c r="L264" s="64" t="s">
        <v>44</v>
      </c>
      <c r="M264" s="55"/>
      <c r="N264" s="65">
        <v>44440</v>
      </c>
      <c r="O264" s="55"/>
      <c r="P264" s="66">
        <v>8500</v>
      </c>
      <c r="Q264" s="73">
        <f>252.92143-252.864</f>
        <v>0.0574299999999823</v>
      </c>
      <c r="R264" s="74">
        <f>ROUND(P264*Q264,2)+0.01</f>
        <v>488.16</v>
      </c>
      <c r="S264" s="75">
        <v>202303</v>
      </c>
      <c r="T264" s="76" t="s">
        <v>1416</v>
      </c>
      <c r="U264" s="76"/>
      <c r="V264" s="77">
        <v>253.5769702</v>
      </c>
      <c r="W264" s="77">
        <v>252.92143</v>
      </c>
      <c r="X264" s="137"/>
      <c r="Y264" s="137"/>
      <c r="Z264" s="89"/>
      <c r="AA264" s="90"/>
      <c r="AB264" s="91"/>
      <c r="AC264" s="90"/>
    </row>
    <row r="265" s="43" customFormat="1" customHeight="1" spans="1:29">
      <c r="A265" s="55" t="s">
        <v>528</v>
      </c>
      <c r="B265" s="56" t="s">
        <v>529</v>
      </c>
      <c r="C265" s="57" t="s">
        <v>307</v>
      </c>
      <c r="D265" s="56" t="s">
        <v>530</v>
      </c>
      <c r="E265" s="55" t="s">
        <v>531</v>
      </c>
      <c r="F265" s="55" t="s">
        <v>532</v>
      </c>
      <c r="G265" s="55" t="s">
        <v>35</v>
      </c>
      <c r="H265" s="58" t="s">
        <v>1417</v>
      </c>
      <c r="I265" s="58" t="e">
        <f>VLOOKUP(H265,合同高级查询数据!$A$2:$Y$53,25,FALSE)</f>
        <v>#N/A</v>
      </c>
      <c r="J265" s="63" t="s">
        <v>98</v>
      </c>
      <c r="K265" s="55" t="s">
        <v>534</v>
      </c>
      <c r="L265" s="64" t="s">
        <v>535</v>
      </c>
      <c r="M265" s="55"/>
      <c r="N265" s="65" t="s">
        <v>536</v>
      </c>
      <c r="O265" s="55" t="s">
        <v>537</v>
      </c>
      <c r="P265" s="66">
        <v>175000</v>
      </c>
      <c r="Q265" s="73">
        <f>5.1-4.9</f>
        <v>0.199999999999999</v>
      </c>
      <c r="R265" s="74">
        <f t="shared" ref="R265:R271" si="10">ROUND(P265*Q265,2)</f>
        <v>35000</v>
      </c>
      <c r="S265" s="75">
        <v>202303</v>
      </c>
      <c r="T265" s="76" t="s">
        <v>1418</v>
      </c>
      <c r="U265" s="76"/>
      <c r="V265" s="77">
        <v>4.846978177</v>
      </c>
      <c r="W265" s="77">
        <v>5.3</v>
      </c>
      <c r="X265" s="137"/>
      <c r="Y265" s="137"/>
      <c r="Z265" s="89"/>
      <c r="AA265" s="90"/>
      <c r="AB265" s="91"/>
      <c r="AC265" s="90"/>
    </row>
    <row r="266" s="43" customFormat="1" customHeight="1" spans="1:29">
      <c r="A266" s="55" t="s">
        <v>575</v>
      </c>
      <c r="B266" s="56" t="s">
        <v>529</v>
      </c>
      <c r="C266" s="57" t="s">
        <v>307</v>
      </c>
      <c r="D266" s="57" t="s">
        <v>530</v>
      </c>
      <c r="E266" s="55" t="s">
        <v>531</v>
      </c>
      <c r="F266" s="55" t="s">
        <v>532</v>
      </c>
      <c r="G266" s="55" t="s">
        <v>35</v>
      </c>
      <c r="H266" s="58" t="s">
        <v>568</v>
      </c>
      <c r="I266" s="58" t="e">
        <f>VLOOKUP(H266,合同高级查询数据!$A$2:$Y$53,25,FALSE)</f>
        <v>#N/A</v>
      </c>
      <c r="J266" s="63" t="s">
        <v>37</v>
      </c>
      <c r="K266" s="55" t="s">
        <v>576</v>
      </c>
      <c r="L266" s="64" t="s">
        <v>577</v>
      </c>
      <c r="M266" s="55"/>
      <c r="N266" s="65" t="s">
        <v>578</v>
      </c>
      <c r="O266" s="55" t="s">
        <v>579</v>
      </c>
      <c r="P266" s="66">
        <v>7794</v>
      </c>
      <c r="Q266" s="73">
        <f>135.5-132.9</f>
        <v>2.59999999999999</v>
      </c>
      <c r="R266" s="74">
        <f t="shared" si="10"/>
        <v>20264.4</v>
      </c>
      <c r="S266" s="75">
        <v>202303</v>
      </c>
      <c r="T266" s="76" t="s">
        <v>1419</v>
      </c>
      <c r="U266" s="76"/>
      <c r="V266" s="77">
        <v>132.900596923</v>
      </c>
      <c r="W266" s="77">
        <v>138</v>
      </c>
      <c r="X266" s="137"/>
      <c r="Y266" s="137"/>
      <c r="Z266" s="89"/>
      <c r="AA266" s="90"/>
      <c r="AB266" s="91"/>
      <c r="AC266" s="90"/>
    </row>
    <row r="267" s="43" customFormat="1" customHeight="1" spans="1:29">
      <c r="A267" s="55" t="s">
        <v>582</v>
      </c>
      <c r="B267" s="56" t="s">
        <v>529</v>
      </c>
      <c r="C267" s="57" t="s">
        <v>307</v>
      </c>
      <c r="D267" s="57" t="s">
        <v>530</v>
      </c>
      <c r="E267" s="55" t="s">
        <v>531</v>
      </c>
      <c r="F267" s="55" t="s">
        <v>532</v>
      </c>
      <c r="G267" s="55" t="s">
        <v>35</v>
      </c>
      <c r="H267" s="58" t="s">
        <v>568</v>
      </c>
      <c r="I267" s="58" t="e">
        <f>VLOOKUP(H267,合同高级查询数据!$A$2:$Y$53,25,FALSE)</f>
        <v>#N/A</v>
      </c>
      <c r="J267" s="63" t="s">
        <v>37</v>
      </c>
      <c r="K267" s="55" t="s">
        <v>583</v>
      </c>
      <c r="L267" s="64" t="s">
        <v>584</v>
      </c>
      <c r="M267" s="55"/>
      <c r="N267" s="65" t="s">
        <v>585</v>
      </c>
      <c r="O267" s="55" t="s">
        <v>586</v>
      </c>
      <c r="P267" s="66">
        <v>5000</v>
      </c>
      <c r="Q267" s="73">
        <f>120.7-115.4</f>
        <v>5.3</v>
      </c>
      <c r="R267" s="74">
        <f t="shared" si="10"/>
        <v>26500</v>
      </c>
      <c r="S267" s="75">
        <v>202303</v>
      </c>
      <c r="T267" s="76" t="s">
        <v>1420</v>
      </c>
      <c r="U267" s="76"/>
      <c r="V267" s="77">
        <v>115.351593018</v>
      </c>
      <c r="W267" s="77">
        <v>126</v>
      </c>
      <c r="X267" s="137"/>
      <c r="Y267" s="137"/>
      <c r="Z267" s="89"/>
      <c r="AA267" s="90"/>
      <c r="AB267" s="91"/>
      <c r="AC267" s="90"/>
    </row>
    <row r="268" s="43" customFormat="1" customHeight="1" spans="1:29">
      <c r="A268" s="55" t="s">
        <v>528</v>
      </c>
      <c r="B268" s="56" t="s">
        <v>529</v>
      </c>
      <c r="C268" s="57" t="s">
        <v>307</v>
      </c>
      <c r="D268" s="57" t="s">
        <v>530</v>
      </c>
      <c r="E268" s="55" t="s">
        <v>531</v>
      </c>
      <c r="F268" s="55" t="s">
        <v>532</v>
      </c>
      <c r="G268" s="55" t="s">
        <v>35</v>
      </c>
      <c r="H268" s="58" t="s">
        <v>1421</v>
      </c>
      <c r="I268" s="58" t="e">
        <f>VLOOKUP(H268,合同高级查询数据!$A$2:$Y$53,25,FALSE)</f>
        <v>#N/A</v>
      </c>
      <c r="J268" s="63" t="s">
        <v>37</v>
      </c>
      <c r="K268" s="55" t="s">
        <v>589</v>
      </c>
      <c r="L268" s="64" t="s">
        <v>590</v>
      </c>
      <c r="M268" s="55" t="s">
        <v>591</v>
      </c>
      <c r="N268" s="65">
        <v>44835</v>
      </c>
      <c r="O268" s="55" t="s">
        <v>58</v>
      </c>
      <c r="P268" s="66">
        <v>9000</v>
      </c>
      <c r="Q268" s="73">
        <f>43.5-42.2</f>
        <v>1.3</v>
      </c>
      <c r="R268" s="74">
        <f t="shared" si="10"/>
        <v>11700</v>
      </c>
      <c r="S268" s="75">
        <v>202303</v>
      </c>
      <c r="T268" s="76" t="s">
        <v>1422</v>
      </c>
      <c r="U268" s="76"/>
      <c r="V268" s="77">
        <v>42.195572129</v>
      </c>
      <c r="W268" s="77">
        <v>45</v>
      </c>
      <c r="X268" s="137"/>
      <c r="Y268" s="137"/>
      <c r="Z268" s="89"/>
      <c r="AA268" s="90"/>
      <c r="AB268" s="91"/>
      <c r="AC268" s="90"/>
    </row>
    <row r="269" s="43" customFormat="1" customHeight="1" spans="1:29">
      <c r="A269" s="55" t="s">
        <v>528</v>
      </c>
      <c r="B269" s="56" t="s">
        <v>529</v>
      </c>
      <c r="C269" s="57" t="s">
        <v>307</v>
      </c>
      <c r="D269" s="56" t="s">
        <v>530</v>
      </c>
      <c r="E269" s="55" t="s">
        <v>531</v>
      </c>
      <c r="F269" s="55" t="s">
        <v>561</v>
      </c>
      <c r="G269" s="55" t="s">
        <v>35</v>
      </c>
      <c r="H269" s="58" t="s">
        <v>562</v>
      </c>
      <c r="I269" s="58" t="e">
        <f>VLOOKUP(H269,合同高级查询数据!$A$2:$Y$53,25,FALSE)</f>
        <v>#N/A</v>
      </c>
      <c r="J269" s="63" t="s">
        <v>548</v>
      </c>
      <c r="K269" s="55" t="s">
        <v>563</v>
      </c>
      <c r="L269" s="64" t="s">
        <v>564</v>
      </c>
      <c r="M269" s="55"/>
      <c r="N269" s="65">
        <v>44453</v>
      </c>
      <c r="O269" s="55" t="s">
        <v>565</v>
      </c>
      <c r="P269" s="66">
        <v>9000</v>
      </c>
      <c r="Q269" s="73">
        <f>90.2-88.2</f>
        <v>2</v>
      </c>
      <c r="R269" s="74">
        <f t="shared" si="10"/>
        <v>18000</v>
      </c>
      <c r="S269" s="75">
        <v>202303</v>
      </c>
      <c r="T269" s="76" t="s">
        <v>1423</v>
      </c>
      <c r="U269" s="76"/>
      <c r="V269" s="77">
        <v>88.145950164</v>
      </c>
      <c r="W269" s="77">
        <v>92.1</v>
      </c>
      <c r="X269" s="137"/>
      <c r="Y269" s="137"/>
      <c r="Z269" s="89"/>
      <c r="AA269" s="90"/>
      <c r="AB269" s="91"/>
      <c r="AC269" s="90"/>
    </row>
    <row r="270" s="42" customFormat="1" customHeight="1" spans="1:29">
      <c r="A270" s="7" t="s">
        <v>528</v>
      </c>
      <c r="B270" s="60" t="s">
        <v>529</v>
      </c>
      <c r="C270" s="61" t="s">
        <v>307</v>
      </c>
      <c r="D270" s="60" t="s">
        <v>530</v>
      </c>
      <c r="E270" s="7" t="s">
        <v>531</v>
      </c>
      <c r="F270" s="7" t="s">
        <v>532</v>
      </c>
      <c r="G270" s="7" t="s">
        <v>35</v>
      </c>
      <c r="H270" s="14" t="s">
        <v>547</v>
      </c>
      <c r="I270" s="14" t="e">
        <f>VLOOKUP(H270,合同高级查询数据!$A$2:$Y$53,25,FALSE)</f>
        <v>#N/A</v>
      </c>
      <c r="J270" s="67" t="s">
        <v>548</v>
      </c>
      <c r="K270" s="7" t="s">
        <v>549</v>
      </c>
      <c r="L270" s="68" t="s">
        <v>550</v>
      </c>
      <c r="M270" s="7"/>
      <c r="N270" s="69" t="s">
        <v>551</v>
      </c>
      <c r="O270" s="7" t="s">
        <v>552</v>
      </c>
      <c r="P270" s="70">
        <v>13333.33</v>
      </c>
      <c r="Q270" s="23">
        <f>57.3-56.1</f>
        <v>1.2</v>
      </c>
      <c r="R270" s="81">
        <f t="shared" si="10"/>
        <v>16000</v>
      </c>
      <c r="S270" s="82">
        <v>202303</v>
      </c>
      <c r="T270" s="83" t="s">
        <v>1424</v>
      </c>
      <c r="U270" s="83"/>
      <c r="V270" s="84">
        <v>56.059336923</v>
      </c>
      <c r="W270" s="84">
        <v>58.5</v>
      </c>
      <c r="X270" s="133"/>
      <c r="Y270" s="133"/>
      <c r="Z270" s="92"/>
      <c r="AA270" s="93"/>
      <c r="AB270" s="94"/>
      <c r="AC270" s="93"/>
    </row>
    <row r="271" s="42" customFormat="1" customHeight="1" spans="1:29">
      <c r="A271" s="7" t="s">
        <v>528</v>
      </c>
      <c r="B271" s="60" t="s">
        <v>529</v>
      </c>
      <c r="C271" s="61" t="s">
        <v>307</v>
      </c>
      <c r="D271" s="60" t="s">
        <v>530</v>
      </c>
      <c r="E271" s="7" t="s">
        <v>531</v>
      </c>
      <c r="F271" s="7" t="s">
        <v>532</v>
      </c>
      <c r="G271" s="7" t="s">
        <v>35</v>
      </c>
      <c r="H271" s="14" t="s">
        <v>547</v>
      </c>
      <c r="I271" s="14" t="e">
        <f>VLOOKUP(H271,合同高级查询数据!$A$2:$Y$53,25,FALSE)</f>
        <v>#N/A</v>
      </c>
      <c r="J271" s="67" t="s">
        <v>548</v>
      </c>
      <c r="K271" s="7" t="s">
        <v>555</v>
      </c>
      <c r="L271" s="68" t="s">
        <v>556</v>
      </c>
      <c r="M271" s="7"/>
      <c r="N271" s="69" t="s">
        <v>557</v>
      </c>
      <c r="O271" s="7" t="s">
        <v>558</v>
      </c>
      <c r="P271" s="70">
        <v>13333.33</v>
      </c>
      <c r="Q271" s="23">
        <f>13-12.7</f>
        <v>0.300000000000001</v>
      </c>
      <c r="R271" s="81">
        <f t="shared" si="10"/>
        <v>4000</v>
      </c>
      <c r="S271" s="82">
        <v>202303</v>
      </c>
      <c r="T271" s="83" t="s">
        <v>1425</v>
      </c>
      <c r="U271" s="83"/>
      <c r="V271" s="84">
        <v>12.646093507</v>
      </c>
      <c r="W271" s="84">
        <v>13.2</v>
      </c>
      <c r="X271" s="133"/>
      <c r="Y271" s="133"/>
      <c r="Z271" s="92"/>
      <c r="AA271" s="93"/>
      <c r="AB271" s="94"/>
      <c r="AC271" s="93"/>
    </row>
    <row r="272" s="43" customFormat="1" customHeight="1" spans="1:29">
      <c r="A272" s="55" t="s">
        <v>29</v>
      </c>
      <c r="B272" s="56" t="s">
        <v>30</v>
      </c>
      <c r="C272" s="57" t="s">
        <v>31</v>
      </c>
      <c r="D272" s="57" t="s">
        <v>32</v>
      </c>
      <c r="E272" s="55" t="s">
        <v>594</v>
      </c>
      <c r="F272" s="55" t="s">
        <v>609</v>
      </c>
      <c r="G272" s="55" t="s">
        <v>35</v>
      </c>
      <c r="H272" s="58" t="s">
        <v>1426</v>
      </c>
      <c r="I272" s="58" t="e">
        <f>VLOOKUP(H272,合同高级查询数据!$A$2:$Y$53,25,FALSE)</f>
        <v>#N/A</v>
      </c>
      <c r="J272" s="63" t="s">
        <v>37</v>
      </c>
      <c r="K272" s="55" t="s">
        <v>611</v>
      </c>
      <c r="L272" s="64" t="s">
        <v>612</v>
      </c>
      <c r="M272" s="55"/>
      <c r="N272" s="65">
        <v>43922</v>
      </c>
      <c r="O272" s="55"/>
      <c r="P272" s="66" t="s">
        <v>613</v>
      </c>
      <c r="Q272" s="73">
        <v>3.82601</v>
      </c>
      <c r="R272" s="74">
        <f>ROUND(9300*1+(Q272-1)*10800,2)-0.18</f>
        <v>39820.73</v>
      </c>
      <c r="S272" s="75">
        <v>202303</v>
      </c>
      <c r="T272" s="76" t="s">
        <v>1427</v>
      </c>
      <c r="U272" s="76"/>
      <c r="V272" s="77"/>
      <c r="W272" s="77">
        <f>3826.01/1000</f>
        <v>3.82601</v>
      </c>
      <c r="X272" s="137"/>
      <c r="Y272" s="137"/>
      <c r="Z272" s="89"/>
      <c r="AA272" s="90"/>
      <c r="AB272" s="91"/>
      <c r="AC272" s="90"/>
    </row>
    <row r="273" s="43" customFormat="1" customHeight="1" spans="1:29">
      <c r="A273" s="55" t="s">
        <v>29</v>
      </c>
      <c r="B273" s="56" t="s">
        <v>30</v>
      </c>
      <c r="C273" s="57" t="s">
        <v>31</v>
      </c>
      <c r="D273" s="57" t="s">
        <v>32</v>
      </c>
      <c r="E273" s="55" t="s">
        <v>746</v>
      </c>
      <c r="F273" s="55" t="s">
        <v>747</v>
      </c>
      <c r="G273" s="55" t="s">
        <v>35</v>
      </c>
      <c r="H273" s="58" t="s">
        <v>753</v>
      </c>
      <c r="I273" s="58" t="str">
        <f>VLOOKUP(H273,合同高级查询数据!$A$2:$Y$53,25,FALSE)</f>
        <v>2023-04-20</v>
      </c>
      <c r="J273" s="63" t="s">
        <v>37</v>
      </c>
      <c r="K273" s="55" t="s">
        <v>38</v>
      </c>
      <c r="L273" s="64" t="s">
        <v>754</v>
      </c>
      <c r="M273" s="55"/>
      <c r="N273" s="65">
        <v>43556</v>
      </c>
      <c r="O273" s="55"/>
      <c r="P273" s="66">
        <v>8400</v>
      </c>
      <c r="Q273" s="73">
        <f>1009.43113214286-1009.42</f>
        <v>0.0111321428599922</v>
      </c>
      <c r="R273" s="74">
        <f t="shared" ref="R273" si="11">ROUND(P273*Q273,2)</f>
        <v>93.51</v>
      </c>
      <c r="S273" s="75">
        <v>202303</v>
      </c>
      <c r="T273" s="76" t="s">
        <v>1428</v>
      </c>
      <c r="U273" s="76"/>
      <c r="V273" s="77">
        <v>1009.419555664</v>
      </c>
      <c r="W273" s="77">
        <v>1009.43113214286</v>
      </c>
      <c r="X273" s="137"/>
      <c r="Y273" s="137"/>
      <c r="Z273" s="89"/>
      <c r="AA273" s="90"/>
      <c r="AB273" s="91"/>
      <c r="AC273" s="90"/>
    </row>
    <row r="274" s="43" customFormat="1" customHeight="1" spans="1:29">
      <c r="A274" s="55" t="s">
        <v>29</v>
      </c>
      <c r="B274" s="56" t="s">
        <v>30</v>
      </c>
      <c r="C274" s="57" t="s">
        <v>31</v>
      </c>
      <c r="D274" s="57" t="s">
        <v>53</v>
      </c>
      <c r="E274" s="55" t="s">
        <v>768</v>
      </c>
      <c r="F274" s="55" t="s">
        <v>769</v>
      </c>
      <c r="G274" s="55" t="s">
        <v>35</v>
      </c>
      <c r="H274" s="58" t="s">
        <v>770</v>
      </c>
      <c r="I274" s="58" t="e">
        <f>VLOOKUP(H274,合同高级查询数据!$A$2:$Y$53,25,FALSE)</f>
        <v>#N/A</v>
      </c>
      <c r="J274" s="63" t="s">
        <v>259</v>
      </c>
      <c r="K274" s="55" t="s">
        <v>771</v>
      </c>
      <c r="L274" s="64" t="s">
        <v>771</v>
      </c>
      <c r="M274" s="55"/>
      <c r="N274" s="65">
        <v>44774</v>
      </c>
      <c r="O274" s="55"/>
      <c r="P274" s="66">
        <v>2200</v>
      </c>
      <c r="Q274" s="73">
        <v>0</v>
      </c>
      <c r="R274" s="73">
        <f>146.062*2200-146.063*2100</f>
        <v>14604.1</v>
      </c>
      <c r="S274" s="75">
        <v>202303</v>
      </c>
      <c r="T274" s="76" t="s">
        <v>1429</v>
      </c>
      <c r="U274" s="76"/>
      <c r="V274" s="77">
        <v>146.062423706</v>
      </c>
      <c r="W274" s="77">
        <v>150.388</v>
      </c>
      <c r="X274" s="137"/>
      <c r="Y274" s="137"/>
      <c r="Z274" s="89"/>
      <c r="AA274" s="90"/>
      <c r="AB274" s="91"/>
      <c r="AC274" s="90"/>
    </row>
    <row r="275" s="43" customFormat="1" customHeight="1" spans="1:29">
      <c r="A275" s="55" t="s">
        <v>29</v>
      </c>
      <c r="B275" s="56" t="s">
        <v>30</v>
      </c>
      <c r="C275" s="57" t="s">
        <v>31</v>
      </c>
      <c r="D275" s="57" t="s">
        <v>53</v>
      </c>
      <c r="E275" s="55" t="s">
        <v>768</v>
      </c>
      <c r="F275" s="55" t="s">
        <v>769</v>
      </c>
      <c r="G275" s="55" t="s">
        <v>35</v>
      </c>
      <c r="H275" s="58" t="s">
        <v>770</v>
      </c>
      <c r="I275" s="58" t="e">
        <f>VLOOKUP(H275,合同高级查询数据!$A$2:$Y$53,25,FALSE)</f>
        <v>#N/A</v>
      </c>
      <c r="J275" s="63" t="s">
        <v>259</v>
      </c>
      <c r="K275" s="55" t="s">
        <v>774</v>
      </c>
      <c r="L275" s="64" t="s">
        <v>774</v>
      </c>
      <c r="M275" s="55"/>
      <c r="N275" s="65">
        <v>44774</v>
      </c>
      <c r="O275" s="55"/>
      <c r="P275" s="66">
        <v>3200</v>
      </c>
      <c r="Q275" s="73">
        <v>0</v>
      </c>
      <c r="R275" s="73">
        <f>426.615*3200-426.616*3100</f>
        <v>42658.4000000001</v>
      </c>
      <c r="S275" s="75">
        <v>202303</v>
      </c>
      <c r="T275" s="76" t="s">
        <v>1430</v>
      </c>
      <c r="U275" s="76"/>
      <c r="V275" s="77">
        <v>426.615722656</v>
      </c>
      <c r="W275" s="77">
        <v>467.897</v>
      </c>
      <c r="X275" s="137"/>
      <c r="Y275" s="137"/>
      <c r="Z275" s="89"/>
      <c r="AA275" s="90"/>
      <c r="AB275" s="91"/>
      <c r="AC275" s="90"/>
    </row>
    <row r="276" s="42" customFormat="1" customHeight="1" spans="1:29">
      <c r="A276" s="7" t="s">
        <v>575</v>
      </c>
      <c r="B276" s="60" t="s">
        <v>529</v>
      </c>
      <c r="C276" s="61" t="s">
        <v>307</v>
      </c>
      <c r="D276" s="60" t="s">
        <v>530</v>
      </c>
      <c r="E276" s="7" t="s">
        <v>822</v>
      </c>
      <c r="F276" s="7" t="s">
        <v>823</v>
      </c>
      <c r="G276" s="7" t="s">
        <v>35</v>
      </c>
      <c r="H276" s="14" t="s">
        <v>875</v>
      </c>
      <c r="I276" s="14" t="e">
        <f>VLOOKUP(H276,合同高级查询数据!$A$2:$Y$53,25,FALSE)</f>
        <v>#N/A</v>
      </c>
      <c r="J276" s="67" t="s">
        <v>548</v>
      </c>
      <c r="K276" s="7" t="s">
        <v>876</v>
      </c>
      <c r="L276" s="68" t="s">
        <v>877</v>
      </c>
      <c r="M276" s="7"/>
      <c r="N276" s="69">
        <v>42795</v>
      </c>
      <c r="O276" s="7" t="s">
        <v>878</v>
      </c>
      <c r="P276" s="70" t="s">
        <v>879</v>
      </c>
      <c r="Q276" s="23">
        <f>30.8-30.4</f>
        <v>0.400000000000002</v>
      </c>
      <c r="R276" s="81">
        <f>ROUND(15000*Q276,2)</f>
        <v>6000</v>
      </c>
      <c r="S276" s="82">
        <v>202303</v>
      </c>
      <c r="T276" s="83" t="s">
        <v>1431</v>
      </c>
      <c r="U276" s="83"/>
      <c r="V276" s="84">
        <v>30.3648683</v>
      </c>
      <c r="W276" s="84">
        <v>31.1</v>
      </c>
      <c r="X276" s="133"/>
      <c r="Y276" s="133"/>
      <c r="Z276" s="92"/>
      <c r="AA276" s="93"/>
      <c r="AB276" s="94"/>
      <c r="AC276" s="93"/>
    </row>
    <row r="277" s="42" customFormat="1" customHeight="1" spans="1:29">
      <c r="A277" s="7" t="s">
        <v>575</v>
      </c>
      <c r="B277" s="60" t="s">
        <v>529</v>
      </c>
      <c r="C277" s="61" t="s">
        <v>307</v>
      </c>
      <c r="D277" s="60" t="s">
        <v>530</v>
      </c>
      <c r="E277" s="7" t="s">
        <v>822</v>
      </c>
      <c r="F277" s="7" t="s">
        <v>882</v>
      </c>
      <c r="G277" s="7" t="s">
        <v>35</v>
      </c>
      <c r="H277" s="14" t="s">
        <v>883</v>
      </c>
      <c r="I277" s="14" t="e">
        <f>VLOOKUP(H277,合同高级查询数据!$A$2:$Y$53,25,FALSE)</f>
        <v>#N/A</v>
      </c>
      <c r="J277" s="67" t="s">
        <v>548</v>
      </c>
      <c r="K277" s="7" t="s">
        <v>884</v>
      </c>
      <c r="L277" s="68" t="s">
        <v>885</v>
      </c>
      <c r="M277" s="7"/>
      <c r="N277" s="69">
        <v>44470</v>
      </c>
      <c r="O277" s="7" t="s">
        <v>1432</v>
      </c>
      <c r="P277" s="70">
        <v>9500</v>
      </c>
      <c r="Q277" s="23">
        <f>153.4-151.7</f>
        <v>1.70000000000002</v>
      </c>
      <c r="R277" s="81">
        <f t="shared" ref="R277:R283" si="12">ROUND(P277*Q277,2)</f>
        <v>16150</v>
      </c>
      <c r="S277" s="82">
        <v>202303</v>
      </c>
      <c r="T277" s="83" t="s">
        <v>1433</v>
      </c>
      <c r="U277" s="83"/>
      <c r="V277" s="84">
        <v>151.701281432</v>
      </c>
      <c r="W277" s="84">
        <v>155.1</v>
      </c>
      <c r="X277" s="133"/>
      <c r="Y277" s="133"/>
      <c r="Z277" s="92"/>
      <c r="AA277" s="93"/>
      <c r="AB277" s="94"/>
      <c r="AC277" s="93"/>
    </row>
    <row r="278" s="43" customFormat="1" customHeight="1" spans="1:29">
      <c r="A278" s="55" t="s">
        <v>575</v>
      </c>
      <c r="B278" s="56" t="s">
        <v>529</v>
      </c>
      <c r="C278" s="57" t="s">
        <v>920</v>
      </c>
      <c r="D278" s="57" t="s">
        <v>530</v>
      </c>
      <c r="E278" s="55" t="s">
        <v>921</v>
      </c>
      <c r="F278" s="55" t="s">
        <v>922</v>
      </c>
      <c r="G278" s="55" t="s">
        <v>35</v>
      </c>
      <c r="H278" s="58" t="s">
        <v>923</v>
      </c>
      <c r="I278" s="58" t="e">
        <f>VLOOKUP(H278,合同高级查询数据!$A$2:$Y$53,25,FALSE)</f>
        <v>#N/A</v>
      </c>
      <c r="J278" s="63" t="s">
        <v>37</v>
      </c>
      <c r="K278" s="55" t="s">
        <v>930</v>
      </c>
      <c r="L278" s="64" t="s">
        <v>931</v>
      </c>
      <c r="M278" s="55"/>
      <c r="N278" s="65" t="s">
        <v>932</v>
      </c>
      <c r="O278" s="55" t="s">
        <v>933</v>
      </c>
      <c r="P278" s="66">
        <v>11500</v>
      </c>
      <c r="Q278" s="73">
        <f>29.1-28.7</f>
        <v>0.400000000000002</v>
      </c>
      <c r="R278" s="74">
        <f t="shared" si="12"/>
        <v>4600</v>
      </c>
      <c r="S278" s="75">
        <v>202303</v>
      </c>
      <c r="T278" s="76" t="s">
        <v>1434</v>
      </c>
      <c r="U278" s="76"/>
      <c r="V278" s="77">
        <v>28.694570769</v>
      </c>
      <c r="W278" s="77">
        <v>29.1</v>
      </c>
      <c r="X278" s="137"/>
      <c r="Y278" s="137"/>
      <c r="Z278" s="89"/>
      <c r="AA278" s="90"/>
      <c r="AB278" s="91"/>
      <c r="AC278" s="90"/>
    </row>
    <row r="279" s="43" customFormat="1" customHeight="1" spans="1:29">
      <c r="A279" s="55" t="s">
        <v>582</v>
      </c>
      <c r="B279" s="56" t="s">
        <v>529</v>
      </c>
      <c r="C279" s="57" t="s">
        <v>307</v>
      </c>
      <c r="D279" s="57" t="s">
        <v>530</v>
      </c>
      <c r="E279" s="55" t="s">
        <v>1108</v>
      </c>
      <c r="F279" s="55" t="s">
        <v>1109</v>
      </c>
      <c r="G279" s="55" t="s">
        <v>35</v>
      </c>
      <c r="H279" s="58" t="s">
        <v>1116</v>
      </c>
      <c r="I279" s="58" t="str">
        <f>VLOOKUP(H279,合同高级查询数据!$A$2:$Y$53,25,FALSE)</f>
        <v>2023-04-03</v>
      </c>
      <c r="J279" s="63" t="s">
        <v>37</v>
      </c>
      <c r="K279" s="55" t="s">
        <v>1111</v>
      </c>
      <c r="L279" s="64" t="s">
        <v>1117</v>
      </c>
      <c r="M279" s="55" t="s">
        <v>1118</v>
      </c>
      <c r="N279" s="65">
        <v>44835</v>
      </c>
      <c r="O279" s="55" t="s">
        <v>957</v>
      </c>
      <c r="P279" s="66">
        <v>6740</v>
      </c>
      <c r="Q279" s="73">
        <f>130.7-125.56</f>
        <v>5.13999999999999</v>
      </c>
      <c r="R279" s="74">
        <f t="shared" si="12"/>
        <v>34643.6</v>
      </c>
      <c r="S279" s="75">
        <v>202303</v>
      </c>
      <c r="T279" s="76" t="s">
        <v>1435</v>
      </c>
      <c r="U279" s="76"/>
      <c r="V279" s="77">
        <v>130.7</v>
      </c>
      <c r="W279" s="77">
        <v>130.7</v>
      </c>
      <c r="X279" s="137"/>
      <c r="Y279" s="137"/>
      <c r="Z279" s="89"/>
      <c r="AA279" s="90"/>
      <c r="AB279" s="91"/>
      <c r="AC279" s="90"/>
    </row>
    <row r="280" s="43" customFormat="1" customHeight="1" spans="1:29">
      <c r="A280" s="55" t="s">
        <v>582</v>
      </c>
      <c r="B280" s="56" t="s">
        <v>529</v>
      </c>
      <c r="C280" s="57" t="s">
        <v>191</v>
      </c>
      <c r="D280" s="56" t="s">
        <v>810</v>
      </c>
      <c r="E280" s="55" t="s">
        <v>1141</v>
      </c>
      <c r="F280" s="55" t="s">
        <v>1142</v>
      </c>
      <c r="G280" s="55" t="s">
        <v>35</v>
      </c>
      <c r="H280" s="58" t="s">
        <v>1143</v>
      </c>
      <c r="I280" s="58" t="e">
        <f>VLOOKUP(H280,合同高级查询数据!$A$2:$Y$53,25,FALSE)</f>
        <v>#N/A</v>
      </c>
      <c r="J280" s="63" t="s">
        <v>37</v>
      </c>
      <c r="K280" s="55" t="s">
        <v>1144</v>
      </c>
      <c r="L280" s="64" t="s">
        <v>1145</v>
      </c>
      <c r="M280" s="55"/>
      <c r="N280" s="65" t="s">
        <v>1146</v>
      </c>
      <c r="O280" s="55" t="s">
        <v>1147</v>
      </c>
      <c r="P280" s="66">
        <v>6740</v>
      </c>
      <c r="Q280" s="73">
        <f>216.02-214.13</f>
        <v>1.89000000000001</v>
      </c>
      <c r="R280" s="74">
        <f t="shared" si="12"/>
        <v>12738.6</v>
      </c>
      <c r="S280" s="75">
        <v>202303</v>
      </c>
      <c r="T280" s="76" t="s">
        <v>1436</v>
      </c>
      <c r="U280" s="76"/>
      <c r="V280" s="77">
        <v>214.132293701</v>
      </c>
      <c r="W280" s="77">
        <v>217.91</v>
      </c>
      <c r="X280" s="137"/>
      <c r="Y280" s="137"/>
      <c r="Z280" s="89"/>
      <c r="AA280" s="90"/>
      <c r="AB280" s="91"/>
      <c r="AC280" s="90"/>
    </row>
    <row r="281" s="43" customFormat="1" customHeight="1" spans="1:29">
      <c r="A281" s="55" t="s">
        <v>582</v>
      </c>
      <c r="B281" s="56" t="s">
        <v>529</v>
      </c>
      <c r="C281" s="57" t="s">
        <v>191</v>
      </c>
      <c r="D281" s="56" t="s">
        <v>810</v>
      </c>
      <c r="E281" s="55" t="s">
        <v>1159</v>
      </c>
      <c r="F281" s="55" t="s">
        <v>1160</v>
      </c>
      <c r="G281" s="55" t="s">
        <v>35</v>
      </c>
      <c r="H281" s="58" t="s">
        <v>1161</v>
      </c>
      <c r="I281" s="58" t="e">
        <f>VLOOKUP(H281,合同高级查询数据!$A$2:$Y$53,25,FALSE)</f>
        <v>#N/A</v>
      </c>
      <c r="J281" s="63" t="s">
        <v>37</v>
      </c>
      <c r="K281" s="55" t="s">
        <v>1160</v>
      </c>
      <c r="L281" s="64" t="s">
        <v>1162</v>
      </c>
      <c r="M281" s="55"/>
      <c r="N281" s="65" t="s">
        <v>1163</v>
      </c>
      <c r="O281" s="55" t="s">
        <v>1164</v>
      </c>
      <c r="P281" s="66">
        <v>6740</v>
      </c>
      <c r="Q281" s="73">
        <f>126.21-121.8</f>
        <v>4.41</v>
      </c>
      <c r="R281" s="74">
        <f t="shared" si="12"/>
        <v>29723.4</v>
      </c>
      <c r="S281" s="75">
        <v>202303</v>
      </c>
      <c r="T281" s="76" t="s">
        <v>1437</v>
      </c>
      <c r="U281" s="76"/>
      <c r="V281" s="77">
        <v>121.800895691</v>
      </c>
      <c r="W281" s="77">
        <v>130.62</v>
      </c>
      <c r="X281" s="137"/>
      <c r="Y281" s="137"/>
      <c r="Z281" s="89"/>
      <c r="AA281" s="90"/>
      <c r="AB281" s="91"/>
      <c r="AC281" s="90"/>
    </row>
    <row r="282" s="43" customFormat="1" customHeight="1" spans="1:29">
      <c r="A282" s="55" t="s">
        <v>582</v>
      </c>
      <c r="B282" s="56" t="s">
        <v>529</v>
      </c>
      <c r="C282" s="57" t="s">
        <v>191</v>
      </c>
      <c r="D282" s="56" t="s">
        <v>810</v>
      </c>
      <c r="E282" s="55" t="s">
        <v>1159</v>
      </c>
      <c r="F282" s="55" t="s">
        <v>1160</v>
      </c>
      <c r="G282" s="55" t="s">
        <v>35</v>
      </c>
      <c r="H282" s="58" t="s">
        <v>1161</v>
      </c>
      <c r="I282" s="58" t="e">
        <f>VLOOKUP(H282,合同高级查询数据!$A$2:$Y$53,25,FALSE)</f>
        <v>#N/A</v>
      </c>
      <c r="J282" s="63" t="s">
        <v>37</v>
      </c>
      <c r="K282" s="55" t="s">
        <v>1167</v>
      </c>
      <c r="L282" s="64" t="s">
        <v>1168</v>
      </c>
      <c r="M282" s="55"/>
      <c r="N282" s="65">
        <v>44228</v>
      </c>
      <c r="O282" s="55" t="s">
        <v>74</v>
      </c>
      <c r="P282" s="66">
        <v>6740</v>
      </c>
      <c r="Q282" s="73">
        <f>84.53-82.07</f>
        <v>2.46000000000001</v>
      </c>
      <c r="R282" s="74">
        <f t="shared" si="12"/>
        <v>16580.4</v>
      </c>
      <c r="S282" s="75">
        <v>202303</v>
      </c>
      <c r="T282" s="76" t="s">
        <v>1438</v>
      </c>
      <c r="U282" s="76"/>
      <c r="V282" s="77">
        <v>82.071220398</v>
      </c>
      <c r="W282" s="77">
        <v>86.99</v>
      </c>
      <c r="X282" s="137"/>
      <c r="Y282" s="137"/>
      <c r="Z282" s="89"/>
      <c r="AA282" s="90"/>
      <c r="AB282" s="91"/>
      <c r="AC282" s="90"/>
    </row>
    <row r="283" s="43" customFormat="1" customHeight="1" spans="1:29">
      <c r="A283" s="55" t="s">
        <v>582</v>
      </c>
      <c r="B283" s="56" t="s">
        <v>529</v>
      </c>
      <c r="C283" s="57" t="s">
        <v>191</v>
      </c>
      <c r="D283" s="56" t="s">
        <v>810</v>
      </c>
      <c r="E283" s="55" t="s">
        <v>1337</v>
      </c>
      <c r="F283" s="55" t="s">
        <v>1338</v>
      </c>
      <c r="G283" s="55" t="s">
        <v>35</v>
      </c>
      <c r="H283" s="58" t="s">
        <v>1339</v>
      </c>
      <c r="I283" s="58" t="str">
        <f>VLOOKUP(H283,合同高级查询数据!$A$2:$Y$53,25,FALSE)</f>
        <v>2023-04-04</v>
      </c>
      <c r="J283" s="63" t="s">
        <v>37</v>
      </c>
      <c r="K283" s="55" t="s">
        <v>1340</v>
      </c>
      <c r="L283" s="64" t="s">
        <v>1341</v>
      </c>
      <c r="M283" s="55" t="s">
        <v>1342</v>
      </c>
      <c r="N283" s="65">
        <v>44967</v>
      </c>
      <c r="O283" s="55" t="s">
        <v>1343</v>
      </c>
      <c r="P283" s="66">
        <v>6740</v>
      </c>
      <c r="Q283" s="73">
        <f>261.83-260</f>
        <v>1.82999999999998</v>
      </c>
      <c r="R283" s="74">
        <f t="shared" si="12"/>
        <v>12334.2</v>
      </c>
      <c r="S283" s="75">
        <v>202303</v>
      </c>
      <c r="T283" s="76" t="s">
        <v>1439</v>
      </c>
      <c r="U283" s="76"/>
      <c r="V283" s="77">
        <v>255.34</v>
      </c>
      <c r="W283" s="77">
        <v>268.31</v>
      </c>
      <c r="X283" s="137"/>
      <c r="Y283" s="137"/>
      <c r="Z283" s="89"/>
      <c r="AA283" s="90"/>
      <c r="AB283" s="91"/>
      <c r="AC283" s="90"/>
    </row>
    <row r="284" s="42" customFormat="1" customHeight="1" spans="1:29">
      <c r="A284" s="7" t="s">
        <v>575</v>
      </c>
      <c r="B284" s="60" t="s">
        <v>529</v>
      </c>
      <c r="C284" s="61" t="s">
        <v>307</v>
      </c>
      <c r="D284" s="61" t="s">
        <v>530</v>
      </c>
      <c r="E284" s="7" t="s">
        <v>1316</v>
      </c>
      <c r="F284" s="7" t="s">
        <v>1317</v>
      </c>
      <c r="G284" s="7" t="s">
        <v>35</v>
      </c>
      <c r="H284" s="14" t="s">
        <v>1318</v>
      </c>
      <c r="I284" s="14" t="e">
        <f>VLOOKUP(H284,合同高级查询数据!$A$2:$Y$53,25,FALSE)</f>
        <v>#N/A</v>
      </c>
      <c r="J284" s="67" t="s">
        <v>37</v>
      </c>
      <c r="K284" s="7" t="s">
        <v>1319</v>
      </c>
      <c r="L284" s="68" t="s">
        <v>1320</v>
      </c>
      <c r="M284" s="7" t="s">
        <v>1321</v>
      </c>
      <c r="N284" s="69">
        <v>44971</v>
      </c>
      <c r="O284" s="7" t="s">
        <v>187</v>
      </c>
      <c r="P284" s="70">
        <v>9500</v>
      </c>
      <c r="Q284" s="23">
        <f>19.4-15</f>
        <v>4.4</v>
      </c>
      <c r="R284" s="81">
        <f t="shared" ref="R284:R296" si="13">ROUND(P284*Q284,2)</f>
        <v>41800</v>
      </c>
      <c r="S284" s="82">
        <v>202303</v>
      </c>
      <c r="T284" s="83" t="s">
        <v>1440</v>
      </c>
      <c r="U284" s="83"/>
      <c r="V284" s="84">
        <v>18.8</v>
      </c>
      <c r="W284" s="84">
        <v>20</v>
      </c>
      <c r="X284" s="133"/>
      <c r="Y284" s="133"/>
      <c r="Z284" s="92"/>
      <c r="AA284" s="93"/>
      <c r="AB284" s="94"/>
      <c r="AC284" s="93"/>
    </row>
    <row r="285" s="43" customFormat="1" customHeight="1" spans="1:29">
      <c r="A285" s="55" t="s">
        <v>582</v>
      </c>
      <c r="B285" s="56" t="s">
        <v>529</v>
      </c>
      <c r="C285" s="57" t="s">
        <v>307</v>
      </c>
      <c r="D285" s="57" t="s">
        <v>530</v>
      </c>
      <c r="E285" s="55" t="s">
        <v>1074</v>
      </c>
      <c r="F285" s="55" t="s">
        <v>1075</v>
      </c>
      <c r="G285" s="55" t="s">
        <v>35</v>
      </c>
      <c r="H285" s="58" t="s">
        <v>1076</v>
      </c>
      <c r="I285" s="58" t="e">
        <f>VLOOKUP(H285,合同高级查询数据!$A$2:$Y$53,25,FALSE)</f>
        <v>#N/A</v>
      </c>
      <c r="J285" s="63" t="s">
        <v>37</v>
      </c>
      <c r="K285" s="55" t="s">
        <v>1077</v>
      </c>
      <c r="L285" s="64" t="s">
        <v>1078</v>
      </c>
      <c r="M285" s="55" t="s">
        <v>1079</v>
      </c>
      <c r="N285" s="65">
        <v>44682</v>
      </c>
      <c r="O285" s="55" t="s">
        <v>74</v>
      </c>
      <c r="P285" s="66">
        <v>6740</v>
      </c>
      <c r="Q285" s="73">
        <f>125.45-124.55</f>
        <v>0.900000000000006</v>
      </c>
      <c r="R285" s="74">
        <f t="shared" si="13"/>
        <v>6066</v>
      </c>
      <c r="S285" s="75">
        <v>202303</v>
      </c>
      <c r="T285" s="76" t="s">
        <v>1441</v>
      </c>
      <c r="U285" s="76"/>
      <c r="V285" s="77">
        <v>124.549263</v>
      </c>
      <c r="W285" s="77">
        <v>126.34</v>
      </c>
      <c r="X285" s="137"/>
      <c r="Y285" s="137"/>
      <c r="Z285" s="89"/>
      <c r="AA285" s="90"/>
      <c r="AB285" s="91"/>
      <c r="AC285" s="90"/>
    </row>
    <row r="286" s="42" customFormat="1" customHeight="1" spans="1:29">
      <c r="A286" s="7" t="s">
        <v>528</v>
      </c>
      <c r="B286" s="60" t="s">
        <v>529</v>
      </c>
      <c r="C286" s="61" t="s">
        <v>307</v>
      </c>
      <c r="D286" s="61" t="s">
        <v>530</v>
      </c>
      <c r="E286" s="7" t="s">
        <v>531</v>
      </c>
      <c r="F286" s="7" t="s">
        <v>532</v>
      </c>
      <c r="G286" s="105" t="s">
        <v>35</v>
      </c>
      <c r="H286" s="106" t="s">
        <v>1442</v>
      </c>
      <c r="I286" s="14" t="e">
        <f>VLOOKUP(H286,合同高级查询数据!$A$2:$Y$53,25,FALSE)</f>
        <v>#N/A</v>
      </c>
      <c r="J286" s="67" t="s">
        <v>1443</v>
      </c>
      <c r="K286" s="105" t="s">
        <v>309</v>
      </c>
      <c r="L286" s="68" t="s">
        <v>1444</v>
      </c>
      <c r="M286" s="108" t="s">
        <v>1445</v>
      </c>
      <c r="N286" s="115">
        <v>45026</v>
      </c>
      <c r="O286" s="116" t="s">
        <v>1446</v>
      </c>
      <c r="P286" s="117">
        <v>9000</v>
      </c>
      <c r="Q286" s="128"/>
      <c r="R286" s="128">
        <f t="shared" si="13"/>
        <v>0</v>
      </c>
      <c r="S286" s="82">
        <v>202304</v>
      </c>
      <c r="T286" s="138" t="s">
        <v>1447</v>
      </c>
      <c r="U286" s="139"/>
      <c r="V286" s="84"/>
      <c r="W286" s="130"/>
      <c r="X286" s="85"/>
      <c r="Y286" s="85"/>
      <c r="Z286" s="92" t="s">
        <v>1448</v>
      </c>
      <c r="AA286" s="93">
        <v>3</v>
      </c>
      <c r="AB286" s="93">
        <v>10</v>
      </c>
      <c r="AC286" s="93"/>
    </row>
    <row r="287" s="2" customFormat="1" customHeight="1" spans="1:29">
      <c r="A287" s="7" t="s">
        <v>29</v>
      </c>
      <c r="B287" s="60" t="s">
        <v>30</v>
      </c>
      <c r="C287" s="61" t="s">
        <v>31</v>
      </c>
      <c r="D287" s="61" t="s">
        <v>32</v>
      </c>
      <c r="E287" s="7" t="s">
        <v>121</v>
      </c>
      <c r="F287" s="7" t="s">
        <v>122</v>
      </c>
      <c r="G287" s="7" t="s">
        <v>35</v>
      </c>
      <c r="H287" s="14" t="s">
        <v>1449</v>
      </c>
      <c r="I287" s="14" t="e">
        <f>VLOOKUP(H287,合同高级查询数据!$A$2:$Y$53,25,FALSE)</f>
        <v>#N/A</v>
      </c>
      <c r="J287" s="67" t="s">
        <v>37</v>
      </c>
      <c r="K287" s="7"/>
      <c r="L287" s="68" t="s">
        <v>1450</v>
      </c>
      <c r="M287" s="7"/>
      <c r="N287" s="69">
        <v>45017</v>
      </c>
      <c r="O287" s="7"/>
      <c r="P287" s="70">
        <v>5300</v>
      </c>
      <c r="Q287" s="23">
        <v>230.008</v>
      </c>
      <c r="R287" s="81">
        <f t="shared" si="13"/>
        <v>1219042.4</v>
      </c>
      <c r="S287" s="82">
        <v>202304</v>
      </c>
      <c r="T287" s="83" t="s">
        <v>1451</v>
      </c>
      <c r="U287" s="83"/>
      <c r="V287" s="84">
        <v>230.007629395</v>
      </c>
      <c r="W287" s="84"/>
      <c r="X287" s="85"/>
      <c r="Y287" s="85"/>
      <c r="Z287" s="92" t="s">
        <v>1452</v>
      </c>
      <c r="AA287" s="93">
        <v>0</v>
      </c>
      <c r="AB287" s="94">
        <v>0</v>
      </c>
      <c r="AC287" s="93">
        <v>0</v>
      </c>
    </row>
    <row r="288" s="2" customFormat="1" customHeight="1" spans="1:29">
      <c r="A288" s="7" t="s">
        <v>29</v>
      </c>
      <c r="B288" s="60" t="s">
        <v>30</v>
      </c>
      <c r="C288" s="61" t="s">
        <v>31</v>
      </c>
      <c r="D288" s="61" t="s">
        <v>32</v>
      </c>
      <c r="E288" s="7" t="s">
        <v>121</v>
      </c>
      <c r="F288" s="7" t="s">
        <v>122</v>
      </c>
      <c r="G288" s="7" t="s">
        <v>35</v>
      </c>
      <c r="H288" s="14" t="s">
        <v>1449</v>
      </c>
      <c r="I288" s="14" t="e">
        <f>VLOOKUP(H288,合同高级查询数据!$A$2:$Y$53,25,FALSE)</f>
        <v>#N/A</v>
      </c>
      <c r="J288" s="67" t="s">
        <v>37</v>
      </c>
      <c r="K288" s="7"/>
      <c r="L288" s="68" t="s">
        <v>1453</v>
      </c>
      <c r="M288" s="7"/>
      <c r="N288" s="69">
        <v>45017</v>
      </c>
      <c r="O288" s="7"/>
      <c r="P288" s="70">
        <v>5300</v>
      </c>
      <c r="Q288" s="23">
        <v>141.956</v>
      </c>
      <c r="R288" s="81">
        <f t="shared" si="13"/>
        <v>752366.8</v>
      </c>
      <c r="S288" s="82">
        <v>202304</v>
      </c>
      <c r="T288" s="83" t="s">
        <v>1451</v>
      </c>
      <c r="U288" s="83"/>
      <c r="V288" s="84">
        <v>141.955581665</v>
      </c>
      <c r="W288" s="84"/>
      <c r="X288" s="85"/>
      <c r="Y288" s="85"/>
      <c r="Z288" s="92" t="s">
        <v>1454</v>
      </c>
      <c r="AA288" s="93">
        <v>0</v>
      </c>
      <c r="AB288" s="94">
        <v>0</v>
      </c>
      <c r="AC288" s="93">
        <v>0</v>
      </c>
    </row>
    <row r="289" s="2" customFormat="1" customHeight="1" spans="1:29">
      <c r="A289" s="7" t="s">
        <v>29</v>
      </c>
      <c r="B289" s="60" t="s">
        <v>30</v>
      </c>
      <c r="C289" s="61" t="s">
        <v>31</v>
      </c>
      <c r="D289" s="61" t="s">
        <v>53</v>
      </c>
      <c r="E289" s="7" t="s">
        <v>498</v>
      </c>
      <c r="F289" s="7" t="s">
        <v>492</v>
      </c>
      <c r="G289" s="7" t="s">
        <v>35</v>
      </c>
      <c r="H289" s="14" t="s">
        <v>703</v>
      </c>
      <c r="I289" s="14" t="e">
        <f>VLOOKUP(H289,合同高级查询数据!$A$2:$Y$53,25,FALSE)</f>
        <v>#N/A</v>
      </c>
      <c r="J289" s="67" t="s">
        <v>138</v>
      </c>
      <c r="K289" s="7" t="s">
        <v>704</v>
      </c>
      <c r="L289" s="68" t="s">
        <v>705</v>
      </c>
      <c r="M289" s="7"/>
      <c r="N289" s="69">
        <v>44228</v>
      </c>
      <c r="O289" s="7"/>
      <c r="P289" s="70">
        <v>3100</v>
      </c>
      <c r="Q289" s="23">
        <f>93.616-91.15</f>
        <v>2.46599999999999</v>
      </c>
      <c r="R289" s="81">
        <f t="shared" si="13"/>
        <v>7644.6</v>
      </c>
      <c r="S289" s="82">
        <v>202303</v>
      </c>
      <c r="T289" s="83" t="s">
        <v>1455</v>
      </c>
      <c r="U289" s="83"/>
      <c r="V289" s="84">
        <v>93.616</v>
      </c>
      <c r="W289" s="84"/>
      <c r="X289" s="85"/>
      <c r="Y289" s="85"/>
      <c r="Z289" s="92"/>
      <c r="AA289" s="93"/>
      <c r="AB289" s="94"/>
      <c r="AC289" s="93"/>
    </row>
    <row r="290" s="2" customFormat="1" customHeight="1" spans="1:29">
      <c r="A290" s="7" t="s">
        <v>29</v>
      </c>
      <c r="B290" s="60" t="s">
        <v>30</v>
      </c>
      <c r="C290" s="61" t="s">
        <v>31</v>
      </c>
      <c r="D290" s="61" t="s">
        <v>53</v>
      </c>
      <c r="E290" s="7" t="s">
        <v>498</v>
      </c>
      <c r="F290" s="7" t="s">
        <v>492</v>
      </c>
      <c r="G290" s="7" t="s">
        <v>35</v>
      </c>
      <c r="H290" s="14" t="s">
        <v>703</v>
      </c>
      <c r="I290" s="14" t="e">
        <f>VLOOKUP(H290,合同高级查询数据!$A$2:$Y$53,25,FALSE)</f>
        <v>#N/A</v>
      </c>
      <c r="J290" s="67" t="s">
        <v>138</v>
      </c>
      <c r="K290" s="7" t="s">
        <v>708</v>
      </c>
      <c r="L290" s="68" t="s">
        <v>709</v>
      </c>
      <c r="M290" s="7"/>
      <c r="N290" s="69">
        <v>44228</v>
      </c>
      <c r="O290" s="7"/>
      <c r="P290" s="70">
        <v>2600</v>
      </c>
      <c r="Q290" s="23">
        <f>108.952-106.538</f>
        <v>2.414</v>
      </c>
      <c r="R290" s="81">
        <f t="shared" si="13"/>
        <v>6276.4</v>
      </c>
      <c r="S290" s="82">
        <v>202303</v>
      </c>
      <c r="T290" s="83" t="s">
        <v>1456</v>
      </c>
      <c r="U290" s="83"/>
      <c r="V290" s="84">
        <v>108.952</v>
      </c>
      <c r="W290" s="84"/>
      <c r="X290" s="85"/>
      <c r="Y290" s="85"/>
      <c r="Z290" s="92"/>
      <c r="AA290" s="93"/>
      <c r="AB290" s="94"/>
      <c r="AC290" s="93"/>
    </row>
    <row r="291" s="41" customFormat="1" customHeight="1" spans="1:29">
      <c r="A291" s="55" t="s">
        <v>29</v>
      </c>
      <c r="B291" s="56" t="s">
        <v>30</v>
      </c>
      <c r="C291" s="57" t="s">
        <v>31</v>
      </c>
      <c r="D291" s="57" t="s">
        <v>53</v>
      </c>
      <c r="E291" s="55" t="s">
        <v>777</v>
      </c>
      <c r="F291" s="55" t="s">
        <v>778</v>
      </c>
      <c r="G291" s="55" t="s">
        <v>35</v>
      </c>
      <c r="H291" s="58" t="s">
        <v>779</v>
      </c>
      <c r="I291" s="58" t="str">
        <f>VLOOKUP(H291,合同高级查询数据!$A$2:$Y$53,25,FALSE)</f>
        <v>2023-04-19</v>
      </c>
      <c r="J291" s="63" t="s">
        <v>138</v>
      </c>
      <c r="K291" s="55" t="s">
        <v>780</v>
      </c>
      <c r="L291" s="64" t="s">
        <v>781</v>
      </c>
      <c r="M291" s="55"/>
      <c r="N291" s="65">
        <v>44593</v>
      </c>
      <c r="O291" s="55"/>
      <c r="P291" s="66">
        <v>2300</v>
      </c>
      <c r="Q291" s="73">
        <f>37.614-24.91</f>
        <v>12.704</v>
      </c>
      <c r="R291" s="74">
        <f t="shared" si="13"/>
        <v>29219.2</v>
      </c>
      <c r="S291" s="75">
        <v>202303</v>
      </c>
      <c r="T291" s="76" t="s">
        <v>1457</v>
      </c>
      <c r="V291" s="140">
        <v>37.614</v>
      </c>
      <c r="W291" s="43"/>
      <c r="X291" s="141"/>
      <c r="Y291" s="141"/>
      <c r="Z291" s="142"/>
      <c r="AA291" s="151"/>
      <c r="AB291" s="152"/>
      <c r="AC291" s="151"/>
    </row>
    <row r="292" s="41" customFormat="1" customHeight="1" spans="1:29">
      <c r="A292" s="55" t="s">
        <v>29</v>
      </c>
      <c r="B292" s="56" t="s">
        <v>30</v>
      </c>
      <c r="C292" s="57" t="s">
        <v>31</v>
      </c>
      <c r="D292" s="57" t="s">
        <v>53</v>
      </c>
      <c r="E292" s="55" t="s">
        <v>777</v>
      </c>
      <c r="F292" s="55" t="s">
        <v>778</v>
      </c>
      <c r="G292" s="55" t="s">
        <v>35</v>
      </c>
      <c r="H292" s="58" t="s">
        <v>779</v>
      </c>
      <c r="I292" s="58" t="str">
        <f>VLOOKUP(H292,合同高级查询数据!$A$2:$Y$53,25,FALSE)</f>
        <v>2023-04-19</v>
      </c>
      <c r="J292" s="63" t="s">
        <v>138</v>
      </c>
      <c r="K292" s="55" t="s">
        <v>784</v>
      </c>
      <c r="L292" s="64" t="s">
        <v>785</v>
      </c>
      <c r="M292" s="55"/>
      <c r="N292" s="65">
        <v>44593</v>
      </c>
      <c r="O292" s="55"/>
      <c r="P292" s="66">
        <v>3300</v>
      </c>
      <c r="Q292" s="73">
        <f>35.52-23.414</f>
        <v>12.106</v>
      </c>
      <c r="R292" s="74">
        <f t="shared" si="13"/>
        <v>39949.8</v>
      </c>
      <c r="S292" s="75">
        <v>202303</v>
      </c>
      <c r="T292" s="76" t="s">
        <v>1458</v>
      </c>
      <c r="V292" s="140">
        <v>35.52</v>
      </c>
      <c r="W292" s="43"/>
      <c r="X292" s="141"/>
      <c r="Y292" s="141"/>
      <c r="Z292" s="142"/>
      <c r="AA292" s="151"/>
      <c r="AB292" s="152"/>
      <c r="AC292" s="151"/>
    </row>
    <row r="293" s="41" customFormat="1" customHeight="1" spans="1:16293">
      <c r="A293" s="55" t="s">
        <v>29</v>
      </c>
      <c r="B293" s="56" t="s">
        <v>30</v>
      </c>
      <c r="C293" s="57" t="s">
        <v>31</v>
      </c>
      <c r="D293" s="57" t="s">
        <v>53</v>
      </c>
      <c r="E293" s="55" t="s">
        <v>661</v>
      </c>
      <c r="F293" s="55" t="s">
        <v>662</v>
      </c>
      <c r="G293" s="55" t="s">
        <v>35</v>
      </c>
      <c r="H293" s="58" t="s">
        <v>675</v>
      </c>
      <c r="I293" s="58" t="e">
        <f>VLOOKUP(H293,合同高级查询数据!$A$2:$Y$53,25,FALSE)</f>
        <v>#N/A</v>
      </c>
      <c r="J293" s="63" t="s">
        <v>138</v>
      </c>
      <c r="K293" s="55"/>
      <c r="L293" s="64" t="s">
        <v>676</v>
      </c>
      <c r="M293" s="55"/>
      <c r="N293" s="65">
        <v>44835</v>
      </c>
      <c r="O293" s="55"/>
      <c r="P293" s="66">
        <v>2500</v>
      </c>
      <c r="Q293" s="73">
        <v>2.63300000000001</v>
      </c>
      <c r="R293" s="74">
        <f t="shared" si="13"/>
        <v>6582.5</v>
      </c>
      <c r="S293" s="75">
        <v>202303</v>
      </c>
      <c r="T293" s="76" t="s">
        <v>1459</v>
      </c>
      <c r="U293" s="76"/>
      <c r="V293" s="77">
        <v>66.653</v>
      </c>
      <c r="W293" s="77"/>
      <c r="X293" s="89"/>
      <c r="Y293" s="91"/>
      <c r="Z293" s="90"/>
      <c r="AA293" s="136"/>
      <c r="AB293" s="136"/>
      <c r="AC293" s="136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3"/>
      <c r="EU293" s="43"/>
      <c r="EV293" s="43"/>
      <c r="EW293" s="43"/>
      <c r="EX293" s="43"/>
      <c r="EY293" s="43"/>
      <c r="EZ293" s="43"/>
      <c r="FA293" s="43"/>
      <c r="FB293" s="43"/>
      <c r="FC293" s="43"/>
      <c r="FD293" s="43"/>
      <c r="FE293" s="43"/>
      <c r="FF293" s="43"/>
      <c r="FG293" s="43"/>
      <c r="FH293" s="43"/>
      <c r="FI293" s="43"/>
      <c r="FJ293" s="43"/>
      <c r="FK293" s="43"/>
      <c r="FL293" s="43"/>
      <c r="FM293" s="43"/>
      <c r="FN293" s="43"/>
      <c r="FO293" s="43"/>
      <c r="FP293" s="43"/>
      <c r="FQ293" s="43"/>
      <c r="FR293" s="43"/>
      <c r="FS293" s="43"/>
      <c r="FT293" s="43"/>
      <c r="FU293" s="43"/>
      <c r="FV293" s="43"/>
      <c r="FW293" s="43"/>
      <c r="FX293" s="43"/>
      <c r="FY293" s="43"/>
      <c r="FZ293" s="43"/>
      <c r="GA293" s="43"/>
      <c r="GB293" s="43"/>
      <c r="GC293" s="43"/>
      <c r="GD293" s="43"/>
      <c r="GE293" s="43"/>
      <c r="GF293" s="43"/>
      <c r="GG293" s="43"/>
      <c r="GH293" s="43"/>
      <c r="GI293" s="43"/>
      <c r="GJ293" s="43"/>
      <c r="GK293" s="43"/>
      <c r="GL293" s="43"/>
      <c r="GM293" s="43"/>
      <c r="GN293" s="43"/>
      <c r="GO293" s="43"/>
      <c r="GP293" s="43"/>
      <c r="GQ293" s="43"/>
      <c r="GR293" s="4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43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43"/>
      <c r="HV293" s="43"/>
      <c r="HW293" s="43"/>
      <c r="HX293" s="43"/>
      <c r="HY293" s="43"/>
      <c r="HZ293" s="43"/>
      <c r="IA293" s="43"/>
      <c r="IB293" s="43"/>
      <c r="IC293" s="43"/>
      <c r="ID293" s="43"/>
      <c r="IE293" s="43"/>
      <c r="IF293" s="43"/>
      <c r="IG293" s="43"/>
      <c r="IH293" s="43"/>
      <c r="II293" s="43"/>
      <c r="IJ293" s="43"/>
      <c r="IK293" s="43"/>
      <c r="IL293" s="43"/>
      <c r="IM293" s="43"/>
      <c r="IN293" s="43"/>
      <c r="IO293" s="43"/>
      <c r="IP293" s="43"/>
      <c r="IQ293" s="43"/>
      <c r="IR293" s="43"/>
      <c r="IS293" s="43"/>
      <c r="IT293" s="43"/>
      <c r="IU293" s="43"/>
      <c r="IV293" s="43"/>
      <c r="IW293" s="43"/>
      <c r="IX293" s="43"/>
      <c r="IY293" s="43"/>
      <c r="IZ293" s="43"/>
      <c r="JA293" s="43"/>
      <c r="JB293" s="43"/>
      <c r="JC293" s="43"/>
      <c r="JD293" s="43"/>
      <c r="JE293" s="43"/>
      <c r="JF293" s="43"/>
      <c r="JG293" s="43"/>
      <c r="JH293" s="43"/>
      <c r="JI293" s="43"/>
      <c r="JJ293" s="43"/>
      <c r="JK293" s="43"/>
      <c r="JL293" s="43"/>
      <c r="JM293" s="43"/>
      <c r="JN293" s="43"/>
      <c r="JO293" s="43"/>
      <c r="JP293" s="43"/>
      <c r="JQ293" s="43"/>
      <c r="JR293" s="43"/>
      <c r="JS293" s="43"/>
      <c r="JT293" s="43"/>
      <c r="JU293" s="43"/>
      <c r="JV293" s="43"/>
      <c r="JW293" s="43"/>
      <c r="JX293" s="43"/>
      <c r="JY293" s="43"/>
      <c r="JZ293" s="43"/>
      <c r="KA293" s="43"/>
      <c r="KB293" s="43"/>
      <c r="KC293" s="43"/>
      <c r="KD293" s="43"/>
      <c r="KE293" s="43"/>
      <c r="KF293" s="43"/>
      <c r="KG293" s="43"/>
      <c r="KH293" s="43"/>
      <c r="KI293" s="43"/>
      <c r="KJ293" s="43"/>
      <c r="KK293" s="43"/>
      <c r="KL293" s="43"/>
      <c r="KM293" s="43"/>
      <c r="KN293" s="43"/>
      <c r="KO293" s="43"/>
      <c r="KP293" s="43"/>
      <c r="KQ293" s="43"/>
      <c r="KR293" s="43"/>
      <c r="KS293" s="43"/>
      <c r="KT293" s="43"/>
      <c r="KU293" s="43"/>
      <c r="KV293" s="43"/>
      <c r="KW293" s="43"/>
      <c r="KX293" s="43"/>
      <c r="KY293" s="43"/>
      <c r="KZ293" s="43"/>
      <c r="LA293" s="43"/>
      <c r="LB293" s="43"/>
      <c r="LC293" s="43"/>
      <c r="LD293" s="43"/>
      <c r="LE293" s="43"/>
      <c r="LF293" s="43"/>
      <c r="LG293" s="43"/>
      <c r="LH293" s="43"/>
      <c r="LI293" s="43"/>
      <c r="LJ293" s="43"/>
      <c r="LK293" s="43"/>
      <c r="LL293" s="43"/>
      <c r="LM293" s="43"/>
      <c r="LN293" s="43"/>
      <c r="LO293" s="43"/>
      <c r="LP293" s="43"/>
      <c r="LQ293" s="43"/>
      <c r="LR293" s="43"/>
      <c r="LS293" s="43"/>
      <c r="LT293" s="43"/>
      <c r="LU293" s="43"/>
      <c r="LV293" s="43"/>
      <c r="LW293" s="43"/>
      <c r="LX293" s="43"/>
      <c r="LY293" s="43"/>
      <c r="LZ293" s="43"/>
      <c r="MA293" s="43"/>
      <c r="MB293" s="43"/>
      <c r="MC293" s="43"/>
      <c r="MD293" s="43"/>
      <c r="ME293" s="43"/>
      <c r="MF293" s="43"/>
      <c r="MG293" s="43"/>
      <c r="MH293" s="43"/>
      <c r="MI293" s="43"/>
      <c r="MJ293" s="43"/>
      <c r="MK293" s="43"/>
      <c r="ML293" s="43"/>
      <c r="MM293" s="43"/>
      <c r="MN293" s="43"/>
      <c r="MO293" s="43"/>
      <c r="MP293" s="43"/>
      <c r="MQ293" s="43"/>
      <c r="MR293" s="43"/>
      <c r="MS293" s="43"/>
      <c r="MT293" s="43"/>
      <c r="MU293" s="43"/>
      <c r="MV293" s="43"/>
      <c r="MW293" s="43"/>
      <c r="MX293" s="43"/>
      <c r="MY293" s="43"/>
      <c r="MZ293" s="43"/>
      <c r="NA293" s="43"/>
      <c r="NB293" s="43"/>
      <c r="NC293" s="43"/>
      <c r="ND293" s="43"/>
      <c r="NE293" s="43"/>
      <c r="NF293" s="43"/>
      <c r="NG293" s="43"/>
      <c r="NH293" s="43"/>
      <c r="NI293" s="43"/>
      <c r="NJ293" s="43"/>
      <c r="NK293" s="43"/>
      <c r="NL293" s="43"/>
      <c r="NM293" s="43"/>
      <c r="NN293" s="43"/>
      <c r="NO293" s="43"/>
      <c r="NP293" s="43"/>
      <c r="NQ293" s="43"/>
      <c r="NR293" s="43"/>
      <c r="NS293" s="43"/>
      <c r="NT293" s="43"/>
      <c r="NU293" s="43"/>
      <c r="NV293" s="43"/>
      <c r="NW293" s="43"/>
      <c r="NX293" s="43"/>
      <c r="NY293" s="43"/>
      <c r="NZ293" s="43"/>
      <c r="OA293" s="43"/>
      <c r="OB293" s="43"/>
      <c r="OC293" s="43"/>
      <c r="OD293" s="43"/>
      <c r="OE293" s="43"/>
      <c r="OF293" s="43"/>
      <c r="OG293" s="43"/>
      <c r="OH293" s="43"/>
      <c r="OI293" s="43"/>
      <c r="OJ293" s="43"/>
      <c r="OK293" s="43"/>
      <c r="OL293" s="43"/>
      <c r="OM293" s="43"/>
      <c r="ON293" s="43"/>
      <c r="OO293" s="43"/>
      <c r="OP293" s="43"/>
      <c r="OQ293" s="43"/>
      <c r="OR293" s="43"/>
      <c r="OS293" s="43"/>
      <c r="OT293" s="43"/>
      <c r="OU293" s="43"/>
      <c r="OV293" s="43"/>
      <c r="OW293" s="43"/>
      <c r="OX293" s="43"/>
      <c r="OY293" s="43"/>
      <c r="OZ293" s="43"/>
      <c r="PA293" s="43"/>
      <c r="PB293" s="43"/>
      <c r="PC293" s="43"/>
      <c r="PD293" s="43"/>
      <c r="PE293" s="43"/>
      <c r="PF293" s="43"/>
      <c r="PG293" s="43"/>
      <c r="PH293" s="43"/>
      <c r="PI293" s="43"/>
      <c r="PJ293" s="43"/>
      <c r="PK293" s="43"/>
      <c r="PL293" s="43"/>
      <c r="PM293" s="43"/>
      <c r="PN293" s="43"/>
      <c r="PO293" s="43"/>
      <c r="PP293" s="43"/>
      <c r="PQ293" s="43"/>
      <c r="PR293" s="43"/>
      <c r="PS293" s="43"/>
      <c r="PT293" s="43"/>
      <c r="PU293" s="43"/>
      <c r="PV293" s="43"/>
      <c r="PW293" s="43"/>
      <c r="PX293" s="43"/>
      <c r="PY293" s="43"/>
      <c r="PZ293" s="43"/>
      <c r="QA293" s="43"/>
      <c r="QB293" s="43"/>
      <c r="QC293" s="43"/>
      <c r="QD293" s="43"/>
      <c r="QE293" s="43"/>
      <c r="QF293" s="43"/>
      <c r="QG293" s="43"/>
      <c r="QH293" s="43"/>
      <c r="QI293" s="43"/>
      <c r="QJ293" s="43"/>
      <c r="QK293" s="43"/>
      <c r="QL293" s="43"/>
      <c r="QM293" s="43"/>
      <c r="QN293" s="43"/>
      <c r="QO293" s="43"/>
      <c r="QP293" s="43"/>
      <c r="QQ293" s="43"/>
      <c r="QR293" s="43"/>
      <c r="QS293" s="43"/>
      <c r="QT293" s="43"/>
      <c r="QU293" s="43"/>
      <c r="QV293" s="43"/>
      <c r="QW293" s="43"/>
      <c r="QX293" s="43"/>
      <c r="QY293" s="43"/>
      <c r="QZ293" s="43"/>
      <c r="RA293" s="43"/>
      <c r="RB293" s="43"/>
      <c r="RC293" s="43"/>
      <c r="RD293" s="43"/>
      <c r="RE293" s="43"/>
      <c r="RF293" s="43"/>
      <c r="RG293" s="43"/>
      <c r="RH293" s="43"/>
      <c r="RI293" s="43"/>
      <c r="RJ293" s="43"/>
      <c r="RK293" s="43"/>
      <c r="RL293" s="43"/>
      <c r="RM293" s="43"/>
      <c r="RN293" s="43"/>
      <c r="RO293" s="43"/>
      <c r="RP293" s="43"/>
      <c r="RQ293" s="43"/>
      <c r="RR293" s="43"/>
      <c r="RS293" s="43"/>
      <c r="RT293" s="43"/>
      <c r="RU293" s="43"/>
      <c r="RV293" s="43"/>
      <c r="RW293" s="43"/>
      <c r="RX293" s="43"/>
      <c r="RY293" s="43"/>
      <c r="RZ293" s="43"/>
      <c r="SA293" s="43"/>
      <c r="SB293" s="43"/>
      <c r="SC293" s="43"/>
      <c r="SD293" s="43"/>
      <c r="SE293" s="43"/>
      <c r="SF293" s="43"/>
      <c r="SG293" s="43"/>
      <c r="SH293" s="43"/>
      <c r="SI293" s="43"/>
      <c r="SJ293" s="43"/>
      <c r="SK293" s="43"/>
      <c r="SL293" s="43"/>
      <c r="SM293" s="43"/>
      <c r="SN293" s="43"/>
      <c r="SO293" s="43"/>
      <c r="SP293" s="43"/>
      <c r="SQ293" s="43"/>
      <c r="SR293" s="43"/>
      <c r="SS293" s="43"/>
      <c r="ST293" s="43"/>
      <c r="SU293" s="43"/>
      <c r="SV293" s="43"/>
      <c r="SW293" s="43"/>
      <c r="SX293" s="43"/>
      <c r="SY293" s="43"/>
      <c r="SZ293" s="43"/>
      <c r="TA293" s="43"/>
      <c r="TB293" s="43"/>
      <c r="TC293" s="43"/>
      <c r="TD293" s="43"/>
      <c r="TE293" s="43"/>
      <c r="TF293" s="43"/>
      <c r="TG293" s="43"/>
      <c r="TH293" s="43"/>
      <c r="TI293" s="43"/>
      <c r="TJ293" s="43"/>
      <c r="TK293" s="43"/>
      <c r="TL293" s="43"/>
      <c r="TM293" s="43"/>
      <c r="TN293" s="43"/>
      <c r="TO293" s="43"/>
      <c r="TP293" s="43"/>
      <c r="TQ293" s="43"/>
      <c r="TR293" s="43"/>
      <c r="TS293" s="43"/>
      <c r="TT293" s="43"/>
      <c r="TU293" s="43"/>
      <c r="TV293" s="43"/>
      <c r="TW293" s="43"/>
      <c r="TX293" s="43"/>
      <c r="TY293" s="43"/>
      <c r="TZ293" s="43"/>
      <c r="UA293" s="43"/>
      <c r="UB293" s="43"/>
      <c r="UC293" s="43"/>
      <c r="UD293" s="43"/>
      <c r="UE293" s="43"/>
      <c r="UF293" s="43"/>
      <c r="UG293" s="43"/>
      <c r="UH293" s="43"/>
      <c r="UI293" s="43"/>
      <c r="UJ293" s="43"/>
      <c r="UK293" s="43"/>
      <c r="UL293" s="43"/>
      <c r="UM293" s="43"/>
      <c r="UN293" s="43"/>
      <c r="UO293" s="43"/>
      <c r="UP293" s="43"/>
      <c r="UQ293" s="43"/>
      <c r="UR293" s="43"/>
      <c r="US293" s="43"/>
      <c r="UT293" s="43"/>
      <c r="UU293" s="43"/>
      <c r="UV293" s="43"/>
      <c r="UW293" s="43"/>
      <c r="UX293" s="43"/>
      <c r="UY293" s="43"/>
      <c r="UZ293" s="43"/>
      <c r="VA293" s="43"/>
      <c r="VB293" s="43"/>
      <c r="VC293" s="43"/>
      <c r="VD293" s="43"/>
      <c r="VE293" s="43"/>
      <c r="VF293" s="43"/>
      <c r="VG293" s="43"/>
      <c r="VH293" s="43"/>
      <c r="VI293" s="43"/>
      <c r="VJ293" s="43"/>
      <c r="VK293" s="43"/>
      <c r="VL293" s="43"/>
      <c r="VM293" s="43"/>
      <c r="VN293" s="43"/>
      <c r="VO293" s="43"/>
      <c r="VP293" s="43"/>
      <c r="VQ293" s="43"/>
      <c r="VR293" s="43"/>
      <c r="VS293" s="43"/>
      <c r="VT293" s="43"/>
      <c r="VU293" s="43"/>
      <c r="VV293" s="43"/>
      <c r="VW293" s="43"/>
      <c r="VX293" s="43"/>
      <c r="VY293" s="43"/>
      <c r="VZ293" s="43"/>
      <c r="WA293" s="43"/>
      <c r="WB293" s="43"/>
      <c r="WC293" s="43"/>
      <c r="WD293" s="43"/>
      <c r="WE293" s="43"/>
      <c r="WF293" s="43"/>
      <c r="WG293" s="43"/>
      <c r="WH293" s="43"/>
      <c r="WI293" s="43"/>
      <c r="WJ293" s="43"/>
      <c r="WK293" s="43"/>
      <c r="WL293" s="43"/>
      <c r="WM293" s="43"/>
      <c r="WN293" s="43"/>
      <c r="WO293" s="43"/>
      <c r="WP293" s="43"/>
      <c r="WQ293" s="43"/>
      <c r="WR293" s="43"/>
      <c r="WS293" s="43"/>
      <c r="WT293" s="43"/>
      <c r="WU293" s="43"/>
      <c r="WV293" s="43"/>
      <c r="WW293" s="43"/>
      <c r="WX293" s="43"/>
      <c r="WY293" s="43"/>
      <c r="WZ293" s="43"/>
      <c r="XA293" s="43"/>
      <c r="XB293" s="43"/>
      <c r="XC293" s="43"/>
      <c r="XD293" s="43"/>
      <c r="XE293" s="43"/>
      <c r="XF293" s="43"/>
      <c r="XG293" s="43"/>
      <c r="XH293" s="43"/>
      <c r="XI293" s="43"/>
      <c r="XJ293" s="43"/>
      <c r="XK293" s="43"/>
      <c r="XL293" s="43"/>
      <c r="XM293" s="43"/>
      <c r="XN293" s="43"/>
      <c r="XO293" s="43"/>
      <c r="XP293" s="43"/>
      <c r="XQ293" s="43"/>
      <c r="XR293" s="43"/>
      <c r="XS293" s="43"/>
      <c r="XT293" s="43"/>
      <c r="XU293" s="43"/>
      <c r="XV293" s="43"/>
      <c r="XW293" s="43"/>
      <c r="XX293" s="43"/>
      <c r="XY293" s="43"/>
      <c r="XZ293" s="43"/>
      <c r="YA293" s="43"/>
      <c r="YB293" s="43"/>
      <c r="YC293" s="43"/>
      <c r="YD293" s="43"/>
      <c r="YE293" s="43"/>
      <c r="YF293" s="43"/>
      <c r="YG293" s="43"/>
      <c r="YH293" s="43"/>
      <c r="YI293" s="43"/>
      <c r="YJ293" s="43"/>
      <c r="YK293" s="43"/>
      <c r="YL293" s="43"/>
      <c r="YM293" s="43"/>
      <c r="YN293" s="43"/>
      <c r="YO293" s="43"/>
      <c r="YP293" s="43"/>
      <c r="YQ293" s="43"/>
      <c r="YR293" s="43"/>
      <c r="YS293" s="43"/>
      <c r="YT293" s="43"/>
      <c r="YU293" s="43"/>
      <c r="YV293" s="43"/>
      <c r="YW293" s="43"/>
      <c r="YX293" s="43"/>
      <c r="YY293" s="43"/>
      <c r="YZ293" s="43"/>
      <c r="ZA293" s="43"/>
      <c r="ZB293" s="43"/>
      <c r="ZC293" s="43"/>
      <c r="ZD293" s="43"/>
      <c r="ZE293" s="43"/>
      <c r="ZF293" s="43"/>
      <c r="ZG293" s="43"/>
      <c r="ZH293" s="43"/>
      <c r="ZI293" s="43"/>
      <c r="ZJ293" s="43"/>
      <c r="ZK293" s="43"/>
      <c r="ZL293" s="43"/>
      <c r="ZM293" s="43"/>
      <c r="ZN293" s="43"/>
      <c r="ZO293" s="43"/>
      <c r="ZP293" s="43"/>
      <c r="ZQ293" s="43"/>
      <c r="ZR293" s="43"/>
      <c r="ZS293" s="43"/>
      <c r="ZT293" s="43"/>
      <c r="ZU293" s="43"/>
      <c r="ZV293" s="43"/>
      <c r="ZW293" s="43"/>
      <c r="ZX293" s="43"/>
      <c r="ZY293" s="43"/>
      <c r="ZZ293" s="43"/>
      <c r="AAA293" s="43"/>
      <c r="AAB293" s="43"/>
      <c r="AAC293" s="43"/>
      <c r="AAD293" s="43"/>
      <c r="AAE293" s="43"/>
      <c r="AAF293" s="43"/>
      <c r="AAG293" s="43"/>
      <c r="AAH293" s="43"/>
      <c r="AAI293" s="43"/>
      <c r="AAJ293" s="43"/>
      <c r="AAK293" s="43"/>
      <c r="AAL293" s="43"/>
      <c r="AAM293" s="43"/>
      <c r="AAN293" s="43"/>
      <c r="AAO293" s="43"/>
      <c r="AAP293" s="43"/>
      <c r="AAQ293" s="43"/>
      <c r="AAR293" s="43"/>
      <c r="AAS293" s="43"/>
      <c r="AAT293" s="43"/>
      <c r="AAU293" s="43"/>
      <c r="AAV293" s="43"/>
      <c r="AAW293" s="43"/>
      <c r="AAX293" s="43"/>
      <c r="AAY293" s="43"/>
      <c r="AAZ293" s="43"/>
      <c r="ABA293" s="43"/>
      <c r="ABB293" s="43"/>
      <c r="ABC293" s="43"/>
      <c r="ABD293" s="43"/>
      <c r="ABE293" s="43"/>
      <c r="ABF293" s="43"/>
      <c r="ABG293" s="43"/>
      <c r="ABH293" s="43"/>
      <c r="ABI293" s="43"/>
      <c r="ABJ293" s="43"/>
      <c r="ABK293" s="43"/>
      <c r="ABL293" s="43"/>
      <c r="ABM293" s="43"/>
      <c r="ABN293" s="43"/>
      <c r="ABO293" s="43"/>
      <c r="ABP293" s="43"/>
      <c r="ABQ293" s="43"/>
      <c r="ABR293" s="43"/>
      <c r="ABS293" s="43"/>
      <c r="ABT293" s="43"/>
      <c r="ABU293" s="43"/>
      <c r="ABV293" s="43"/>
      <c r="ABW293" s="43"/>
      <c r="ABX293" s="43"/>
      <c r="ABY293" s="43"/>
      <c r="ABZ293" s="43"/>
      <c r="ACA293" s="43"/>
      <c r="ACB293" s="43"/>
      <c r="ACC293" s="43"/>
      <c r="ACD293" s="43"/>
      <c r="ACE293" s="43"/>
      <c r="ACF293" s="43"/>
      <c r="ACG293" s="43"/>
      <c r="ACH293" s="43"/>
      <c r="ACI293" s="43"/>
      <c r="ACJ293" s="43"/>
      <c r="ACK293" s="43"/>
      <c r="ACL293" s="43"/>
      <c r="ACM293" s="43"/>
      <c r="ACN293" s="43"/>
      <c r="ACO293" s="43"/>
      <c r="ACP293" s="43"/>
      <c r="ACQ293" s="43"/>
      <c r="ACR293" s="43"/>
      <c r="ACS293" s="43"/>
      <c r="ACT293" s="43"/>
      <c r="ACU293" s="43"/>
      <c r="ACV293" s="43"/>
      <c r="ACW293" s="43"/>
      <c r="ACX293" s="43"/>
      <c r="ACY293" s="43"/>
      <c r="ACZ293" s="43"/>
      <c r="ADA293" s="43"/>
      <c r="ADB293" s="43"/>
      <c r="ADC293" s="43"/>
      <c r="ADD293" s="43"/>
      <c r="ADE293" s="43"/>
      <c r="ADF293" s="43"/>
      <c r="ADG293" s="43"/>
      <c r="ADH293" s="43"/>
      <c r="ADI293" s="43"/>
      <c r="ADJ293" s="43"/>
      <c r="ADK293" s="43"/>
      <c r="ADL293" s="43"/>
      <c r="ADM293" s="43"/>
      <c r="ADN293" s="43"/>
      <c r="ADO293" s="43"/>
      <c r="ADP293" s="43"/>
      <c r="ADQ293" s="43"/>
      <c r="ADR293" s="43"/>
      <c r="ADS293" s="43"/>
      <c r="ADT293" s="43"/>
      <c r="ADU293" s="43"/>
      <c r="ADV293" s="43"/>
      <c r="ADW293" s="43"/>
      <c r="ADX293" s="43"/>
      <c r="ADY293" s="43"/>
      <c r="ADZ293" s="43"/>
      <c r="AEA293" s="43"/>
      <c r="AEB293" s="43"/>
      <c r="AEC293" s="43"/>
      <c r="AED293" s="43"/>
      <c r="AEE293" s="43"/>
      <c r="AEF293" s="43"/>
      <c r="AEG293" s="43"/>
      <c r="AEH293" s="43"/>
      <c r="AEI293" s="43"/>
      <c r="AEJ293" s="43"/>
      <c r="AEK293" s="43"/>
      <c r="AEL293" s="43"/>
      <c r="AEM293" s="43"/>
      <c r="AEN293" s="43"/>
      <c r="AEO293" s="43"/>
      <c r="AEP293" s="43"/>
      <c r="AEQ293" s="43"/>
      <c r="AER293" s="43"/>
      <c r="AES293" s="43"/>
      <c r="AET293" s="43"/>
      <c r="AEU293" s="43"/>
      <c r="AEV293" s="43"/>
      <c r="AEW293" s="43"/>
      <c r="AEX293" s="43"/>
      <c r="AEY293" s="43"/>
      <c r="AEZ293" s="43"/>
      <c r="AFA293" s="43"/>
      <c r="AFB293" s="43"/>
      <c r="AFC293" s="43"/>
      <c r="AFD293" s="43"/>
      <c r="AFE293" s="43"/>
      <c r="AFF293" s="43"/>
      <c r="AFG293" s="43"/>
      <c r="AFH293" s="43"/>
      <c r="AFI293" s="43"/>
      <c r="AFJ293" s="43"/>
      <c r="AFK293" s="43"/>
      <c r="AFL293" s="43"/>
      <c r="AFM293" s="43"/>
      <c r="AFN293" s="43"/>
      <c r="AFO293" s="43"/>
      <c r="AFP293" s="43"/>
      <c r="AFQ293" s="43"/>
      <c r="AFR293" s="43"/>
      <c r="AFS293" s="43"/>
      <c r="AFT293" s="43"/>
      <c r="AFU293" s="43"/>
      <c r="AFV293" s="43"/>
      <c r="AFW293" s="43"/>
      <c r="AFX293" s="43"/>
      <c r="AFY293" s="43"/>
      <c r="AFZ293" s="43"/>
      <c r="AGA293" s="43"/>
      <c r="AGB293" s="43"/>
      <c r="AGC293" s="43"/>
      <c r="AGD293" s="43"/>
      <c r="AGE293" s="43"/>
      <c r="AGF293" s="43"/>
      <c r="AGG293" s="43"/>
      <c r="AGH293" s="43"/>
      <c r="AGI293" s="43"/>
      <c r="AGJ293" s="43"/>
      <c r="AGK293" s="43"/>
      <c r="AGL293" s="43"/>
      <c r="AGM293" s="43"/>
      <c r="AGN293" s="43"/>
      <c r="AGO293" s="43"/>
      <c r="AGP293" s="43"/>
      <c r="AGQ293" s="43"/>
      <c r="AGR293" s="43"/>
      <c r="AGS293" s="43"/>
      <c r="AGT293" s="43"/>
      <c r="AGU293" s="43"/>
      <c r="AGV293" s="43"/>
      <c r="AGW293" s="43"/>
      <c r="AGX293" s="43"/>
      <c r="AGY293" s="43"/>
      <c r="AGZ293" s="43"/>
      <c r="AHA293" s="43"/>
      <c r="AHB293" s="43"/>
      <c r="AHC293" s="43"/>
      <c r="AHD293" s="43"/>
      <c r="AHE293" s="43"/>
      <c r="AHF293" s="43"/>
      <c r="AHG293" s="43"/>
      <c r="AHH293" s="43"/>
      <c r="AHI293" s="43"/>
      <c r="AHJ293" s="43"/>
      <c r="AHK293" s="43"/>
      <c r="AHL293" s="43"/>
      <c r="AHM293" s="43"/>
      <c r="AHN293" s="43"/>
      <c r="AHO293" s="43"/>
      <c r="AHP293" s="43"/>
      <c r="AHQ293" s="43"/>
      <c r="AHR293" s="43"/>
      <c r="AHS293" s="43"/>
      <c r="AHT293" s="43"/>
      <c r="AHU293" s="43"/>
      <c r="AHV293" s="43"/>
      <c r="AHW293" s="43"/>
      <c r="AHX293" s="43"/>
      <c r="AHY293" s="43"/>
      <c r="AHZ293" s="43"/>
      <c r="AIA293" s="43"/>
      <c r="AIB293" s="43"/>
      <c r="AIC293" s="43"/>
      <c r="AID293" s="43"/>
      <c r="AIE293" s="43"/>
      <c r="AIF293" s="43"/>
      <c r="AIG293" s="43"/>
      <c r="AIH293" s="43"/>
      <c r="AII293" s="43"/>
      <c r="AIJ293" s="43"/>
      <c r="AIK293" s="43"/>
      <c r="AIL293" s="43"/>
      <c r="AIM293" s="43"/>
      <c r="AIN293" s="43"/>
      <c r="AIO293" s="43"/>
      <c r="AIP293" s="43"/>
      <c r="AIQ293" s="43"/>
      <c r="AIR293" s="43"/>
      <c r="AIS293" s="43"/>
      <c r="AIT293" s="43"/>
      <c r="AIU293" s="43"/>
      <c r="AIV293" s="43"/>
      <c r="AIW293" s="43"/>
      <c r="AIX293" s="43"/>
      <c r="AIY293" s="43"/>
      <c r="AIZ293" s="43"/>
      <c r="AJA293" s="43"/>
      <c r="AJB293" s="43"/>
      <c r="AJC293" s="43"/>
      <c r="AJD293" s="43"/>
      <c r="AJE293" s="43"/>
      <c r="AJF293" s="43"/>
      <c r="AJG293" s="43"/>
      <c r="AJH293" s="43"/>
      <c r="AJI293" s="43"/>
      <c r="AJJ293" s="43"/>
      <c r="AJK293" s="43"/>
      <c r="AJL293" s="43"/>
      <c r="AJM293" s="43"/>
      <c r="AJN293" s="43"/>
      <c r="AJO293" s="43"/>
      <c r="AJP293" s="43"/>
      <c r="AJQ293" s="43"/>
      <c r="AJR293" s="43"/>
      <c r="AJS293" s="43"/>
      <c r="AJT293" s="43"/>
      <c r="AJU293" s="43"/>
      <c r="AJV293" s="43"/>
      <c r="AJW293" s="43"/>
      <c r="AJX293" s="43"/>
      <c r="AJY293" s="43"/>
      <c r="AJZ293" s="43"/>
      <c r="AKA293" s="43"/>
      <c r="AKB293" s="43"/>
      <c r="AKC293" s="43"/>
      <c r="AKD293" s="43"/>
      <c r="AKE293" s="43"/>
      <c r="AKF293" s="43"/>
      <c r="AKG293" s="43"/>
      <c r="AKH293" s="43"/>
      <c r="AKI293" s="43"/>
      <c r="AKJ293" s="43"/>
      <c r="AKK293" s="43"/>
      <c r="AKL293" s="43"/>
      <c r="AKM293" s="43"/>
      <c r="AKN293" s="43"/>
      <c r="AKO293" s="43"/>
      <c r="AKP293" s="43"/>
      <c r="AKQ293" s="43"/>
      <c r="AKR293" s="43"/>
      <c r="AKS293" s="43"/>
      <c r="AKT293" s="43"/>
      <c r="AKU293" s="43"/>
      <c r="AKV293" s="43"/>
      <c r="AKW293" s="43"/>
      <c r="AKX293" s="43"/>
      <c r="AKY293" s="43"/>
      <c r="AKZ293" s="43"/>
      <c r="ALA293" s="43"/>
      <c r="ALB293" s="43"/>
      <c r="ALC293" s="43"/>
      <c r="ALD293" s="43"/>
      <c r="ALE293" s="43"/>
      <c r="ALF293" s="43"/>
      <c r="ALG293" s="43"/>
      <c r="ALH293" s="43"/>
      <c r="ALI293" s="43"/>
      <c r="ALJ293" s="43"/>
      <c r="ALK293" s="43"/>
      <c r="ALL293" s="43"/>
      <c r="ALM293" s="43"/>
      <c r="ALN293" s="43"/>
      <c r="ALO293" s="43"/>
      <c r="ALP293" s="43"/>
      <c r="ALQ293" s="43"/>
      <c r="ALR293" s="43"/>
      <c r="ALS293" s="43"/>
      <c r="ALT293" s="43"/>
      <c r="ALU293" s="43"/>
      <c r="ALV293" s="43"/>
      <c r="ALW293" s="43"/>
      <c r="ALX293" s="43"/>
      <c r="ALY293" s="43"/>
      <c r="ALZ293" s="43"/>
      <c r="AMA293" s="43"/>
      <c r="AMB293" s="43"/>
      <c r="AMC293" s="43"/>
      <c r="AMD293" s="43"/>
      <c r="AME293" s="43"/>
      <c r="AMF293" s="43"/>
      <c r="AMG293" s="43"/>
      <c r="AMH293" s="43"/>
      <c r="AMI293" s="43"/>
      <c r="AMJ293" s="43"/>
      <c r="AMK293" s="43"/>
      <c r="AML293" s="43"/>
      <c r="AMM293" s="43"/>
      <c r="AMN293" s="43"/>
      <c r="AMO293" s="43"/>
      <c r="AMP293" s="43"/>
      <c r="AMQ293" s="43"/>
      <c r="AMR293" s="43"/>
      <c r="AMS293" s="43"/>
      <c r="AMT293" s="43"/>
      <c r="AMU293" s="43"/>
      <c r="AMV293" s="43"/>
      <c r="AMW293" s="43"/>
      <c r="AMX293" s="43"/>
      <c r="AMY293" s="43"/>
      <c r="AMZ293" s="43"/>
      <c r="ANA293" s="43"/>
      <c r="ANB293" s="43"/>
      <c r="ANC293" s="43"/>
      <c r="AND293" s="43"/>
      <c r="ANE293" s="43"/>
      <c r="ANF293" s="43"/>
      <c r="ANG293" s="43"/>
      <c r="ANH293" s="43"/>
      <c r="ANI293" s="43"/>
      <c r="ANJ293" s="43"/>
      <c r="ANK293" s="43"/>
      <c r="ANL293" s="43"/>
      <c r="ANM293" s="43"/>
      <c r="ANN293" s="43"/>
      <c r="ANO293" s="43"/>
      <c r="ANP293" s="43"/>
      <c r="ANQ293" s="43"/>
      <c r="ANR293" s="43"/>
      <c r="ANS293" s="43"/>
      <c r="ANT293" s="43"/>
      <c r="ANU293" s="43"/>
      <c r="ANV293" s="43"/>
      <c r="ANW293" s="43"/>
      <c r="ANX293" s="43"/>
      <c r="ANY293" s="43"/>
      <c r="ANZ293" s="43"/>
      <c r="AOA293" s="43"/>
      <c r="AOB293" s="43"/>
      <c r="AOC293" s="43"/>
      <c r="AOD293" s="43"/>
      <c r="AOE293" s="43"/>
      <c r="AOF293" s="43"/>
      <c r="AOG293" s="43"/>
      <c r="AOH293" s="43"/>
      <c r="AOI293" s="43"/>
      <c r="AOJ293" s="43"/>
      <c r="AOK293" s="43"/>
      <c r="AOL293" s="43"/>
      <c r="AOM293" s="43"/>
      <c r="AON293" s="43"/>
      <c r="AOO293" s="43"/>
      <c r="AOP293" s="43"/>
      <c r="AOQ293" s="43"/>
      <c r="AOR293" s="43"/>
      <c r="AOS293" s="43"/>
      <c r="AOT293" s="43"/>
      <c r="AOU293" s="43"/>
      <c r="AOV293" s="43"/>
      <c r="AOW293" s="43"/>
      <c r="AOX293" s="43"/>
      <c r="AOY293" s="43"/>
      <c r="AOZ293" s="43"/>
      <c r="APA293" s="43"/>
      <c r="APB293" s="43"/>
      <c r="APC293" s="43"/>
      <c r="APD293" s="43"/>
      <c r="APE293" s="43"/>
      <c r="APF293" s="43"/>
      <c r="APG293" s="43"/>
      <c r="APH293" s="43"/>
      <c r="API293" s="43"/>
      <c r="APJ293" s="43"/>
      <c r="APK293" s="43"/>
      <c r="APL293" s="43"/>
      <c r="APM293" s="43"/>
      <c r="APN293" s="43"/>
      <c r="APO293" s="43"/>
      <c r="APP293" s="43"/>
      <c r="APQ293" s="43"/>
      <c r="APR293" s="43"/>
      <c r="APS293" s="43"/>
      <c r="APT293" s="43"/>
      <c r="APU293" s="43"/>
      <c r="APV293" s="43"/>
      <c r="APW293" s="43"/>
      <c r="APX293" s="43"/>
      <c r="APY293" s="43"/>
      <c r="APZ293" s="43"/>
      <c r="AQA293" s="43"/>
      <c r="AQB293" s="43"/>
      <c r="AQC293" s="43"/>
      <c r="AQD293" s="43"/>
      <c r="AQE293" s="43"/>
      <c r="AQF293" s="43"/>
      <c r="AQG293" s="43"/>
      <c r="AQH293" s="43"/>
      <c r="AQI293" s="43"/>
      <c r="AQJ293" s="43"/>
      <c r="AQK293" s="43"/>
      <c r="AQL293" s="43"/>
      <c r="AQM293" s="43"/>
      <c r="AQN293" s="43"/>
      <c r="AQO293" s="43"/>
      <c r="AQP293" s="43"/>
      <c r="AQQ293" s="43"/>
      <c r="AQR293" s="43"/>
      <c r="AQS293" s="43"/>
      <c r="AQT293" s="43"/>
      <c r="AQU293" s="43"/>
      <c r="AQV293" s="43"/>
      <c r="AQW293" s="43"/>
      <c r="AQX293" s="43"/>
      <c r="AQY293" s="43"/>
      <c r="AQZ293" s="43"/>
      <c r="ARA293" s="43"/>
      <c r="ARB293" s="43"/>
      <c r="ARC293" s="43"/>
      <c r="ARD293" s="43"/>
      <c r="ARE293" s="43"/>
      <c r="ARF293" s="43"/>
      <c r="ARG293" s="43"/>
      <c r="ARH293" s="43"/>
      <c r="ARI293" s="43"/>
      <c r="ARJ293" s="43"/>
      <c r="ARK293" s="43"/>
      <c r="ARL293" s="43"/>
      <c r="ARM293" s="43"/>
      <c r="ARN293" s="43"/>
      <c r="ARO293" s="43"/>
      <c r="ARP293" s="43"/>
      <c r="ARQ293" s="43"/>
      <c r="ARR293" s="43"/>
      <c r="ARS293" s="43"/>
      <c r="ART293" s="43"/>
      <c r="ARU293" s="43"/>
      <c r="ARV293" s="43"/>
      <c r="ARW293" s="43"/>
      <c r="ARX293" s="43"/>
      <c r="ARY293" s="43"/>
      <c r="ARZ293" s="43"/>
      <c r="ASA293" s="43"/>
      <c r="ASB293" s="43"/>
      <c r="ASC293" s="43"/>
      <c r="ASD293" s="43"/>
      <c r="ASE293" s="43"/>
      <c r="ASF293" s="43"/>
      <c r="ASG293" s="43"/>
      <c r="ASH293" s="43"/>
      <c r="ASI293" s="43"/>
      <c r="ASJ293" s="43"/>
      <c r="ASK293" s="43"/>
      <c r="ASL293" s="43"/>
      <c r="ASM293" s="43"/>
      <c r="ASN293" s="43"/>
      <c r="ASO293" s="43"/>
      <c r="ASP293" s="43"/>
      <c r="ASQ293" s="43"/>
      <c r="ASR293" s="43"/>
      <c r="ASS293" s="43"/>
      <c r="AST293" s="43"/>
      <c r="ASU293" s="43"/>
      <c r="ASV293" s="43"/>
      <c r="ASW293" s="43"/>
      <c r="ASX293" s="43"/>
      <c r="ASY293" s="43"/>
      <c r="ASZ293" s="43"/>
      <c r="ATA293" s="43"/>
      <c r="ATB293" s="43"/>
      <c r="ATC293" s="43"/>
      <c r="ATD293" s="43"/>
      <c r="ATE293" s="43"/>
      <c r="ATF293" s="43"/>
      <c r="ATG293" s="43"/>
      <c r="ATH293" s="43"/>
      <c r="ATI293" s="43"/>
      <c r="ATJ293" s="43"/>
      <c r="ATK293" s="43"/>
      <c r="ATL293" s="43"/>
      <c r="ATM293" s="43"/>
      <c r="ATN293" s="43"/>
      <c r="ATO293" s="43"/>
      <c r="ATP293" s="43"/>
      <c r="ATQ293" s="43"/>
      <c r="ATR293" s="43"/>
      <c r="ATS293" s="43"/>
      <c r="ATT293" s="43"/>
      <c r="ATU293" s="43"/>
      <c r="ATV293" s="43"/>
      <c r="ATW293" s="43"/>
      <c r="ATX293" s="43"/>
      <c r="ATY293" s="43"/>
      <c r="ATZ293" s="43"/>
      <c r="AUA293" s="43"/>
      <c r="AUB293" s="43"/>
      <c r="AUC293" s="43"/>
      <c r="AUD293" s="43"/>
      <c r="AUE293" s="43"/>
      <c r="AUF293" s="43"/>
      <c r="AUG293" s="43"/>
      <c r="AUH293" s="43"/>
      <c r="AUI293" s="43"/>
      <c r="AUJ293" s="43"/>
      <c r="AUK293" s="43"/>
      <c r="AUL293" s="43"/>
      <c r="AUM293" s="43"/>
      <c r="AUN293" s="43"/>
      <c r="AUO293" s="43"/>
      <c r="AUP293" s="43"/>
      <c r="AUQ293" s="43"/>
      <c r="AUR293" s="43"/>
      <c r="AUS293" s="43"/>
      <c r="AUT293" s="43"/>
      <c r="AUU293" s="43"/>
      <c r="AUV293" s="43"/>
      <c r="AUW293" s="43"/>
      <c r="AUX293" s="43"/>
      <c r="AUY293" s="43"/>
      <c r="AUZ293" s="43"/>
      <c r="AVA293" s="43"/>
      <c r="AVB293" s="43"/>
      <c r="AVC293" s="43"/>
      <c r="AVD293" s="43"/>
      <c r="AVE293" s="43"/>
      <c r="AVF293" s="43"/>
      <c r="AVG293" s="43"/>
      <c r="AVH293" s="43"/>
      <c r="AVI293" s="43"/>
      <c r="AVJ293" s="43"/>
      <c r="AVK293" s="43"/>
      <c r="AVL293" s="43"/>
      <c r="AVM293" s="43"/>
      <c r="AVN293" s="43"/>
      <c r="AVO293" s="43"/>
      <c r="AVP293" s="43"/>
      <c r="AVQ293" s="43"/>
      <c r="AVR293" s="43"/>
      <c r="AVS293" s="43"/>
      <c r="AVT293" s="43"/>
      <c r="AVU293" s="43"/>
      <c r="AVV293" s="43"/>
      <c r="AVW293" s="43"/>
      <c r="AVX293" s="43"/>
      <c r="AVY293" s="43"/>
      <c r="AVZ293" s="43"/>
      <c r="AWA293" s="43"/>
      <c r="AWB293" s="43"/>
      <c r="AWC293" s="43"/>
      <c r="AWD293" s="43"/>
      <c r="AWE293" s="43"/>
      <c r="AWF293" s="43"/>
      <c r="AWG293" s="43"/>
      <c r="AWH293" s="43"/>
      <c r="AWI293" s="43"/>
      <c r="AWJ293" s="43"/>
      <c r="AWK293" s="43"/>
      <c r="AWL293" s="43"/>
      <c r="AWM293" s="43"/>
      <c r="AWN293" s="43"/>
      <c r="AWO293" s="43"/>
      <c r="AWP293" s="43"/>
      <c r="AWQ293" s="43"/>
      <c r="AWR293" s="43"/>
      <c r="AWS293" s="43"/>
      <c r="AWT293" s="43"/>
      <c r="AWU293" s="43"/>
      <c r="AWV293" s="43"/>
      <c r="AWW293" s="43"/>
      <c r="AWX293" s="43"/>
      <c r="AWY293" s="43"/>
      <c r="AWZ293" s="43"/>
      <c r="AXA293" s="43"/>
      <c r="AXB293" s="43"/>
      <c r="AXC293" s="43"/>
      <c r="AXD293" s="43"/>
      <c r="AXE293" s="43"/>
      <c r="AXF293" s="43"/>
      <c r="AXG293" s="43"/>
      <c r="AXH293" s="43"/>
      <c r="AXI293" s="43"/>
      <c r="AXJ293" s="43"/>
      <c r="AXK293" s="43"/>
      <c r="AXL293" s="43"/>
      <c r="AXM293" s="43"/>
      <c r="AXN293" s="43"/>
      <c r="AXO293" s="43"/>
      <c r="AXP293" s="43"/>
      <c r="AXQ293" s="43"/>
      <c r="AXR293" s="43"/>
      <c r="AXS293" s="43"/>
      <c r="AXT293" s="43"/>
      <c r="AXU293" s="43"/>
      <c r="AXV293" s="43"/>
      <c r="AXW293" s="43"/>
      <c r="AXX293" s="43"/>
      <c r="AXY293" s="43"/>
      <c r="AXZ293" s="43"/>
      <c r="AYA293" s="43"/>
      <c r="AYB293" s="43"/>
      <c r="AYC293" s="43"/>
      <c r="AYD293" s="43"/>
      <c r="AYE293" s="43"/>
      <c r="AYF293" s="43"/>
      <c r="AYG293" s="43"/>
      <c r="AYH293" s="43"/>
      <c r="AYI293" s="43"/>
      <c r="AYJ293" s="43"/>
      <c r="AYK293" s="43"/>
      <c r="AYL293" s="43"/>
      <c r="AYM293" s="43"/>
      <c r="AYN293" s="43"/>
      <c r="AYO293" s="43"/>
      <c r="AYP293" s="43"/>
      <c r="AYQ293" s="43"/>
      <c r="AYR293" s="43"/>
      <c r="AYS293" s="43"/>
      <c r="AYT293" s="43"/>
      <c r="AYU293" s="43"/>
      <c r="AYV293" s="43"/>
      <c r="AYW293" s="43"/>
      <c r="AYX293" s="43"/>
      <c r="AYY293" s="43"/>
      <c r="AYZ293" s="43"/>
      <c r="AZA293" s="43"/>
      <c r="AZB293" s="43"/>
      <c r="AZC293" s="43"/>
      <c r="AZD293" s="43"/>
      <c r="AZE293" s="43"/>
      <c r="AZF293" s="43"/>
      <c r="AZG293" s="43"/>
      <c r="AZH293" s="43"/>
      <c r="AZI293" s="43"/>
      <c r="AZJ293" s="43"/>
      <c r="AZK293" s="43"/>
      <c r="AZL293" s="43"/>
      <c r="AZM293" s="43"/>
      <c r="AZN293" s="43"/>
      <c r="AZO293" s="43"/>
      <c r="AZP293" s="43"/>
      <c r="AZQ293" s="43"/>
      <c r="AZR293" s="43"/>
      <c r="AZS293" s="43"/>
      <c r="AZT293" s="43"/>
      <c r="AZU293" s="43"/>
      <c r="AZV293" s="43"/>
      <c r="AZW293" s="43"/>
      <c r="AZX293" s="43"/>
      <c r="AZY293" s="43"/>
      <c r="AZZ293" s="43"/>
      <c r="BAA293" s="43"/>
      <c r="BAB293" s="43"/>
      <c r="BAC293" s="43"/>
      <c r="BAD293" s="43"/>
      <c r="BAE293" s="43"/>
      <c r="BAF293" s="43"/>
      <c r="BAG293" s="43"/>
      <c r="BAH293" s="43"/>
      <c r="BAI293" s="43"/>
      <c r="BAJ293" s="43"/>
      <c r="BAK293" s="43"/>
      <c r="BAL293" s="43"/>
      <c r="BAM293" s="43"/>
      <c r="BAN293" s="43"/>
      <c r="BAO293" s="43"/>
      <c r="BAP293" s="43"/>
      <c r="BAQ293" s="43"/>
      <c r="BAR293" s="43"/>
      <c r="BAS293" s="43"/>
      <c r="BAT293" s="43"/>
      <c r="BAU293" s="43"/>
      <c r="BAV293" s="43"/>
      <c r="BAW293" s="43"/>
      <c r="BAX293" s="43"/>
      <c r="BAY293" s="43"/>
      <c r="BAZ293" s="43"/>
      <c r="BBA293" s="43"/>
      <c r="BBB293" s="43"/>
      <c r="BBC293" s="43"/>
      <c r="BBD293" s="43"/>
      <c r="BBE293" s="43"/>
      <c r="BBF293" s="43"/>
      <c r="BBG293" s="43"/>
      <c r="BBH293" s="43"/>
      <c r="BBI293" s="43"/>
      <c r="BBJ293" s="43"/>
      <c r="BBK293" s="43"/>
      <c r="BBL293" s="43"/>
      <c r="BBM293" s="43"/>
      <c r="BBN293" s="43"/>
      <c r="BBO293" s="43"/>
      <c r="BBP293" s="43"/>
      <c r="BBQ293" s="43"/>
      <c r="BBR293" s="43"/>
      <c r="BBS293" s="43"/>
      <c r="BBT293" s="43"/>
      <c r="BBU293" s="43"/>
      <c r="BBV293" s="43"/>
      <c r="BBW293" s="43"/>
      <c r="BBX293" s="43"/>
      <c r="BBY293" s="43"/>
      <c r="BBZ293" s="43"/>
      <c r="BCA293" s="43"/>
      <c r="BCB293" s="43"/>
      <c r="BCC293" s="43"/>
      <c r="BCD293" s="43"/>
      <c r="BCE293" s="43"/>
      <c r="BCF293" s="43"/>
      <c r="BCG293" s="43"/>
      <c r="BCH293" s="43"/>
      <c r="BCI293" s="43"/>
      <c r="BCJ293" s="43"/>
      <c r="BCK293" s="43"/>
      <c r="BCL293" s="43"/>
      <c r="BCM293" s="43"/>
      <c r="BCN293" s="43"/>
      <c r="BCO293" s="43"/>
      <c r="BCP293" s="43"/>
      <c r="BCQ293" s="43"/>
      <c r="BCR293" s="43"/>
      <c r="BCS293" s="43"/>
      <c r="BCT293" s="43"/>
      <c r="BCU293" s="43"/>
      <c r="BCV293" s="43"/>
      <c r="BCW293" s="43"/>
      <c r="BCX293" s="43"/>
      <c r="BCY293" s="43"/>
      <c r="BCZ293" s="43"/>
      <c r="BDA293" s="43"/>
      <c r="BDB293" s="43"/>
      <c r="BDC293" s="43"/>
      <c r="BDD293" s="43"/>
      <c r="BDE293" s="43"/>
      <c r="BDF293" s="43"/>
      <c r="BDG293" s="43"/>
      <c r="BDH293" s="43"/>
      <c r="BDI293" s="43"/>
      <c r="BDJ293" s="43"/>
      <c r="BDK293" s="43"/>
      <c r="BDL293" s="43"/>
      <c r="BDM293" s="43"/>
      <c r="BDN293" s="43"/>
      <c r="BDO293" s="43"/>
      <c r="BDP293" s="43"/>
      <c r="BDQ293" s="43"/>
      <c r="BDR293" s="43"/>
      <c r="BDS293" s="43"/>
      <c r="BDT293" s="43"/>
      <c r="BDU293" s="43"/>
      <c r="BDV293" s="43"/>
      <c r="BDW293" s="43"/>
      <c r="BDX293" s="43"/>
      <c r="BDY293" s="43"/>
      <c r="BDZ293" s="43"/>
      <c r="BEA293" s="43"/>
      <c r="BEB293" s="43"/>
      <c r="BEC293" s="43"/>
      <c r="BED293" s="43"/>
      <c r="BEE293" s="43"/>
      <c r="BEF293" s="43"/>
      <c r="BEG293" s="43"/>
      <c r="BEH293" s="43"/>
      <c r="BEI293" s="43"/>
      <c r="BEJ293" s="43"/>
      <c r="BEK293" s="43"/>
      <c r="BEL293" s="43"/>
      <c r="BEM293" s="43"/>
      <c r="BEN293" s="43"/>
      <c r="BEO293" s="43"/>
      <c r="BEP293" s="43"/>
      <c r="BEQ293" s="43"/>
      <c r="BER293" s="43"/>
      <c r="BES293" s="43"/>
      <c r="BET293" s="43"/>
      <c r="BEU293" s="43"/>
      <c r="BEV293" s="43"/>
      <c r="BEW293" s="43"/>
      <c r="BEX293" s="43"/>
      <c r="BEY293" s="43"/>
      <c r="BEZ293" s="43"/>
      <c r="BFA293" s="43"/>
      <c r="BFB293" s="43"/>
      <c r="BFC293" s="43"/>
      <c r="BFD293" s="43"/>
      <c r="BFE293" s="43"/>
      <c r="BFF293" s="43"/>
      <c r="BFG293" s="43"/>
      <c r="BFH293" s="43"/>
      <c r="BFI293" s="43"/>
      <c r="BFJ293" s="43"/>
      <c r="BFK293" s="43"/>
      <c r="BFL293" s="43"/>
      <c r="BFM293" s="43"/>
      <c r="BFN293" s="43"/>
      <c r="BFO293" s="43"/>
      <c r="BFP293" s="43"/>
      <c r="BFQ293" s="43"/>
      <c r="BFR293" s="43"/>
      <c r="BFS293" s="43"/>
      <c r="BFT293" s="43"/>
      <c r="BFU293" s="43"/>
      <c r="BFV293" s="43"/>
      <c r="BFW293" s="43"/>
      <c r="BFX293" s="43"/>
      <c r="BFY293" s="43"/>
      <c r="BFZ293" s="43"/>
      <c r="BGA293" s="43"/>
      <c r="BGB293" s="43"/>
      <c r="BGC293" s="43"/>
      <c r="BGD293" s="43"/>
      <c r="BGE293" s="43"/>
      <c r="BGF293" s="43"/>
      <c r="BGG293" s="43"/>
      <c r="BGH293" s="43"/>
      <c r="BGI293" s="43"/>
      <c r="BGJ293" s="43"/>
      <c r="BGK293" s="43"/>
      <c r="BGL293" s="43"/>
      <c r="BGM293" s="43"/>
      <c r="BGN293" s="43"/>
      <c r="BGO293" s="43"/>
      <c r="BGP293" s="43"/>
      <c r="BGQ293" s="43"/>
      <c r="BGR293" s="43"/>
      <c r="BGS293" s="43"/>
      <c r="BGT293" s="43"/>
      <c r="BGU293" s="43"/>
      <c r="BGV293" s="43"/>
      <c r="BGW293" s="43"/>
      <c r="BGX293" s="43"/>
      <c r="BGY293" s="43"/>
      <c r="BGZ293" s="43"/>
      <c r="BHA293" s="43"/>
      <c r="BHB293" s="43"/>
      <c r="BHC293" s="43"/>
      <c r="BHD293" s="43"/>
      <c r="BHE293" s="43"/>
      <c r="BHF293" s="43"/>
      <c r="BHG293" s="43"/>
      <c r="BHH293" s="43"/>
      <c r="BHI293" s="43"/>
      <c r="BHJ293" s="43"/>
      <c r="BHK293" s="43"/>
      <c r="BHL293" s="43"/>
      <c r="BHM293" s="43"/>
      <c r="BHN293" s="43"/>
      <c r="BHO293" s="43"/>
      <c r="BHP293" s="43"/>
      <c r="BHQ293" s="43"/>
      <c r="BHR293" s="43"/>
      <c r="BHS293" s="43"/>
      <c r="BHT293" s="43"/>
      <c r="BHU293" s="43"/>
      <c r="BHV293" s="43"/>
      <c r="BHW293" s="43"/>
      <c r="BHX293" s="43"/>
      <c r="BHY293" s="43"/>
      <c r="BHZ293" s="43"/>
      <c r="BIA293" s="43"/>
      <c r="BIB293" s="43"/>
      <c r="BIC293" s="43"/>
      <c r="BID293" s="43"/>
      <c r="BIE293" s="43"/>
      <c r="BIF293" s="43"/>
      <c r="BIG293" s="43"/>
      <c r="BIH293" s="43"/>
      <c r="BII293" s="43"/>
      <c r="BIJ293" s="43"/>
      <c r="BIK293" s="43"/>
      <c r="BIL293" s="43"/>
      <c r="BIM293" s="43"/>
      <c r="BIN293" s="43"/>
      <c r="BIO293" s="43"/>
      <c r="BIP293" s="43"/>
      <c r="BIQ293" s="43"/>
      <c r="BIR293" s="43"/>
      <c r="BIS293" s="43"/>
      <c r="BIT293" s="43"/>
      <c r="BIU293" s="43"/>
      <c r="BIV293" s="43"/>
      <c r="BIW293" s="43"/>
      <c r="BIX293" s="43"/>
      <c r="BIY293" s="43"/>
      <c r="BIZ293" s="43"/>
      <c r="BJA293" s="43"/>
      <c r="BJB293" s="43"/>
      <c r="BJC293" s="43"/>
      <c r="BJD293" s="43"/>
      <c r="BJE293" s="43"/>
      <c r="BJF293" s="43"/>
      <c r="BJG293" s="43"/>
      <c r="BJH293" s="43"/>
      <c r="BJI293" s="43"/>
      <c r="BJJ293" s="43"/>
      <c r="BJK293" s="43"/>
      <c r="BJL293" s="43"/>
      <c r="BJM293" s="43"/>
      <c r="BJN293" s="43"/>
      <c r="BJO293" s="43"/>
      <c r="BJP293" s="43"/>
      <c r="BJQ293" s="43"/>
      <c r="BJR293" s="43"/>
      <c r="BJS293" s="43"/>
      <c r="BJT293" s="43"/>
      <c r="BJU293" s="43"/>
      <c r="BJV293" s="43"/>
      <c r="BJW293" s="43"/>
      <c r="BJX293" s="43"/>
      <c r="BJY293" s="43"/>
      <c r="BJZ293" s="43"/>
      <c r="BKA293" s="43"/>
      <c r="BKB293" s="43"/>
      <c r="BKC293" s="43"/>
      <c r="BKD293" s="43"/>
      <c r="BKE293" s="43"/>
      <c r="BKF293" s="43"/>
      <c r="BKG293" s="43"/>
      <c r="BKH293" s="43"/>
      <c r="BKI293" s="43"/>
      <c r="BKJ293" s="43"/>
      <c r="BKK293" s="43"/>
      <c r="BKL293" s="43"/>
      <c r="BKM293" s="43"/>
      <c r="BKN293" s="43"/>
      <c r="BKO293" s="43"/>
      <c r="BKP293" s="43"/>
      <c r="BKQ293" s="43"/>
      <c r="BKR293" s="43"/>
      <c r="BKS293" s="43"/>
      <c r="BKT293" s="43"/>
      <c r="BKU293" s="43"/>
      <c r="BKV293" s="43"/>
      <c r="BKW293" s="43"/>
      <c r="BKX293" s="43"/>
      <c r="BKY293" s="43"/>
      <c r="BKZ293" s="43"/>
      <c r="BLA293" s="43"/>
      <c r="BLB293" s="43"/>
      <c r="BLC293" s="43"/>
      <c r="BLD293" s="43"/>
      <c r="BLE293" s="43"/>
      <c r="BLF293" s="43"/>
      <c r="BLG293" s="43"/>
      <c r="BLH293" s="43"/>
      <c r="BLI293" s="43"/>
      <c r="BLJ293" s="43"/>
      <c r="BLK293" s="43"/>
      <c r="BLL293" s="43"/>
      <c r="BLM293" s="43"/>
      <c r="BLN293" s="43"/>
      <c r="BLO293" s="43"/>
      <c r="BLP293" s="43"/>
      <c r="BLQ293" s="43"/>
      <c r="BLR293" s="43"/>
      <c r="BLS293" s="43"/>
      <c r="BLT293" s="43"/>
      <c r="BLU293" s="43"/>
      <c r="BLV293" s="43"/>
      <c r="BLW293" s="43"/>
      <c r="BLX293" s="43"/>
      <c r="BLY293" s="43"/>
      <c r="BLZ293" s="43"/>
      <c r="BMA293" s="43"/>
      <c r="BMB293" s="43"/>
      <c r="BMC293" s="43"/>
      <c r="BMD293" s="43"/>
      <c r="BME293" s="43"/>
      <c r="BMF293" s="43"/>
      <c r="BMG293" s="43"/>
      <c r="BMH293" s="43"/>
      <c r="BMI293" s="43"/>
      <c r="BMJ293" s="43"/>
      <c r="BMK293" s="43"/>
      <c r="BML293" s="43"/>
      <c r="BMM293" s="43"/>
      <c r="BMN293" s="43"/>
      <c r="BMO293" s="43"/>
      <c r="BMP293" s="43"/>
      <c r="BMQ293" s="43"/>
      <c r="BMR293" s="43"/>
      <c r="BMS293" s="43"/>
      <c r="BMT293" s="43"/>
      <c r="BMU293" s="43"/>
      <c r="BMV293" s="43"/>
      <c r="BMW293" s="43"/>
      <c r="BMX293" s="43"/>
      <c r="BMY293" s="43"/>
      <c r="BMZ293" s="43"/>
      <c r="BNA293" s="43"/>
      <c r="BNB293" s="43"/>
      <c r="BNC293" s="43"/>
      <c r="BND293" s="43"/>
      <c r="BNE293" s="43"/>
      <c r="BNF293" s="43"/>
      <c r="BNG293" s="43"/>
      <c r="BNH293" s="43"/>
      <c r="BNI293" s="43"/>
      <c r="BNJ293" s="43"/>
      <c r="BNK293" s="43"/>
      <c r="BNL293" s="43"/>
      <c r="BNM293" s="43"/>
      <c r="BNN293" s="43"/>
      <c r="BNO293" s="43"/>
      <c r="BNP293" s="43"/>
      <c r="BNQ293" s="43"/>
      <c r="BNR293" s="43"/>
      <c r="BNS293" s="43"/>
      <c r="BNT293" s="43"/>
      <c r="BNU293" s="43"/>
      <c r="BNV293" s="43"/>
      <c r="BNW293" s="43"/>
      <c r="BNX293" s="43"/>
      <c r="BNY293" s="43"/>
      <c r="BNZ293" s="43"/>
      <c r="BOA293" s="43"/>
      <c r="BOB293" s="43"/>
      <c r="BOC293" s="43"/>
      <c r="BOD293" s="43"/>
      <c r="BOE293" s="43"/>
      <c r="BOF293" s="43"/>
      <c r="BOG293" s="43"/>
      <c r="BOH293" s="43"/>
      <c r="BOI293" s="43"/>
      <c r="BOJ293" s="43"/>
      <c r="BOK293" s="43"/>
      <c r="BOL293" s="43"/>
      <c r="BOM293" s="43"/>
      <c r="BON293" s="43"/>
      <c r="BOO293" s="43"/>
      <c r="BOP293" s="43"/>
      <c r="BOQ293" s="43"/>
      <c r="BOR293" s="43"/>
      <c r="BOS293" s="43"/>
      <c r="BOT293" s="43"/>
      <c r="BOU293" s="43"/>
      <c r="BOV293" s="43"/>
      <c r="BOW293" s="43"/>
      <c r="BOX293" s="43"/>
      <c r="BOY293" s="43"/>
      <c r="BOZ293" s="43"/>
      <c r="BPA293" s="43"/>
      <c r="BPB293" s="43"/>
      <c r="BPC293" s="43"/>
      <c r="BPD293" s="43"/>
      <c r="BPE293" s="43"/>
      <c r="BPF293" s="43"/>
      <c r="BPG293" s="43"/>
      <c r="BPH293" s="43"/>
      <c r="BPI293" s="43"/>
      <c r="BPJ293" s="43"/>
      <c r="BPK293" s="43"/>
      <c r="BPL293" s="43"/>
      <c r="BPM293" s="43"/>
      <c r="BPN293" s="43"/>
      <c r="BPO293" s="43"/>
      <c r="BPP293" s="43"/>
      <c r="BPQ293" s="43"/>
      <c r="BPR293" s="43"/>
      <c r="BPS293" s="43"/>
      <c r="BPT293" s="43"/>
      <c r="BPU293" s="43"/>
      <c r="BPV293" s="43"/>
      <c r="BPW293" s="43"/>
      <c r="BPX293" s="43"/>
      <c r="BPY293" s="43"/>
      <c r="BPZ293" s="43"/>
      <c r="BQA293" s="43"/>
      <c r="BQB293" s="43"/>
      <c r="BQC293" s="43"/>
      <c r="BQD293" s="43"/>
      <c r="BQE293" s="43"/>
      <c r="BQF293" s="43"/>
      <c r="BQG293" s="43"/>
      <c r="BQH293" s="43"/>
      <c r="BQI293" s="43"/>
      <c r="BQJ293" s="43"/>
      <c r="BQK293" s="43"/>
      <c r="BQL293" s="43"/>
      <c r="BQM293" s="43"/>
      <c r="BQN293" s="43"/>
      <c r="BQO293" s="43"/>
      <c r="BQP293" s="43"/>
      <c r="BQQ293" s="43"/>
      <c r="BQR293" s="43"/>
      <c r="BQS293" s="43"/>
      <c r="BQT293" s="43"/>
      <c r="BQU293" s="43"/>
      <c r="BQV293" s="43"/>
      <c r="BQW293" s="43"/>
      <c r="BQX293" s="43"/>
      <c r="BQY293" s="43"/>
      <c r="BQZ293" s="43"/>
      <c r="BRA293" s="43"/>
      <c r="BRB293" s="43"/>
      <c r="BRC293" s="43"/>
      <c r="BRD293" s="43"/>
      <c r="BRE293" s="43"/>
      <c r="BRF293" s="43"/>
      <c r="BRG293" s="43"/>
      <c r="BRH293" s="43"/>
      <c r="BRI293" s="43"/>
      <c r="BRJ293" s="43"/>
      <c r="BRK293" s="43"/>
      <c r="BRL293" s="43"/>
      <c r="BRM293" s="43"/>
      <c r="BRN293" s="43"/>
      <c r="BRO293" s="43"/>
      <c r="BRP293" s="43"/>
      <c r="BRQ293" s="43"/>
      <c r="BRR293" s="43"/>
      <c r="BRS293" s="43"/>
      <c r="BRT293" s="43"/>
      <c r="BRU293" s="43"/>
      <c r="BRV293" s="43"/>
      <c r="BRW293" s="43"/>
      <c r="BRX293" s="43"/>
      <c r="BRY293" s="43"/>
      <c r="BRZ293" s="43"/>
      <c r="BSA293" s="43"/>
      <c r="BSB293" s="43"/>
      <c r="BSC293" s="43"/>
      <c r="BSD293" s="43"/>
      <c r="BSE293" s="43"/>
      <c r="BSF293" s="43"/>
      <c r="BSG293" s="43"/>
      <c r="BSH293" s="43"/>
      <c r="BSI293" s="43"/>
      <c r="BSJ293" s="43"/>
      <c r="BSK293" s="43"/>
      <c r="BSL293" s="43"/>
      <c r="BSM293" s="43"/>
      <c r="BSN293" s="43"/>
      <c r="BSO293" s="43"/>
      <c r="BSP293" s="43"/>
      <c r="BSQ293" s="43"/>
      <c r="BSR293" s="43"/>
      <c r="BSS293" s="43"/>
      <c r="BST293" s="43"/>
      <c r="BSU293" s="43"/>
      <c r="BSV293" s="43"/>
      <c r="BSW293" s="43"/>
      <c r="BSX293" s="43"/>
      <c r="BSY293" s="43"/>
      <c r="BSZ293" s="43"/>
      <c r="BTA293" s="43"/>
      <c r="BTB293" s="43"/>
      <c r="BTC293" s="43"/>
      <c r="BTD293" s="43"/>
      <c r="BTE293" s="43"/>
      <c r="BTF293" s="43"/>
      <c r="BTG293" s="43"/>
      <c r="BTH293" s="43"/>
      <c r="BTI293" s="43"/>
      <c r="BTJ293" s="43"/>
      <c r="BTK293" s="43"/>
      <c r="BTL293" s="43"/>
      <c r="BTM293" s="43"/>
      <c r="BTN293" s="43"/>
      <c r="BTO293" s="43"/>
      <c r="BTP293" s="43"/>
      <c r="BTQ293" s="43"/>
      <c r="BTR293" s="43"/>
      <c r="BTS293" s="43"/>
      <c r="BTT293" s="43"/>
      <c r="BTU293" s="43"/>
      <c r="BTV293" s="43"/>
      <c r="BTW293" s="43"/>
      <c r="BTX293" s="43"/>
      <c r="BTY293" s="43"/>
      <c r="BTZ293" s="43"/>
      <c r="BUA293" s="43"/>
      <c r="BUB293" s="43"/>
      <c r="BUC293" s="43"/>
      <c r="BUD293" s="43"/>
      <c r="BUE293" s="43"/>
      <c r="BUF293" s="43"/>
      <c r="BUG293" s="43"/>
      <c r="BUH293" s="43"/>
      <c r="BUI293" s="43"/>
      <c r="BUJ293" s="43"/>
      <c r="BUK293" s="43"/>
      <c r="BUL293" s="43"/>
      <c r="BUM293" s="43"/>
      <c r="BUN293" s="43"/>
      <c r="BUO293" s="43"/>
      <c r="BUP293" s="43"/>
      <c r="BUQ293" s="43"/>
      <c r="BUR293" s="43"/>
      <c r="BUS293" s="43"/>
      <c r="BUT293" s="43"/>
      <c r="BUU293" s="43"/>
      <c r="BUV293" s="43"/>
      <c r="BUW293" s="43"/>
      <c r="BUX293" s="43"/>
      <c r="BUY293" s="43"/>
      <c r="BUZ293" s="43"/>
      <c r="BVA293" s="43"/>
      <c r="BVB293" s="43"/>
      <c r="BVC293" s="43"/>
      <c r="BVD293" s="43"/>
      <c r="BVE293" s="43"/>
      <c r="BVF293" s="43"/>
      <c r="BVG293" s="43"/>
      <c r="BVH293" s="43"/>
      <c r="BVI293" s="43"/>
      <c r="BVJ293" s="43"/>
      <c r="BVK293" s="43"/>
      <c r="BVL293" s="43"/>
      <c r="BVM293" s="43"/>
      <c r="BVN293" s="43"/>
      <c r="BVO293" s="43"/>
      <c r="BVP293" s="43"/>
      <c r="BVQ293" s="43"/>
      <c r="BVR293" s="43"/>
      <c r="BVS293" s="43"/>
      <c r="BVT293" s="43"/>
      <c r="BVU293" s="43"/>
      <c r="BVV293" s="43"/>
      <c r="BVW293" s="43"/>
      <c r="BVX293" s="43"/>
      <c r="BVY293" s="43"/>
      <c r="BVZ293" s="43"/>
      <c r="BWA293" s="43"/>
      <c r="BWB293" s="43"/>
      <c r="BWC293" s="43"/>
      <c r="BWD293" s="43"/>
      <c r="BWE293" s="43"/>
      <c r="BWF293" s="43"/>
      <c r="BWG293" s="43"/>
      <c r="BWH293" s="43"/>
      <c r="BWI293" s="43"/>
      <c r="BWJ293" s="43"/>
      <c r="BWK293" s="43"/>
      <c r="BWL293" s="43"/>
      <c r="BWM293" s="43"/>
      <c r="BWN293" s="43"/>
      <c r="BWO293" s="43"/>
      <c r="BWP293" s="43"/>
      <c r="BWQ293" s="43"/>
      <c r="BWR293" s="43"/>
      <c r="BWS293" s="43"/>
      <c r="BWT293" s="43"/>
      <c r="BWU293" s="43"/>
      <c r="BWV293" s="43"/>
      <c r="BWW293" s="43"/>
      <c r="BWX293" s="43"/>
      <c r="BWY293" s="43"/>
      <c r="BWZ293" s="43"/>
      <c r="BXA293" s="43"/>
      <c r="BXB293" s="43"/>
      <c r="BXC293" s="43"/>
      <c r="BXD293" s="43"/>
      <c r="BXE293" s="43"/>
      <c r="BXF293" s="43"/>
      <c r="BXG293" s="43"/>
      <c r="BXH293" s="43"/>
      <c r="BXI293" s="43"/>
      <c r="BXJ293" s="43"/>
      <c r="BXK293" s="43"/>
      <c r="BXL293" s="43"/>
      <c r="BXM293" s="43"/>
      <c r="BXN293" s="43"/>
      <c r="BXO293" s="43"/>
      <c r="BXP293" s="43"/>
      <c r="BXQ293" s="43"/>
      <c r="BXR293" s="43"/>
      <c r="BXS293" s="43"/>
      <c r="BXT293" s="43"/>
      <c r="BXU293" s="43"/>
      <c r="BXV293" s="43"/>
      <c r="BXW293" s="43"/>
      <c r="BXX293" s="43"/>
      <c r="BXY293" s="43"/>
      <c r="BXZ293" s="43"/>
      <c r="BYA293" s="43"/>
      <c r="BYB293" s="43"/>
      <c r="BYC293" s="43"/>
      <c r="BYD293" s="43"/>
      <c r="BYE293" s="43"/>
      <c r="BYF293" s="43"/>
      <c r="BYG293" s="43"/>
      <c r="BYH293" s="43"/>
      <c r="BYI293" s="43"/>
      <c r="BYJ293" s="43"/>
      <c r="BYK293" s="43"/>
      <c r="BYL293" s="43"/>
      <c r="BYM293" s="43"/>
      <c r="BYN293" s="43"/>
      <c r="BYO293" s="43"/>
      <c r="BYP293" s="43"/>
      <c r="BYQ293" s="43"/>
      <c r="BYR293" s="43"/>
      <c r="BYS293" s="43"/>
      <c r="BYT293" s="43"/>
      <c r="BYU293" s="43"/>
      <c r="BYV293" s="43"/>
      <c r="BYW293" s="43"/>
      <c r="BYX293" s="43"/>
      <c r="BYY293" s="43"/>
      <c r="BYZ293" s="43"/>
      <c r="BZA293" s="43"/>
      <c r="BZB293" s="43"/>
      <c r="BZC293" s="43"/>
      <c r="BZD293" s="43"/>
      <c r="BZE293" s="43"/>
      <c r="BZF293" s="43"/>
      <c r="BZG293" s="43"/>
      <c r="BZH293" s="43"/>
      <c r="BZI293" s="43"/>
      <c r="BZJ293" s="43"/>
      <c r="BZK293" s="43"/>
      <c r="BZL293" s="43"/>
      <c r="BZM293" s="43"/>
      <c r="BZN293" s="43"/>
      <c r="BZO293" s="43"/>
      <c r="BZP293" s="43"/>
      <c r="BZQ293" s="43"/>
      <c r="BZR293" s="43"/>
      <c r="BZS293" s="43"/>
      <c r="BZT293" s="43"/>
      <c r="BZU293" s="43"/>
      <c r="BZV293" s="43"/>
      <c r="BZW293" s="43"/>
      <c r="BZX293" s="43"/>
      <c r="BZY293" s="43"/>
      <c r="BZZ293" s="43"/>
      <c r="CAA293" s="43"/>
      <c r="CAB293" s="43"/>
      <c r="CAC293" s="43"/>
      <c r="CAD293" s="43"/>
      <c r="CAE293" s="43"/>
      <c r="CAF293" s="43"/>
      <c r="CAG293" s="43"/>
      <c r="CAH293" s="43"/>
      <c r="CAI293" s="43"/>
      <c r="CAJ293" s="43"/>
      <c r="CAK293" s="43"/>
      <c r="CAL293" s="43"/>
      <c r="CAM293" s="43"/>
      <c r="CAN293" s="43"/>
      <c r="CAO293" s="43"/>
      <c r="CAP293" s="43"/>
      <c r="CAQ293" s="43"/>
      <c r="CAR293" s="43"/>
      <c r="CAS293" s="43"/>
      <c r="CAT293" s="43"/>
      <c r="CAU293" s="43"/>
      <c r="CAV293" s="43"/>
      <c r="CAW293" s="43"/>
      <c r="CAX293" s="43"/>
      <c r="CAY293" s="43"/>
      <c r="CAZ293" s="43"/>
      <c r="CBA293" s="43"/>
      <c r="CBB293" s="43"/>
      <c r="CBC293" s="43"/>
      <c r="CBD293" s="43"/>
      <c r="CBE293" s="43"/>
      <c r="CBF293" s="43"/>
      <c r="CBG293" s="43"/>
      <c r="CBH293" s="43"/>
      <c r="CBI293" s="43"/>
      <c r="CBJ293" s="43"/>
      <c r="CBK293" s="43"/>
      <c r="CBL293" s="43"/>
      <c r="CBM293" s="43"/>
      <c r="CBN293" s="43"/>
      <c r="CBO293" s="43"/>
      <c r="CBP293" s="43"/>
      <c r="CBQ293" s="43"/>
      <c r="CBR293" s="43"/>
      <c r="CBS293" s="43"/>
      <c r="CBT293" s="43"/>
      <c r="CBU293" s="43"/>
      <c r="CBV293" s="43"/>
      <c r="CBW293" s="43"/>
      <c r="CBX293" s="43"/>
      <c r="CBY293" s="43"/>
      <c r="CBZ293" s="43"/>
      <c r="CCA293" s="43"/>
      <c r="CCB293" s="43"/>
      <c r="CCC293" s="43"/>
      <c r="CCD293" s="43"/>
      <c r="CCE293" s="43"/>
      <c r="CCF293" s="43"/>
      <c r="CCG293" s="43"/>
      <c r="CCH293" s="43"/>
      <c r="CCI293" s="43"/>
      <c r="CCJ293" s="43"/>
      <c r="CCK293" s="43"/>
      <c r="CCL293" s="43"/>
      <c r="CCM293" s="43"/>
      <c r="CCN293" s="43"/>
      <c r="CCO293" s="43"/>
      <c r="CCP293" s="43"/>
      <c r="CCQ293" s="43"/>
      <c r="CCR293" s="43"/>
      <c r="CCS293" s="43"/>
      <c r="CCT293" s="43"/>
      <c r="CCU293" s="43"/>
      <c r="CCV293" s="43"/>
      <c r="CCW293" s="43"/>
      <c r="CCX293" s="43"/>
      <c r="CCY293" s="43"/>
      <c r="CCZ293" s="43"/>
      <c r="CDA293" s="43"/>
      <c r="CDB293" s="43"/>
      <c r="CDC293" s="43"/>
      <c r="CDD293" s="43"/>
      <c r="CDE293" s="43"/>
      <c r="CDF293" s="43"/>
      <c r="CDG293" s="43"/>
      <c r="CDH293" s="43"/>
      <c r="CDI293" s="43"/>
      <c r="CDJ293" s="43"/>
      <c r="CDK293" s="43"/>
      <c r="CDL293" s="43"/>
      <c r="CDM293" s="43"/>
      <c r="CDN293" s="43"/>
      <c r="CDO293" s="43"/>
      <c r="CDP293" s="43"/>
      <c r="CDQ293" s="43"/>
      <c r="CDR293" s="43"/>
      <c r="CDS293" s="43"/>
      <c r="CDT293" s="43"/>
      <c r="CDU293" s="43"/>
      <c r="CDV293" s="43"/>
      <c r="CDW293" s="43"/>
      <c r="CDX293" s="43"/>
      <c r="CDY293" s="43"/>
      <c r="CDZ293" s="43"/>
      <c r="CEA293" s="43"/>
      <c r="CEB293" s="43"/>
      <c r="CEC293" s="43"/>
      <c r="CED293" s="43"/>
      <c r="CEE293" s="43"/>
      <c r="CEF293" s="43"/>
      <c r="CEG293" s="43"/>
      <c r="CEH293" s="43"/>
      <c r="CEI293" s="43"/>
      <c r="CEJ293" s="43"/>
      <c r="CEK293" s="43"/>
      <c r="CEL293" s="43"/>
      <c r="CEM293" s="43"/>
      <c r="CEN293" s="43"/>
      <c r="CEO293" s="43"/>
      <c r="CEP293" s="43"/>
      <c r="CEQ293" s="43"/>
      <c r="CER293" s="43"/>
      <c r="CES293" s="43"/>
      <c r="CET293" s="43"/>
      <c r="CEU293" s="43"/>
      <c r="CEV293" s="43"/>
      <c r="CEW293" s="43"/>
      <c r="CEX293" s="43"/>
      <c r="CEY293" s="43"/>
      <c r="CEZ293" s="43"/>
      <c r="CFA293" s="43"/>
      <c r="CFB293" s="43"/>
      <c r="CFC293" s="43"/>
      <c r="CFD293" s="43"/>
      <c r="CFE293" s="43"/>
      <c r="CFF293" s="43"/>
      <c r="CFG293" s="43"/>
      <c r="CFH293" s="43"/>
      <c r="CFI293" s="43"/>
      <c r="CFJ293" s="43"/>
      <c r="CFK293" s="43"/>
      <c r="CFL293" s="43"/>
      <c r="CFM293" s="43"/>
      <c r="CFN293" s="43"/>
      <c r="CFO293" s="43"/>
      <c r="CFP293" s="43"/>
      <c r="CFQ293" s="43"/>
      <c r="CFR293" s="43"/>
      <c r="CFS293" s="43"/>
      <c r="CFT293" s="43"/>
      <c r="CFU293" s="43"/>
      <c r="CFV293" s="43"/>
      <c r="CFW293" s="43"/>
      <c r="CFX293" s="43"/>
      <c r="CFY293" s="43"/>
      <c r="CFZ293" s="43"/>
      <c r="CGA293" s="43"/>
      <c r="CGB293" s="43"/>
      <c r="CGC293" s="43"/>
      <c r="CGD293" s="43"/>
      <c r="CGE293" s="43"/>
      <c r="CGF293" s="43"/>
      <c r="CGG293" s="43"/>
      <c r="CGH293" s="43"/>
      <c r="CGI293" s="43"/>
      <c r="CGJ293" s="43"/>
      <c r="CGK293" s="43"/>
      <c r="CGL293" s="43"/>
      <c r="CGM293" s="43"/>
      <c r="CGN293" s="43"/>
      <c r="CGO293" s="43"/>
      <c r="CGP293" s="43"/>
      <c r="CGQ293" s="43"/>
      <c r="CGR293" s="43"/>
      <c r="CGS293" s="43"/>
      <c r="CGT293" s="43"/>
      <c r="CGU293" s="43"/>
      <c r="CGV293" s="43"/>
      <c r="CGW293" s="43"/>
      <c r="CGX293" s="43"/>
      <c r="CGY293" s="43"/>
      <c r="CGZ293" s="43"/>
      <c r="CHA293" s="43"/>
      <c r="CHB293" s="43"/>
      <c r="CHC293" s="43"/>
      <c r="CHD293" s="43"/>
      <c r="CHE293" s="43"/>
      <c r="CHF293" s="43"/>
      <c r="CHG293" s="43"/>
      <c r="CHH293" s="43"/>
      <c r="CHI293" s="43"/>
      <c r="CHJ293" s="43"/>
      <c r="CHK293" s="43"/>
      <c r="CHL293" s="43"/>
      <c r="CHM293" s="43"/>
      <c r="CHN293" s="43"/>
      <c r="CHO293" s="43"/>
      <c r="CHP293" s="43"/>
      <c r="CHQ293" s="43"/>
      <c r="CHR293" s="43"/>
      <c r="CHS293" s="43"/>
      <c r="CHT293" s="43"/>
      <c r="CHU293" s="43"/>
      <c r="CHV293" s="43"/>
      <c r="CHW293" s="43"/>
      <c r="CHX293" s="43"/>
      <c r="CHY293" s="43"/>
      <c r="CHZ293" s="43"/>
      <c r="CIA293" s="43"/>
      <c r="CIB293" s="43"/>
      <c r="CIC293" s="43"/>
      <c r="CID293" s="43"/>
      <c r="CIE293" s="43"/>
      <c r="CIF293" s="43"/>
      <c r="CIG293" s="43"/>
      <c r="CIH293" s="43"/>
      <c r="CII293" s="43"/>
      <c r="CIJ293" s="43"/>
      <c r="CIK293" s="43"/>
      <c r="CIL293" s="43"/>
      <c r="CIM293" s="43"/>
      <c r="CIN293" s="43"/>
      <c r="CIO293" s="43"/>
      <c r="CIP293" s="43"/>
      <c r="CIQ293" s="43"/>
      <c r="CIR293" s="43"/>
      <c r="CIS293" s="43"/>
      <c r="CIT293" s="43"/>
      <c r="CIU293" s="43"/>
      <c r="CIV293" s="43"/>
      <c r="CIW293" s="43"/>
      <c r="CIX293" s="43"/>
      <c r="CIY293" s="43"/>
      <c r="CIZ293" s="43"/>
      <c r="CJA293" s="43"/>
      <c r="CJB293" s="43"/>
      <c r="CJC293" s="43"/>
      <c r="CJD293" s="43"/>
      <c r="CJE293" s="43"/>
      <c r="CJF293" s="43"/>
      <c r="CJG293" s="43"/>
      <c r="CJH293" s="43"/>
      <c r="CJI293" s="43"/>
      <c r="CJJ293" s="43"/>
      <c r="CJK293" s="43"/>
      <c r="CJL293" s="43"/>
      <c r="CJM293" s="43"/>
      <c r="CJN293" s="43"/>
      <c r="CJO293" s="43"/>
      <c r="CJP293" s="43"/>
      <c r="CJQ293" s="43"/>
      <c r="CJR293" s="43"/>
      <c r="CJS293" s="43"/>
      <c r="CJT293" s="43"/>
      <c r="CJU293" s="43"/>
      <c r="CJV293" s="43"/>
      <c r="CJW293" s="43"/>
      <c r="CJX293" s="43"/>
      <c r="CJY293" s="43"/>
      <c r="CJZ293" s="43"/>
      <c r="CKA293" s="43"/>
      <c r="CKB293" s="43"/>
      <c r="CKC293" s="43"/>
      <c r="CKD293" s="43"/>
      <c r="CKE293" s="43"/>
      <c r="CKF293" s="43"/>
      <c r="CKG293" s="43"/>
      <c r="CKH293" s="43"/>
      <c r="CKI293" s="43"/>
      <c r="CKJ293" s="43"/>
      <c r="CKK293" s="43"/>
      <c r="CKL293" s="43"/>
      <c r="CKM293" s="43"/>
      <c r="CKN293" s="43"/>
      <c r="CKO293" s="43"/>
      <c r="CKP293" s="43"/>
      <c r="CKQ293" s="43"/>
      <c r="CKR293" s="43"/>
      <c r="CKS293" s="43"/>
      <c r="CKT293" s="43"/>
      <c r="CKU293" s="43"/>
      <c r="CKV293" s="43"/>
      <c r="CKW293" s="43"/>
      <c r="CKX293" s="43"/>
      <c r="CKY293" s="43"/>
      <c r="CKZ293" s="43"/>
      <c r="CLA293" s="43"/>
      <c r="CLB293" s="43"/>
      <c r="CLC293" s="43"/>
      <c r="CLD293" s="43"/>
      <c r="CLE293" s="43"/>
      <c r="CLF293" s="43"/>
      <c r="CLG293" s="43"/>
      <c r="CLH293" s="43"/>
      <c r="CLI293" s="43"/>
      <c r="CLJ293" s="43"/>
      <c r="CLK293" s="43"/>
      <c r="CLL293" s="43"/>
      <c r="CLM293" s="43"/>
      <c r="CLN293" s="43"/>
      <c r="CLO293" s="43"/>
      <c r="CLP293" s="43"/>
      <c r="CLQ293" s="43"/>
      <c r="CLR293" s="43"/>
      <c r="CLS293" s="43"/>
      <c r="CLT293" s="43"/>
      <c r="CLU293" s="43"/>
      <c r="CLV293" s="43"/>
      <c r="CLW293" s="43"/>
      <c r="CLX293" s="43"/>
      <c r="CLY293" s="43"/>
      <c r="CLZ293" s="43"/>
      <c r="CMA293" s="43"/>
      <c r="CMB293" s="43"/>
      <c r="CMC293" s="43"/>
      <c r="CMD293" s="43"/>
      <c r="CME293" s="43"/>
      <c r="CMF293" s="43"/>
      <c r="CMG293" s="43"/>
      <c r="CMH293" s="43"/>
      <c r="CMI293" s="43"/>
      <c r="CMJ293" s="43"/>
      <c r="CMK293" s="43"/>
      <c r="CML293" s="43"/>
      <c r="CMM293" s="43"/>
      <c r="CMN293" s="43"/>
      <c r="CMO293" s="43"/>
      <c r="CMP293" s="43"/>
      <c r="CMQ293" s="43"/>
      <c r="CMR293" s="43"/>
      <c r="CMS293" s="43"/>
      <c r="CMT293" s="43"/>
      <c r="CMU293" s="43"/>
      <c r="CMV293" s="43"/>
      <c r="CMW293" s="43"/>
      <c r="CMX293" s="43"/>
      <c r="CMY293" s="43"/>
      <c r="CMZ293" s="43"/>
      <c r="CNA293" s="43"/>
      <c r="CNB293" s="43"/>
      <c r="CNC293" s="43"/>
      <c r="CND293" s="43"/>
      <c r="CNE293" s="43"/>
      <c r="CNF293" s="43"/>
      <c r="CNG293" s="43"/>
      <c r="CNH293" s="43"/>
      <c r="CNI293" s="43"/>
      <c r="CNJ293" s="43"/>
      <c r="CNK293" s="43"/>
      <c r="CNL293" s="43"/>
      <c r="CNM293" s="43"/>
      <c r="CNN293" s="43"/>
      <c r="CNO293" s="43"/>
      <c r="CNP293" s="43"/>
      <c r="CNQ293" s="43"/>
      <c r="CNR293" s="43"/>
      <c r="CNS293" s="43"/>
      <c r="CNT293" s="43"/>
      <c r="CNU293" s="43"/>
      <c r="CNV293" s="43"/>
      <c r="CNW293" s="43"/>
      <c r="CNX293" s="43"/>
      <c r="CNY293" s="43"/>
      <c r="CNZ293" s="43"/>
      <c r="COA293" s="43"/>
      <c r="COB293" s="43"/>
      <c r="COC293" s="43"/>
      <c r="COD293" s="43"/>
      <c r="COE293" s="43"/>
      <c r="COF293" s="43"/>
      <c r="COG293" s="43"/>
      <c r="COH293" s="43"/>
      <c r="COI293" s="43"/>
      <c r="COJ293" s="43"/>
      <c r="COK293" s="43"/>
      <c r="COL293" s="43"/>
      <c r="COM293" s="43"/>
      <c r="CON293" s="43"/>
      <c r="COO293" s="43"/>
      <c r="COP293" s="43"/>
      <c r="COQ293" s="43"/>
      <c r="COR293" s="43"/>
      <c r="COS293" s="43"/>
      <c r="COT293" s="43"/>
      <c r="COU293" s="43"/>
      <c r="COV293" s="43"/>
      <c r="COW293" s="43"/>
      <c r="COX293" s="43"/>
      <c r="COY293" s="43"/>
      <c r="COZ293" s="43"/>
      <c r="CPA293" s="43"/>
      <c r="CPB293" s="43"/>
      <c r="CPC293" s="43"/>
      <c r="CPD293" s="43"/>
      <c r="CPE293" s="43"/>
      <c r="CPF293" s="43"/>
      <c r="CPG293" s="43"/>
      <c r="CPH293" s="43"/>
      <c r="CPI293" s="43"/>
      <c r="CPJ293" s="43"/>
      <c r="CPK293" s="43"/>
      <c r="CPL293" s="43"/>
      <c r="CPM293" s="43"/>
      <c r="CPN293" s="43"/>
      <c r="CPO293" s="43"/>
      <c r="CPP293" s="43"/>
      <c r="CPQ293" s="43"/>
      <c r="CPR293" s="43"/>
      <c r="CPS293" s="43"/>
      <c r="CPT293" s="43"/>
      <c r="CPU293" s="43"/>
      <c r="CPV293" s="43"/>
      <c r="CPW293" s="43"/>
      <c r="CPX293" s="43"/>
      <c r="CPY293" s="43"/>
      <c r="CPZ293" s="43"/>
      <c r="CQA293" s="43"/>
      <c r="CQB293" s="43"/>
      <c r="CQC293" s="43"/>
      <c r="CQD293" s="43"/>
      <c r="CQE293" s="43"/>
      <c r="CQF293" s="43"/>
      <c r="CQG293" s="43"/>
      <c r="CQH293" s="43"/>
      <c r="CQI293" s="43"/>
      <c r="CQJ293" s="43"/>
      <c r="CQK293" s="43"/>
      <c r="CQL293" s="43"/>
      <c r="CQM293" s="43"/>
      <c r="CQN293" s="43"/>
      <c r="CQO293" s="43"/>
      <c r="CQP293" s="43"/>
      <c r="CQQ293" s="43"/>
      <c r="CQR293" s="43"/>
      <c r="CQS293" s="43"/>
      <c r="CQT293" s="43"/>
      <c r="CQU293" s="43"/>
      <c r="CQV293" s="43"/>
      <c r="CQW293" s="43"/>
      <c r="CQX293" s="43"/>
      <c r="CQY293" s="43"/>
      <c r="CQZ293" s="43"/>
      <c r="CRA293" s="43"/>
      <c r="CRB293" s="43"/>
      <c r="CRC293" s="43"/>
      <c r="CRD293" s="43"/>
      <c r="CRE293" s="43"/>
      <c r="CRF293" s="43"/>
      <c r="CRG293" s="43"/>
      <c r="CRH293" s="43"/>
      <c r="CRI293" s="43"/>
      <c r="CRJ293" s="43"/>
      <c r="CRK293" s="43"/>
      <c r="CRL293" s="43"/>
      <c r="CRM293" s="43"/>
      <c r="CRN293" s="43"/>
      <c r="CRO293" s="43"/>
      <c r="CRP293" s="43"/>
      <c r="CRQ293" s="43"/>
      <c r="CRR293" s="43"/>
      <c r="CRS293" s="43"/>
      <c r="CRT293" s="43"/>
      <c r="CRU293" s="43"/>
      <c r="CRV293" s="43"/>
      <c r="CRW293" s="43"/>
      <c r="CRX293" s="43"/>
      <c r="CRY293" s="43"/>
      <c r="CRZ293" s="43"/>
      <c r="CSA293" s="43"/>
      <c r="CSB293" s="43"/>
      <c r="CSC293" s="43"/>
      <c r="CSD293" s="43"/>
      <c r="CSE293" s="43"/>
      <c r="CSF293" s="43"/>
      <c r="CSG293" s="43"/>
      <c r="CSH293" s="43"/>
      <c r="CSI293" s="43"/>
      <c r="CSJ293" s="43"/>
      <c r="CSK293" s="43"/>
      <c r="CSL293" s="43"/>
      <c r="CSM293" s="43"/>
      <c r="CSN293" s="43"/>
      <c r="CSO293" s="43"/>
      <c r="CSP293" s="43"/>
      <c r="CSQ293" s="43"/>
      <c r="CSR293" s="43"/>
      <c r="CSS293" s="43"/>
      <c r="CST293" s="43"/>
      <c r="CSU293" s="43"/>
      <c r="CSV293" s="43"/>
      <c r="CSW293" s="43"/>
      <c r="CSX293" s="43"/>
      <c r="CSY293" s="43"/>
      <c r="CSZ293" s="43"/>
      <c r="CTA293" s="43"/>
      <c r="CTB293" s="43"/>
      <c r="CTC293" s="43"/>
      <c r="CTD293" s="43"/>
      <c r="CTE293" s="43"/>
      <c r="CTF293" s="43"/>
      <c r="CTG293" s="43"/>
      <c r="CTH293" s="43"/>
      <c r="CTI293" s="43"/>
      <c r="CTJ293" s="43"/>
      <c r="CTK293" s="43"/>
      <c r="CTL293" s="43"/>
      <c r="CTM293" s="43"/>
      <c r="CTN293" s="43"/>
      <c r="CTO293" s="43"/>
      <c r="CTP293" s="43"/>
      <c r="CTQ293" s="43"/>
      <c r="CTR293" s="43"/>
      <c r="CTS293" s="43"/>
      <c r="CTT293" s="43"/>
      <c r="CTU293" s="43"/>
      <c r="CTV293" s="43"/>
      <c r="CTW293" s="43"/>
      <c r="CTX293" s="43"/>
      <c r="CTY293" s="43"/>
      <c r="CTZ293" s="43"/>
      <c r="CUA293" s="43"/>
      <c r="CUB293" s="43"/>
      <c r="CUC293" s="43"/>
      <c r="CUD293" s="43"/>
      <c r="CUE293" s="43"/>
      <c r="CUF293" s="43"/>
      <c r="CUG293" s="43"/>
      <c r="CUH293" s="43"/>
      <c r="CUI293" s="43"/>
      <c r="CUJ293" s="43"/>
      <c r="CUK293" s="43"/>
      <c r="CUL293" s="43"/>
      <c r="CUM293" s="43"/>
      <c r="CUN293" s="43"/>
      <c r="CUO293" s="43"/>
      <c r="CUP293" s="43"/>
      <c r="CUQ293" s="43"/>
      <c r="CUR293" s="43"/>
      <c r="CUS293" s="43"/>
      <c r="CUT293" s="43"/>
      <c r="CUU293" s="43"/>
      <c r="CUV293" s="43"/>
      <c r="CUW293" s="43"/>
      <c r="CUX293" s="43"/>
      <c r="CUY293" s="43"/>
      <c r="CUZ293" s="43"/>
      <c r="CVA293" s="43"/>
      <c r="CVB293" s="43"/>
      <c r="CVC293" s="43"/>
      <c r="CVD293" s="43"/>
      <c r="CVE293" s="43"/>
      <c r="CVF293" s="43"/>
      <c r="CVG293" s="43"/>
      <c r="CVH293" s="43"/>
      <c r="CVI293" s="43"/>
      <c r="CVJ293" s="43"/>
      <c r="CVK293" s="43"/>
      <c r="CVL293" s="43"/>
      <c r="CVM293" s="43"/>
      <c r="CVN293" s="43"/>
      <c r="CVO293" s="43"/>
      <c r="CVP293" s="43"/>
      <c r="CVQ293" s="43"/>
      <c r="CVR293" s="43"/>
      <c r="CVS293" s="43"/>
      <c r="CVT293" s="43"/>
      <c r="CVU293" s="43"/>
      <c r="CVV293" s="43"/>
      <c r="CVW293" s="43"/>
      <c r="CVX293" s="43"/>
      <c r="CVY293" s="43"/>
      <c r="CVZ293" s="43"/>
      <c r="CWA293" s="43"/>
      <c r="CWB293" s="43"/>
      <c r="CWC293" s="43"/>
      <c r="CWD293" s="43"/>
      <c r="CWE293" s="43"/>
      <c r="CWF293" s="43"/>
      <c r="CWG293" s="43"/>
      <c r="CWH293" s="43"/>
      <c r="CWI293" s="43"/>
      <c r="CWJ293" s="43"/>
      <c r="CWK293" s="43"/>
      <c r="CWL293" s="43"/>
      <c r="CWM293" s="43"/>
      <c r="CWN293" s="43"/>
      <c r="CWO293" s="43"/>
      <c r="CWP293" s="43"/>
      <c r="CWQ293" s="43"/>
      <c r="CWR293" s="43"/>
      <c r="CWS293" s="43"/>
      <c r="CWT293" s="43"/>
      <c r="CWU293" s="43"/>
      <c r="CWV293" s="43"/>
      <c r="CWW293" s="43"/>
      <c r="CWX293" s="43"/>
      <c r="CWY293" s="43"/>
      <c r="CWZ293" s="43"/>
      <c r="CXA293" s="43"/>
      <c r="CXB293" s="43"/>
      <c r="CXC293" s="43"/>
      <c r="CXD293" s="43"/>
      <c r="CXE293" s="43"/>
      <c r="CXF293" s="43"/>
      <c r="CXG293" s="43"/>
      <c r="CXH293" s="43"/>
      <c r="CXI293" s="43"/>
      <c r="CXJ293" s="43"/>
      <c r="CXK293" s="43"/>
      <c r="CXL293" s="43"/>
      <c r="CXM293" s="43"/>
      <c r="CXN293" s="43"/>
      <c r="CXO293" s="43"/>
      <c r="CXP293" s="43"/>
      <c r="CXQ293" s="43"/>
      <c r="CXR293" s="43"/>
      <c r="CXS293" s="43"/>
      <c r="CXT293" s="43"/>
      <c r="CXU293" s="43"/>
      <c r="CXV293" s="43"/>
      <c r="CXW293" s="43"/>
      <c r="CXX293" s="43"/>
      <c r="CXY293" s="43"/>
      <c r="CXZ293" s="43"/>
      <c r="CYA293" s="43"/>
      <c r="CYB293" s="43"/>
      <c r="CYC293" s="43"/>
      <c r="CYD293" s="43"/>
      <c r="CYE293" s="43"/>
      <c r="CYF293" s="43"/>
      <c r="CYG293" s="43"/>
      <c r="CYH293" s="43"/>
      <c r="CYI293" s="43"/>
      <c r="CYJ293" s="43"/>
      <c r="CYK293" s="43"/>
      <c r="CYL293" s="43"/>
      <c r="CYM293" s="43"/>
      <c r="CYN293" s="43"/>
      <c r="CYO293" s="43"/>
      <c r="CYP293" s="43"/>
      <c r="CYQ293" s="43"/>
      <c r="CYR293" s="43"/>
      <c r="CYS293" s="43"/>
      <c r="CYT293" s="43"/>
      <c r="CYU293" s="43"/>
      <c r="CYV293" s="43"/>
      <c r="CYW293" s="43"/>
      <c r="CYX293" s="43"/>
      <c r="CYY293" s="43"/>
      <c r="CYZ293" s="43"/>
      <c r="CZA293" s="43"/>
      <c r="CZB293" s="43"/>
      <c r="CZC293" s="43"/>
      <c r="CZD293" s="43"/>
      <c r="CZE293" s="43"/>
      <c r="CZF293" s="43"/>
      <c r="CZG293" s="43"/>
      <c r="CZH293" s="43"/>
      <c r="CZI293" s="43"/>
      <c r="CZJ293" s="43"/>
      <c r="CZK293" s="43"/>
      <c r="CZL293" s="43"/>
      <c r="CZM293" s="43"/>
      <c r="CZN293" s="43"/>
      <c r="CZO293" s="43"/>
      <c r="CZP293" s="43"/>
      <c r="CZQ293" s="43"/>
      <c r="CZR293" s="43"/>
      <c r="CZS293" s="43"/>
      <c r="CZT293" s="43"/>
      <c r="CZU293" s="43"/>
      <c r="CZV293" s="43"/>
      <c r="CZW293" s="43"/>
      <c r="CZX293" s="43"/>
      <c r="CZY293" s="43"/>
      <c r="CZZ293" s="43"/>
      <c r="DAA293" s="43"/>
      <c r="DAB293" s="43"/>
      <c r="DAC293" s="43"/>
      <c r="DAD293" s="43"/>
      <c r="DAE293" s="43"/>
      <c r="DAF293" s="43"/>
      <c r="DAG293" s="43"/>
      <c r="DAH293" s="43"/>
      <c r="DAI293" s="43"/>
      <c r="DAJ293" s="43"/>
      <c r="DAK293" s="43"/>
      <c r="DAL293" s="43"/>
      <c r="DAM293" s="43"/>
      <c r="DAN293" s="43"/>
      <c r="DAO293" s="43"/>
      <c r="DAP293" s="43"/>
      <c r="DAQ293" s="43"/>
      <c r="DAR293" s="43"/>
      <c r="DAS293" s="43"/>
      <c r="DAT293" s="43"/>
      <c r="DAU293" s="43"/>
      <c r="DAV293" s="43"/>
      <c r="DAW293" s="43"/>
      <c r="DAX293" s="43"/>
      <c r="DAY293" s="43"/>
      <c r="DAZ293" s="43"/>
      <c r="DBA293" s="43"/>
      <c r="DBB293" s="43"/>
      <c r="DBC293" s="43"/>
      <c r="DBD293" s="43"/>
      <c r="DBE293" s="43"/>
      <c r="DBF293" s="43"/>
      <c r="DBG293" s="43"/>
      <c r="DBH293" s="43"/>
      <c r="DBI293" s="43"/>
      <c r="DBJ293" s="43"/>
      <c r="DBK293" s="43"/>
      <c r="DBL293" s="43"/>
      <c r="DBM293" s="43"/>
      <c r="DBN293" s="43"/>
      <c r="DBO293" s="43"/>
      <c r="DBP293" s="43"/>
      <c r="DBQ293" s="43"/>
      <c r="DBR293" s="43"/>
      <c r="DBS293" s="43"/>
      <c r="DBT293" s="43"/>
      <c r="DBU293" s="43"/>
      <c r="DBV293" s="43"/>
      <c r="DBW293" s="43"/>
      <c r="DBX293" s="43"/>
      <c r="DBY293" s="43"/>
      <c r="DBZ293" s="43"/>
      <c r="DCA293" s="43"/>
      <c r="DCB293" s="43"/>
      <c r="DCC293" s="43"/>
      <c r="DCD293" s="43"/>
      <c r="DCE293" s="43"/>
      <c r="DCF293" s="43"/>
      <c r="DCG293" s="43"/>
      <c r="DCH293" s="43"/>
      <c r="DCI293" s="43"/>
      <c r="DCJ293" s="43"/>
      <c r="DCK293" s="43"/>
      <c r="DCL293" s="43"/>
      <c r="DCM293" s="43"/>
      <c r="DCN293" s="43"/>
      <c r="DCO293" s="43"/>
      <c r="DCP293" s="43"/>
      <c r="DCQ293" s="43"/>
      <c r="DCR293" s="43"/>
      <c r="DCS293" s="43"/>
      <c r="DCT293" s="43"/>
      <c r="DCU293" s="43"/>
      <c r="DCV293" s="43"/>
      <c r="DCW293" s="43"/>
      <c r="DCX293" s="43"/>
      <c r="DCY293" s="43"/>
      <c r="DCZ293" s="43"/>
      <c r="DDA293" s="43"/>
      <c r="DDB293" s="43"/>
      <c r="DDC293" s="43"/>
      <c r="DDD293" s="43"/>
      <c r="DDE293" s="43"/>
      <c r="DDF293" s="43"/>
      <c r="DDG293" s="43"/>
      <c r="DDH293" s="43"/>
      <c r="DDI293" s="43"/>
      <c r="DDJ293" s="43"/>
      <c r="DDK293" s="43"/>
      <c r="DDL293" s="43"/>
      <c r="DDM293" s="43"/>
      <c r="DDN293" s="43"/>
      <c r="DDO293" s="43"/>
      <c r="DDP293" s="43"/>
      <c r="DDQ293" s="43"/>
      <c r="DDR293" s="43"/>
      <c r="DDS293" s="43"/>
      <c r="DDT293" s="43"/>
      <c r="DDU293" s="43"/>
      <c r="DDV293" s="43"/>
      <c r="DDW293" s="43"/>
      <c r="DDX293" s="43"/>
      <c r="DDY293" s="43"/>
      <c r="DDZ293" s="43"/>
      <c r="DEA293" s="43"/>
      <c r="DEB293" s="43"/>
      <c r="DEC293" s="43"/>
      <c r="DED293" s="43"/>
      <c r="DEE293" s="43"/>
      <c r="DEF293" s="43"/>
      <c r="DEG293" s="43"/>
      <c r="DEH293" s="43"/>
      <c r="DEI293" s="43"/>
      <c r="DEJ293" s="43"/>
      <c r="DEK293" s="43"/>
      <c r="DEL293" s="43"/>
      <c r="DEM293" s="43"/>
      <c r="DEN293" s="43"/>
      <c r="DEO293" s="43"/>
      <c r="DEP293" s="43"/>
      <c r="DEQ293" s="43"/>
      <c r="DER293" s="43"/>
      <c r="DES293" s="43"/>
      <c r="DET293" s="43"/>
      <c r="DEU293" s="43"/>
      <c r="DEV293" s="43"/>
      <c r="DEW293" s="43"/>
      <c r="DEX293" s="43"/>
      <c r="DEY293" s="43"/>
      <c r="DEZ293" s="43"/>
      <c r="DFA293" s="43"/>
      <c r="DFB293" s="43"/>
      <c r="DFC293" s="43"/>
      <c r="DFD293" s="43"/>
      <c r="DFE293" s="43"/>
      <c r="DFF293" s="43"/>
      <c r="DFG293" s="43"/>
      <c r="DFH293" s="43"/>
      <c r="DFI293" s="43"/>
      <c r="DFJ293" s="43"/>
      <c r="DFK293" s="43"/>
      <c r="DFL293" s="43"/>
      <c r="DFM293" s="43"/>
      <c r="DFN293" s="43"/>
      <c r="DFO293" s="43"/>
      <c r="DFP293" s="43"/>
      <c r="DFQ293" s="43"/>
      <c r="DFR293" s="43"/>
      <c r="DFS293" s="43"/>
      <c r="DFT293" s="43"/>
      <c r="DFU293" s="43"/>
      <c r="DFV293" s="43"/>
      <c r="DFW293" s="43"/>
      <c r="DFX293" s="43"/>
      <c r="DFY293" s="43"/>
      <c r="DFZ293" s="43"/>
      <c r="DGA293" s="43"/>
      <c r="DGB293" s="43"/>
      <c r="DGC293" s="43"/>
      <c r="DGD293" s="43"/>
      <c r="DGE293" s="43"/>
      <c r="DGF293" s="43"/>
      <c r="DGG293" s="43"/>
      <c r="DGH293" s="43"/>
      <c r="DGI293" s="43"/>
      <c r="DGJ293" s="43"/>
      <c r="DGK293" s="43"/>
      <c r="DGL293" s="43"/>
      <c r="DGM293" s="43"/>
      <c r="DGN293" s="43"/>
      <c r="DGO293" s="43"/>
      <c r="DGP293" s="43"/>
      <c r="DGQ293" s="43"/>
      <c r="DGR293" s="43"/>
      <c r="DGS293" s="43"/>
      <c r="DGT293" s="43"/>
      <c r="DGU293" s="43"/>
      <c r="DGV293" s="43"/>
      <c r="DGW293" s="43"/>
      <c r="DGX293" s="43"/>
      <c r="DGY293" s="43"/>
      <c r="DGZ293" s="43"/>
      <c r="DHA293" s="43"/>
      <c r="DHB293" s="43"/>
      <c r="DHC293" s="43"/>
      <c r="DHD293" s="43"/>
      <c r="DHE293" s="43"/>
      <c r="DHF293" s="43"/>
      <c r="DHG293" s="43"/>
      <c r="DHH293" s="43"/>
      <c r="DHI293" s="43"/>
      <c r="DHJ293" s="43"/>
      <c r="DHK293" s="43"/>
      <c r="DHL293" s="43"/>
      <c r="DHM293" s="43"/>
      <c r="DHN293" s="43"/>
      <c r="DHO293" s="43"/>
      <c r="DHP293" s="43"/>
      <c r="DHQ293" s="43"/>
      <c r="DHR293" s="43"/>
      <c r="DHS293" s="43"/>
      <c r="DHT293" s="43"/>
      <c r="DHU293" s="43"/>
      <c r="DHV293" s="43"/>
      <c r="DHW293" s="43"/>
      <c r="DHX293" s="43"/>
      <c r="DHY293" s="43"/>
      <c r="DHZ293" s="43"/>
      <c r="DIA293" s="43"/>
      <c r="DIB293" s="43"/>
      <c r="DIC293" s="43"/>
      <c r="DID293" s="43"/>
      <c r="DIE293" s="43"/>
      <c r="DIF293" s="43"/>
      <c r="DIG293" s="43"/>
      <c r="DIH293" s="43"/>
      <c r="DII293" s="43"/>
      <c r="DIJ293" s="43"/>
      <c r="DIK293" s="43"/>
      <c r="DIL293" s="43"/>
      <c r="DIM293" s="43"/>
      <c r="DIN293" s="43"/>
      <c r="DIO293" s="43"/>
      <c r="DIP293" s="43"/>
      <c r="DIQ293" s="43"/>
      <c r="DIR293" s="43"/>
      <c r="DIS293" s="43"/>
      <c r="DIT293" s="43"/>
      <c r="DIU293" s="43"/>
      <c r="DIV293" s="43"/>
      <c r="DIW293" s="43"/>
      <c r="DIX293" s="43"/>
      <c r="DIY293" s="43"/>
      <c r="DIZ293" s="43"/>
      <c r="DJA293" s="43"/>
      <c r="DJB293" s="43"/>
      <c r="DJC293" s="43"/>
      <c r="DJD293" s="43"/>
      <c r="DJE293" s="43"/>
      <c r="DJF293" s="43"/>
      <c r="DJG293" s="43"/>
      <c r="DJH293" s="43"/>
      <c r="DJI293" s="43"/>
      <c r="DJJ293" s="43"/>
      <c r="DJK293" s="43"/>
      <c r="DJL293" s="43"/>
      <c r="DJM293" s="43"/>
      <c r="DJN293" s="43"/>
      <c r="DJO293" s="43"/>
      <c r="DJP293" s="43"/>
      <c r="DJQ293" s="43"/>
      <c r="DJR293" s="43"/>
      <c r="DJS293" s="43"/>
      <c r="DJT293" s="43"/>
      <c r="DJU293" s="43"/>
      <c r="DJV293" s="43"/>
      <c r="DJW293" s="43"/>
      <c r="DJX293" s="43"/>
      <c r="DJY293" s="43"/>
      <c r="DJZ293" s="43"/>
      <c r="DKA293" s="43"/>
      <c r="DKB293" s="43"/>
      <c r="DKC293" s="43"/>
      <c r="DKD293" s="43"/>
      <c r="DKE293" s="43"/>
      <c r="DKF293" s="43"/>
      <c r="DKG293" s="43"/>
      <c r="DKH293" s="43"/>
      <c r="DKI293" s="43"/>
      <c r="DKJ293" s="43"/>
      <c r="DKK293" s="43"/>
      <c r="DKL293" s="43"/>
      <c r="DKM293" s="43"/>
      <c r="DKN293" s="43"/>
      <c r="DKO293" s="43"/>
      <c r="DKP293" s="43"/>
      <c r="DKQ293" s="43"/>
      <c r="DKR293" s="43"/>
      <c r="DKS293" s="43"/>
      <c r="DKT293" s="43"/>
      <c r="DKU293" s="43"/>
      <c r="DKV293" s="43"/>
      <c r="DKW293" s="43"/>
      <c r="DKX293" s="43"/>
      <c r="DKY293" s="43"/>
      <c r="DKZ293" s="43"/>
      <c r="DLA293" s="43"/>
      <c r="DLB293" s="43"/>
      <c r="DLC293" s="43"/>
      <c r="DLD293" s="43"/>
      <c r="DLE293" s="43"/>
      <c r="DLF293" s="43"/>
      <c r="DLG293" s="43"/>
      <c r="DLH293" s="43"/>
      <c r="DLI293" s="43"/>
      <c r="DLJ293" s="43"/>
      <c r="DLK293" s="43"/>
      <c r="DLL293" s="43"/>
      <c r="DLM293" s="43"/>
      <c r="DLN293" s="43"/>
      <c r="DLO293" s="43"/>
      <c r="DLP293" s="43"/>
      <c r="DLQ293" s="43"/>
      <c r="DLR293" s="43"/>
      <c r="DLS293" s="43"/>
      <c r="DLT293" s="43"/>
      <c r="DLU293" s="43"/>
      <c r="DLV293" s="43"/>
      <c r="DLW293" s="43"/>
      <c r="DLX293" s="43"/>
      <c r="DLY293" s="43"/>
      <c r="DLZ293" s="43"/>
      <c r="DMA293" s="43"/>
      <c r="DMB293" s="43"/>
      <c r="DMC293" s="43"/>
      <c r="DMD293" s="43"/>
      <c r="DME293" s="43"/>
      <c r="DMF293" s="43"/>
      <c r="DMG293" s="43"/>
      <c r="DMH293" s="43"/>
      <c r="DMI293" s="43"/>
      <c r="DMJ293" s="43"/>
      <c r="DMK293" s="43"/>
      <c r="DML293" s="43"/>
      <c r="DMM293" s="43"/>
      <c r="DMN293" s="43"/>
      <c r="DMO293" s="43"/>
      <c r="DMP293" s="43"/>
      <c r="DMQ293" s="43"/>
      <c r="DMR293" s="43"/>
      <c r="DMS293" s="43"/>
      <c r="DMT293" s="43"/>
      <c r="DMU293" s="43"/>
      <c r="DMV293" s="43"/>
      <c r="DMW293" s="43"/>
      <c r="DMX293" s="43"/>
      <c r="DMY293" s="43"/>
      <c r="DMZ293" s="43"/>
      <c r="DNA293" s="43"/>
      <c r="DNB293" s="43"/>
      <c r="DNC293" s="43"/>
      <c r="DND293" s="43"/>
      <c r="DNE293" s="43"/>
      <c r="DNF293" s="43"/>
      <c r="DNG293" s="43"/>
      <c r="DNH293" s="43"/>
      <c r="DNI293" s="43"/>
      <c r="DNJ293" s="43"/>
      <c r="DNK293" s="43"/>
      <c r="DNL293" s="43"/>
      <c r="DNM293" s="43"/>
      <c r="DNN293" s="43"/>
      <c r="DNO293" s="43"/>
      <c r="DNP293" s="43"/>
      <c r="DNQ293" s="43"/>
      <c r="DNR293" s="43"/>
      <c r="DNS293" s="43"/>
      <c r="DNT293" s="43"/>
      <c r="DNU293" s="43"/>
      <c r="DNV293" s="43"/>
      <c r="DNW293" s="43"/>
      <c r="DNX293" s="43"/>
      <c r="DNY293" s="43"/>
      <c r="DNZ293" s="43"/>
      <c r="DOA293" s="43"/>
      <c r="DOB293" s="43"/>
      <c r="DOC293" s="43"/>
      <c r="DOD293" s="43"/>
      <c r="DOE293" s="43"/>
      <c r="DOF293" s="43"/>
      <c r="DOG293" s="43"/>
      <c r="DOH293" s="43"/>
      <c r="DOI293" s="43"/>
      <c r="DOJ293" s="43"/>
      <c r="DOK293" s="43"/>
      <c r="DOL293" s="43"/>
      <c r="DOM293" s="43"/>
      <c r="DON293" s="43"/>
      <c r="DOO293" s="43"/>
      <c r="DOP293" s="43"/>
      <c r="DOQ293" s="43"/>
      <c r="DOR293" s="43"/>
      <c r="DOS293" s="43"/>
      <c r="DOT293" s="43"/>
      <c r="DOU293" s="43"/>
      <c r="DOV293" s="43"/>
      <c r="DOW293" s="43"/>
      <c r="DOX293" s="43"/>
      <c r="DOY293" s="43"/>
      <c r="DOZ293" s="43"/>
      <c r="DPA293" s="43"/>
      <c r="DPB293" s="43"/>
      <c r="DPC293" s="43"/>
      <c r="DPD293" s="43"/>
      <c r="DPE293" s="43"/>
      <c r="DPF293" s="43"/>
      <c r="DPG293" s="43"/>
      <c r="DPH293" s="43"/>
      <c r="DPI293" s="43"/>
      <c r="DPJ293" s="43"/>
      <c r="DPK293" s="43"/>
      <c r="DPL293" s="43"/>
      <c r="DPM293" s="43"/>
      <c r="DPN293" s="43"/>
      <c r="DPO293" s="43"/>
      <c r="DPP293" s="43"/>
      <c r="DPQ293" s="43"/>
      <c r="DPR293" s="43"/>
      <c r="DPS293" s="43"/>
      <c r="DPT293" s="43"/>
      <c r="DPU293" s="43"/>
      <c r="DPV293" s="43"/>
      <c r="DPW293" s="43"/>
      <c r="DPX293" s="43"/>
      <c r="DPY293" s="43"/>
      <c r="DPZ293" s="43"/>
      <c r="DQA293" s="43"/>
      <c r="DQB293" s="43"/>
      <c r="DQC293" s="43"/>
      <c r="DQD293" s="43"/>
      <c r="DQE293" s="43"/>
      <c r="DQF293" s="43"/>
      <c r="DQG293" s="43"/>
      <c r="DQH293" s="43"/>
      <c r="DQI293" s="43"/>
      <c r="DQJ293" s="43"/>
      <c r="DQK293" s="43"/>
      <c r="DQL293" s="43"/>
      <c r="DQM293" s="43"/>
      <c r="DQN293" s="43"/>
      <c r="DQO293" s="43"/>
      <c r="DQP293" s="43"/>
      <c r="DQQ293" s="43"/>
      <c r="DQR293" s="43"/>
      <c r="DQS293" s="43"/>
      <c r="DQT293" s="43"/>
      <c r="DQU293" s="43"/>
      <c r="DQV293" s="43"/>
      <c r="DQW293" s="43"/>
      <c r="DQX293" s="43"/>
      <c r="DQY293" s="43"/>
      <c r="DQZ293" s="43"/>
      <c r="DRA293" s="43"/>
      <c r="DRB293" s="43"/>
      <c r="DRC293" s="43"/>
      <c r="DRD293" s="43"/>
      <c r="DRE293" s="43"/>
      <c r="DRF293" s="43"/>
      <c r="DRG293" s="43"/>
      <c r="DRH293" s="43"/>
      <c r="DRI293" s="43"/>
      <c r="DRJ293" s="43"/>
      <c r="DRK293" s="43"/>
      <c r="DRL293" s="43"/>
      <c r="DRM293" s="43"/>
      <c r="DRN293" s="43"/>
      <c r="DRO293" s="43"/>
      <c r="DRP293" s="43"/>
      <c r="DRQ293" s="43"/>
      <c r="DRR293" s="43"/>
      <c r="DRS293" s="43"/>
      <c r="DRT293" s="43"/>
      <c r="DRU293" s="43"/>
      <c r="DRV293" s="43"/>
      <c r="DRW293" s="43"/>
      <c r="DRX293" s="43"/>
      <c r="DRY293" s="43"/>
      <c r="DRZ293" s="43"/>
      <c r="DSA293" s="43"/>
      <c r="DSB293" s="43"/>
      <c r="DSC293" s="43"/>
      <c r="DSD293" s="43"/>
      <c r="DSE293" s="43"/>
      <c r="DSF293" s="43"/>
      <c r="DSG293" s="43"/>
      <c r="DSH293" s="43"/>
      <c r="DSI293" s="43"/>
      <c r="DSJ293" s="43"/>
      <c r="DSK293" s="43"/>
      <c r="DSL293" s="43"/>
      <c r="DSM293" s="43"/>
      <c r="DSN293" s="43"/>
      <c r="DSO293" s="43"/>
      <c r="DSP293" s="43"/>
      <c r="DSQ293" s="43"/>
      <c r="DSR293" s="43"/>
      <c r="DSS293" s="43"/>
      <c r="DST293" s="43"/>
      <c r="DSU293" s="43"/>
      <c r="DSV293" s="43"/>
      <c r="DSW293" s="43"/>
      <c r="DSX293" s="43"/>
      <c r="DSY293" s="43"/>
      <c r="DSZ293" s="43"/>
      <c r="DTA293" s="43"/>
      <c r="DTB293" s="43"/>
      <c r="DTC293" s="43"/>
      <c r="DTD293" s="43"/>
      <c r="DTE293" s="43"/>
      <c r="DTF293" s="43"/>
      <c r="DTG293" s="43"/>
      <c r="DTH293" s="43"/>
      <c r="DTI293" s="43"/>
      <c r="DTJ293" s="43"/>
      <c r="DTK293" s="43"/>
      <c r="DTL293" s="43"/>
      <c r="DTM293" s="43"/>
      <c r="DTN293" s="43"/>
      <c r="DTO293" s="43"/>
      <c r="DTP293" s="43"/>
      <c r="DTQ293" s="43"/>
      <c r="DTR293" s="43"/>
      <c r="DTS293" s="43"/>
      <c r="DTT293" s="43"/>
      <c r="DTU293" s="43"/>
      <c r="DTV293" s="43"/>
      <c r="DTW293" s="43"/>
      <c r="DTX293" s="43"/>
      <c r="DTY293" s="43"/>
      <c r="DTZ293" s="43"/>
      <c r="DUA293" s="43"/>
      <c r="DUB293" s="43"/>
      <c r="DUC293" s="43"/>
      <c r="DUD293" s="43"/>
      <c r="DUE293" s="43"/>
      <c r="DUF293" s="43"/>
      <c r="DUG293" s="43"/>
      <c r="DUH293" s="43"/>
      <c r="DUI293" s="43"/>
      <c r="DUJ293" s="43"/>
      <c r="DUK293" s="43"/>
      <c r="DUL293" s="43"/>
      <c r="DUM293" s="43"/>
      <c r="DUN293" s="43"/>
      <c r="DUO293" s="43"/>
      <c r="DUP293" s="43"/>
      <c r="DUQ293" s="43"/>
      <c r="DUR293" s="43"/>
      <c r="DUS293" s="43"/>
      <c r="DUT293" s="43"/>
      <c r="DUU293" s="43"/>
      <c r="DUV293" s="43"/>
      <c r="DUW293" s="43"/>
      <c r="DUX293" s="43"/>
      <c r="DUY293" s="43"/>
      <c r="DUZ293" s="43"/>
      <c r="DVA293" s="43"/>
      <c r="DVB293" s="43"/>
      <c r="DVC293" s="43"/>
      <c r="DVD293" s="43"/>
      <c r="DVE293" s="43"/>
      <c r="DVF293" s="43"/>
      <c r="DVG293" s="43"/>
      <c r="DVH293" s="43"/>
      <c r="DVI293" s="43"/>
      <c r="DVJ293" s="43"/>
      <c r="DVK293" s="43"/>
      <c r="DVL293" s="43"/>
      <c r="DVM293" s="43"/>
      <c r="DVN293" s="43"/>
      <c r="DVO293" s="43"/>
      <c r="DVP293" s="43"/>
      <c r="DVQ293" s="43"/>
      <c r="DVR293" s="43"/>
      <c r="DVS293" s="43"/>
      <c r="DVT293" s="43"/>
      <c r="DVU293" s="43"/>
      <c r="DVV293" s="43"/>
      <c r="DVW293" s="43"/>
      <c r="DVX293" s="43"/>
      <c r="DVY293" s="43"/>
      <c r="DVZ293" s="43"/>
      <c r="DWA293" s="43"/>
      <c r="DWB293" s="43"/>
      <c r="DWC293" s="43"/>
      <c r="DWD293" s="43"/>
      <c r="DWE293" s="43"/>
      <c r="DWF293" s="43"/>
      <c r="DWG293" s="43"/>
      <c r="DWH293" s="43"/>
      <c r="DWI293" s="43"/>
      <c r="DWJ293" s="43"/>
      <c r="DWK293" s="43"/>
      <c r="DWL293" s="43"/>
      <c r="DWM293" s="43"/>
      <c r="DWN293" s="43"/>
      <c r="DWO293" s="43"/>
      <c r="DWP293" s="43"/>
      <c r="DWQ293" s="43"/>
      <c r="DWR293" s="43"/>
      <c r="DWS293" s="43"/>
      <c r="DWT293" s="43"/>
      <c r="DWU293" s="43"/>
      <c r="DWV293" s="43"/>
      <c r="DWW293" s="43"/>
      <c r="DWX293" s="43"/>
      <c r="DWY293" s="43"/>
      <c r="DWZ293" s="43"/>
      <c r="DXA293" s="43"/>
      <c r="DXB293" s="43"/>
      <c r="DXC293" s="43"/>
      <c r="DXD293" s="43"/>
      <c r="DXE293" s="43"/>
      <c r="DXF293" s="43"/>
      <c r="DXG293" s="43"/>
      <c r="DXH293" s="43"/>
      <c r="DXI293" s="43"/>
      <c r="DXJ293" s="43"/>
      <c r="DXK293" s="43"/>
      <c r="DXL293" s="43"/>
      <c r="DXM293" s="43"/>
      <c r="DXN293" s="43"/>
      <c r="DXO293" s="43"/>
      <c r="DXP293" s="43"/>
      <c r="DXQ293" s="43"/>
      <c r="DXR293" s="43"/>
      <c r="DXS293" s="43"/>
      <c r="DXT293" s="43"/>
      <c r="DXU293" s="43"/>
      <c r="DXV293" s="43"/>
      <c r="DXW293" s="43"/>
      <c r="DXX293" s="43"/>
      <c r="DXY293" s="43"/>
      <c r="DXZ293" s="43"/>
      <c r="DYA293" s="43"/>
      <c r="DYB293" s="43"/>
      <c r="DYC293" s="43"/>
      <c r="DYD293" s="43"/>
      <c r="DYE293" s="43"/>
      <c r="DYF293" s="43"/>
      <c r="DYG293" s="43"/>
      <c r="DYH293" s="43"/>
      <c r="DYI293" s="43"/>
      <c r="DYJ293" s="43"/>
      <c r="DYK293" s="43"/>
      <c r="DYL293" s="43"/>
      <c r="DYM293" s="43"/>
      <c r="DYN293" s="43"/>
      <c r="DYO293" s="43"/>
      <c r="DYP293" s="43"/>
      <c r="DYQ293" s="43"/>
      <c r="DYR293" s="43"/>
      <c r="DYS293" s="43"/>
      <c r="DYT293" s="43"/>
      <c r="DYU293" s="43"/>
      <c r="DYV293" s="43"/>
      <c r="DYW293" s="43"/>
      <c r="DYX293" s="43"/>
      <c r="DYY293" s="43"/>
      <c r="DYZ293" s="43"/>
      <c r="DZA293" s="43"/>
      <c r="DZB293" s="43"/>
      <c r="DZC293" s="43"/>
      <c r="DZD293" s="43"/>
      <c r="DZE293" s="43"/>
      <c r="DZF293" s="43"/>
      <c r="DZG293" s="43"/>
      <c r="DZH293" s="43"/>
      <c r="DZI293" s="43"/>
      <c r="DZJ293" s="43"/>
      <c r="DZK293" s="43"/>
      <c r="DZL293" s="43"/>
      <c r="DZM293" s="43"/>
      <c r="DZN293" s="43"/>
      <c r="DZO293" s="43"/>
      <c r="DZP293" s="43"/>
      <c r="DZQ293" s="43"/>
      <c r="DZR293" s="43"/>
      <c r="DZS293" s="43"/>
      <c r="DZT293" s="43"/>
      <c r="DZU293" s="43"/>
      <c r="DZV293" s="43"/>
      <c r="DZW293" s="43"/>
      <c r="DZX293" s="43"/>
      <c r="DZY293" s="43"/>
      <c r="DZZ293" s="43"/>
      <c r="EAA293" s="43"/>
      <c r="EAB293" s="43"/>
      <c r="EAC293" s="43"/>
      <c r="EAD293" s="43"/>
      <c r="EAE293" s="43"/>
      <c r="EAF293" s="43"/>
      <c r="EAG293" s="43"/>
      <c r="EAH293" s="43"/>
      <c r="EAI293" s="43"/>
      <c r="EAJ293" s="43"/>
      <c r="EAK293" s="43"/>
      <c r="EAL293" s="43"/>
      <c r="EAM293" s="43"/>
      <c r="EAN293" s="43"/>
      <c r="EAO293" s="43"/>
      <c r="EAP293" s="43"/>
      <c r="EAQ293" s="43"/>
      <c r="EAR293" s="43"/>
      <c r="EAS293" s="43"/>
      <c r="EAT293" s="43"/>
      <c r="EAU293" s="43"/>
      <c r="EAV293" s="43"/>
      <c r="EAW293" s="43"/>
      <c r="EAX293" s="43"/>
      <c r="EAY293" s="43"/>
      <c r="EAZ293" s="43"/>
      <c r="EBA293" s="43"/>
      <c r="EBB293" s="43"/>
      <c r="EBC293" s="43"/>
      <c r="EBD293" s="43"/>
      <c r="EBE293" s="43"/>
      <c r="EBF293" s="43"/>
      <c r="EBG293" s="43"/>
      <c r="EBH293" s="43"/>
      <c r="EBI293" s="43"/>
      <c r="EBJ293" s="43"/>
      <c r="EBK293" s="43"/>
      <c r="EBL293" s="43"/>
      <c r="EBM293" s="43"/>
      <c r="EBN293" s="43"/>
      <c r="EBO293" s="43"/>
      <c r="EBP293" s="43"/>
      <c r="EBQ293" s="43"/>
      <c r="EBR293" s="43"/>
      <c r="EBS293" s="43"/>
      <c r="EBT293" s="43"/>
      <c r="EBU293" s="43"/>
      <c r="EBV293" s="43"/>
      <c r="EBW293" s="43"/>
      <c r="EBX293" s="43"/>
      <c r="EBY293" s="43"/>
      <c r="EBZ293" s="43"/>
      <c r="ECA293" s="43"/>
      <c r="ECB293" s="43"/>
      <c r="ECC293" s="43"/>
      <c r="ECD293" s="43"/>
      <c r="ECE293" s="43"/>
      <c r="ECF293" s="43"/>
      <c r="ECG293" s="43"/>
      <c r="ECH293" s="43"/>
      <c r="ECI293" s="43"/>
      <c r="ECJ293" s="43"/>
      <c r="ECK293" s="43"/>
      <c r="ECL293" s="43"/>
      <c r="ECM293" s="43"/>
      <c r="ECN293" s="43"/>
      <c r="ECO293" s="43"/>
      <c r="ECP293" s="43"/>
      <c r="ECQ293" s="43"/>
      <c r="ECR293" s="43"/>
      <c r="ECS293" s="43"/>
      <c r="ECT293" s="43"/>
      <c r="ECU293" s="43"/>
      <c r="ECV293" s="43"/>
      <c r="ECW293" s="43"/>
      <c r="ECX293" s="43"/>
      <c r="ECY293" s="43"/>
      <c r="ECZ293" s="43"/>
      <c r="EDA293" s="43"/>
      <c r="EDB293" s="43"/>
      <c r="EDC293" s="43"/>
      <c r="EDD293" s="43"/>
      <c r="EDE293" s="43"/>
      <c r="EDF293" s="43"/>
      <c r="EDG293" s="43"/>
      <c r="EDH293" s="43"/>
      <c r="EDI293" s="43"/>
      <c r="EDJ293" s="43"/>
      <c r="EDK293" s="43"/>
      <c r="EDL293" s="43"/>
      <c r="EDM293" s="43"/>
      <c r="EDN293" s="43"/>
      <c r="EDO293" s="43"/>
      <c r="EDP293" s="43"/>
      <c r="EDQ293" s="43"/>
      <c r="EDR293" s="43"/>
      <c r="EDS293" s="43"/>
      <c r="EDT293" s="43"/>
      <c r="EDU293" s="43"/>
      <c r="EDV293" s="43"/>
      <c r="EDW293" s="43"/>
      <c r="EDX293" s="43"/>
      <c r="EDY293" s="43"/>
      <c r="EDZ293" s="43"/>
      <c r="EEA293" s="43"/>
      <c r="EEB293" s="43"/>
      <c r="EEC293" s="43"/>
      <c r="EED293" s="43"/>
      <c r="EEE293" s="43"/>
      <c r="EEF293" s="43"/>
      <c r="EEG293" s="43"/>
      <c r="EEH293" s="43"/>
      <c r="EEI293" s="43"/>
      <c r="EEJ293" s="43"/>
      <c r="EEK293" s="43"/>
      <c r="EEL293" s="43"/>
      <c r="EEM293" s="43"/>
      <c r="EEN293" s="43"/>
      <c r="EEO293" s="43"/>
      <c r="EEP293" s="43"/>
      <c r="EEQ293" s="43"/>
      <c r="EER293" s="43"/>
      <c r="EES293" s="43"/>
      <c r="EET293" s="43"/>
      <c r="EEU293" s="43"/>
      <c r="EEV293" s="43"/>
      <c r="EEW293" s="43"/>
      <c r="EEX293" s="43"/>
      <c r="EEY293" s="43"/>
      <c r="EEZ293" s="43"/>
      <c r="EFA293" s="43"/>
      <c r="EFB293" s="43"/>
      <c r="EFC293" s="43"/>
      <c r="EFD293" s="43"/>
      <c r="EFE293" s="43"/>
      <c r="EFF293" s="43"/>
      <c r="EFG293" s="43"/>
      <c r="EFH293" s="43"/>
      <c r="EFI293" s="43"/>
      <c r="EFJ293" s="43"/>
      <c r="EFK293" s="43"/>
      <c r="EFL293" s="43"/>
      <c r="EFM293" s="43"/>
      <c r="EFN293" s="43"/>
      <c r="EFO293" s="43"/>
      <c r="EFP293" s="43"/>
      <c r="EFQ293" s="43"/>
      <c r="EFR293" s="43"/>
      <c r="EFS293" s="43"/>
      <c r="EFT293" s="43"/>
      <c r="EFU293" s="43"/>
      <c r="EFV293" s="43"/>
      <c r="EFW293" s="43"/>
      <c r="EFX293" s="43"/>
      <c r="EFY293" s="43"/>
      <c r="EFZ293" s="43"/>
      <c r="EGA293" s="43"/>
      <c r="EGB293" s="43"/>
      <c r="EGC293" s="43"/>
      <c r="EGD293" s="43"/>
      <c r="EGE293" s="43"/>
      <c r="EGF293" s="43"/>
      <c r="EGG293" s="43"/>
      <c r="EGH293" s="43"/>
      <c r="EGI293" s="43"/>
      <c r="EGJ293" s="43"/>
      <c r="EGK293" s="43"/>
      <c r="EGL293" s="43"/>
      <c r="EGM293" s="43"/>
      <c r="EGN293" s="43"/>
      <c r="EGO293" s="43"/>
      <c r="EGP293" s="43"/>
      <c r="EGQ293" s="43"/>
      <c r="EGR293" s="43"/>
      <c r="EGS293" s="43"/>
      <c r="EGT293" s="43"/>
      <c r="EGU293" s="43"/>
      <c r="EGV293" s="43"/>
      <c r="EGW293" s="43"/>
      <c r="EGX293" s="43"/>
      <c r="EGY293" s="43"/>
      <c r="EGZ293" s="43"/>
      <c r="EHA293" s="43"/>
      <c r="EHB293" s="43"/>
      <c r="EHC293" s="43"/>
      <c r="EHD293" s="43"/>
      <c r="EHE293" s="43"/>
      <c r="EHF293" s="43"/>
      <c r="EHG293" s="43"/>
      <c r="EHH293" s="43"/>
      <c r="EHI293" s="43"/>
      <c r="EHJ293" s="43"/>
      <c r="EHK293" s="43"/>
      <c r="EHL293" s="43"/>
      <c r="EHM293" s="43"/>
      <c r="EHN293" s="43"/>
      <c r="EHO293" s="43"/>
      <c r="EHP293" s="43"/>
      <c r="EHQ293" s="43"/>
      <c r="EHR293" s="43"/>
      <c r="EHS293" s="43"/>
      <c r="EHT293" s="43"/>
      <c r="EHU293" s="43"/>
      <c r="EHV293" s="43"/>
      <c r="EHW293" s="43"/>
      <c r="EHX293" s="43"/>
      <c r="EHY293" s="43"/>
      <c r="EHZ293" s="43"/>
      <c r="EIA293" s="43"/>
      <c r="EIB293" s="43"/>
      <c r="EIC293" s="43"/>
      <c r="EID293" s="43"/>
      <c r="EIE293" s="43"/>
      <c r="EIF293" s="43"/>
      <c r="EIG293" s="43"/>
      <c r="EIH293" s="43"/>
      <c r="EII293" s="43"/>
      <c r="EIJ293" s="43"/>
      <c r="EIK293" s="43"/>
      <c r="EIL293" s="43"/>
      <c r="EIM293" s="43"/>
      <c r="EIN293" s="43"/>
      <c r="EIO293" s="43"/>
      <c r="EIP293" s="43"/>
      <c r="EIQ293" s="43"/>
      <c r="EIR293" s="43"/>
      <c r="EIS293" s="43"/>
      <c r="EIT293" s="43"/>
      <c r="EIU293" s="43"/>
      <c r="EIV293" s="43"/>
      <c r="EIW293" s="43"/>
      <c r="EIX293" s="43"/>
      <c r="EIY293" s="43"/>
      <c r="EIZ293" s="43"/>
      <c r="EJA293" s="43"/>
      <c r="EJB293" s="43"/>
      <c r="EJC293" s="43"/>
      <c r="EJD293" s="43"/>
      <c r="EJE293" s="43"/>
      <c r="EJF293" s="43"/>
      <c r="EJG293" s="43"/>
      <c r="EJH293" s="43"/>
      <c r="EJI293" s="43"/>
      <c r="EJJ293" s="43"/>
      <c r="EJK293" s="43"/>
      <c r="EJL293" s="43"/>
      <c r="EJM293" s="43"/>
      <c r="EJN293" s="43"/>
      <c r="EJO293" s="43"/>
      <c r="EJP293" s="43"/>
      <c r="EJQ293" s="43"/>
      <c r="EJR293" s="43"/>
      <c r="EJS293" s="43"/>
      <c r="EJT293" s="43"/>
      <c r="EJU293" s="43"/>
      <c r="EJV293" s="43"/>
      <c r="EJW293" s="43"/>
      <c r="EJX293" s="43"/>
      <c r="EJY293" s="43"/>
      <c r="EJZ293" s="43"/>
      <c r="EKA293" s="43"/>
      <c r="EKB293" s="43"/>
      <c r="EKC293" s="43"/>
      <c r="EKD293" s="43"/>
      <c r="EKE293" s="43"/>
      <c r="EKF293" s="43"/>
      <c r="EKG293" s="43"/>
      <c r="EKH293" s="43"/>
      <c r="EKI293" s="43"/>
      <c r="EKJ293" s="43"/>
      <c r="EKK293" s="43"/>
      <c r="EKL293" s="43"/>
      <c r="EKM293" s="43"/>
      <c r="EKN293" s="43"/>
      <c r="EKO293" s="43"/>
      <c r="EKP293" s="43"/>
      <c r="EKQ293" s="43"/>
      <c r="EKR293" s="43"/>
      <c r="EKS293" s="43"/>
      <c r="EKT293" s="43"/>
      <c r="EKU293" s="43"/>
      <c r="EKV293" s="43"/>
      <c r="EKW293" s="43"/>
      <c r="EKX293" s="43"/>
      <c r="EKY293" s="43"/>
      <c r="EKZ293" s="43"/>
      <c r="ELA293" s="43"/>
      <c r="ELB293" s="43"/>
      <c r="ELC293" s="43"/>
      <c r="ELD293" s="43"/>
      <c r="ELE293" s="43"/>
      <c r="ELF293" s="43"/>
      <c r="ELG293" s="43"/>
      <c r="ELH293" s="43"/>
      <c r="ELI293" s="43"/>
      <c r="ELJ293" s="43"/>
      <c r="ELK293" s="43"/>
      <c r="ELL293" s="43"/>
      <c r="ELM293" s="43"/>
      <c r="ELN293" s="43"/>
      <c r="ELO293" s="43"/>
      <c r="ELP293" s="43"/>
      <c r="ELQ293" s="43"/>
      <c r="ELR293" s="43"/>
      <c r="ELS293" s="43"/>
      <c r="ELT293" s="43"/>
      <c r="ELU293" s="43"/>
      <c r="ELV293" s="43"/>
      <c r="ELW293" s="43"/>
      <c r="ELX293" s="43"/>
      <c r="ELY293" s="43"/>
      <c r="ELZ293" s="43"/>
      <c r="EMA293" s="43"/>
      <c r="EMB293" s="43"/>
      <c r="EMC293" s="43"/>
      <c r="EMD293" s="43"/>
      <c r="EME293" s="43"/>
      <c r="EMF293" s="43"/>
      <c r="EMG293" s="43"/>
      <c r="EMH293" s="43"/>
      <c r="EMI293" s="43"/>
      <c r="EMJ293" s="43"/>
      <c r="EMK293" s="43"/>
      <c r="EML293" s="43"/>
      <c r="EMM293" s="43"/>
      <c r="EMN293" s="43"/>
      <c r="EMO293" s="43"/>
      <c r="EMP293" s="43"/>
      <c r="EMQ293" s="43"/>
      <c r="EMR293" s="43"/>
      <c r="EMS293" s="43"/>
      <c r="EMT293" s="43"/>
      <c r="EMU293" s="43"/>
      <c r="EMV293" s="43"/>
      <c r="EMW293" s="43"/>
      <c r="EMX293" s="43"/>
      <c r="EMY293" s="43"/>
      <c r="EMZ293" s="43"/>
      <c r="ENA293" s="43"/>
      <c r="ENB293" s="43"/>
      <c r="ENC293" s="43"/>
      <c r="END293" s="43"/>
      <c r="ENE293" s="43"/>
      <c r="ENF293" s="43"/>
      <c r="ENG293" s="43"/>
      <c r="ENH293" s="43"/>
      <c r="ENI293" s="43"/>
      <c r="ENJ293" s="43"/>
      <c r="ENK293" s="43"/>
      <c r="ENL293" s="43"/>
      <c r="ENM293" s="43"/>
      <c r="ENN293" s="43"/>
      <c r="ENO293" s="43"/>
      <c r="ENP293" s="43"/>
      <c r="ENQ293" s="43"/>
      <c r="ENR293" s="43"/>
      <c r="ENS293" s="43"/>
      <c r="ENT293" s="43"/>
      <c r="ENU293" s="43"/>
      <c r="ENV293" s="43"/>
      <c r="ENW293" s="43"/>
      <c r="ENX293" s="43"/>
      <c r="ENY293" s="43"/>
      <c r="ENZ293" s="43"/>
      <c r="EOA293" s="43"/>
      <c r="EOB293" s="43"/>
      <c r="EOC293" s="43"/>
      <c r="EOD293" s="43"/>
      <c r="EOE293" s="43"/>
      <c r="EOF293" s="43"/>
      <c r="EOG293" s="43"/>
      <c r="EOH293" s="43"/>
      <c r="EOI293" s="43"/>
      <c r="EOJ293" s="43"/>
      <c r="EOK293" s="43"/>
      <c r="EOL293" s="43"/>
      <c r="EOM293" s="43"/>
      <c r="EON293" s="43"/>
      <c r="EOO293" s="43"/>
      <c r="EOP293" s="43"/>
      <c r="EOQ293" s="43"/>
      <c r="EOR293" s="43"/>
      <c r="EOS293" s="43"/>
      <c r="EOT293" s="43"/>
      <c r="EOU293" s="43"/>
      <c r="EOV293" s="43"/>
      <c r="EOW293" s="43"/>
      <c r="EOX293" s="43"/>
      <c r="EOY293" s="43"/>
      <c r="EOZ293" s="43"/>
      <c r="EPA293" s="43"/>
      <c r="EPB293" s="43"/>
      <c r="EPC293" s="43"/>
      <c r="EPD293" s="43"/>
      <c r="EPE293" s="43"/>
      <c r="EPF293" s="43"/>
      <c r="EPG293" s="43"/>
      <c r="EPH293" s="43"/>
      <c r="EPI293" s="43"/>
      <c r="EPJ293" s="43"/>
      <c r="EPK293" s="43"/>
      <c r="EPL293" s="43"/>
      <c r="EPM293" s="43"/>
      <c r="EPN293" s="43"/>
      <c r="EPO293" s="43"/>
      <c r="EPP293" s="43"/>
      <c r="EPQ293" s="43"/>
      <c r="EPR293" s="43"/>
      <c r="EPS293" s="43"/>
      <c r="EPT293" s="43"/>
      <c r="EPU293" s="43"/>
      <c r="EPV293" s="43"/>
      <c r="EPW293" s="43"/>
      <c r="EPX293" s="43"/>
      <c r="EPY293" s="43"/>
      <c r="EPZ293" s="43"/>
      <c r="EQA293" s="43"/>
      <c r="EQB293" s="43"/>
      <c r="EQC293" s="43"/>
      <c r="EQD293" s="43"/>
      <c r="EQE293" s="43"/>
      <c r="EQF293" s="43"/>
      <c r="EQG293" s="43"/>
      <c r="EQH293" s="43"/>
      <c r="EQI293" s="43"/>
      <c r="EQJ293" s="43"/>
      <c r="EQK293" s="43"/>
      <c r="EQL293" s="43"/>
      <c r="EQM293" s="43"/>
      <c r="EQN293" s="43"/>
      <c r="EQO293" s="43"/>
      <c r="EQP293" s="43"/>
      <c r="EQQ293" s="43"/>
      <c r="EQR293" s="43"/>
      <c r="EQS293" s="43"/>
      <c r="EQT293" s="43"/>
      <c r="EQU293" s="43"/>
      <c r="EQV293" s="43"/>
      <c r="EQW293" s="43"/>
      <c r="EQX293" s="43"/>
      <c r="EQY293" s="43"/>
      <c r="EQZ293" s="43"/>
      <c r="ERA293" s="43"/>
      <c r="ERB293" s="43"/>
      <c r="ERC293" s="43"/>
      <c r="ERD293" s="43"/>
      <c r="ERE293" s="43"/>
      <c r="ERF293" s="43"/>
      <c r="ERG293" s="43"/>
      <c r="ERH293" s="43"/>
      <c r="ERI293" s="43"/>
      <c r="ERJ293" s="43"/>
      <c r="ERK293" s="43"/>
      <c r="ERL293" s="43"/>
      <c r="ERM293" s="43"/>
      <c r="ERN293" s="43"/>
      <c r="ERO293" s="43"/>
      <c r="ERP293" s="43"/>
      <c r="ERQ293" s="43"/>
      <c r="ERR293" s="43"/>
      <c r="ERS293" s="43"/>
      <c r="ERT293" s="43"/>
      <c r="ERU293" s="43"/>
      <c r="ERV293" s="43"/>
      <c r="ERW293" s="43"/>
      <c r="ERX293" s="43"/>
      <c r="ERY293" s="43"/>
      <c r="ERZ293" s="43"/>
      <c r="ESA293" s="43"/>
      <c r="ESB293" s="43"/>
      <c r="ESC293" s="43"/>
      <c r="ESD293" s="43"/>
      <c r="ESE293" s="43"/>
      <c r="ESF293" s="43"/>
      <c r="ESG293" s="43"/>
      <c r="ESH293" s="43"/>
      <c r="ESI293" s="43"/>
      <c r="ESJ293" s="43"/>
      <c r="ESK293" s="43"/>
      <c r="ESL293" s="43"/>
      <c r="ESM293" s="43"/>
      <c r="ESN293" s="43"/>
      <c r="ESO293" s="43"/>
      <c r="ESP293" s="43"/>
      <c r="ESQ293" s="43"/>
      <c r="ESR293" s="43"/>
      <c r="ESS293" s="43"/>
      <c r="EST293" s="43"/>
      <c r="ESU293" s="43"/>
      <c r="ESV293" s="43"/>
      <c r="ESW293" s="43"/>
      <c r="ESX293" s="43"/>
      <c r="ESY293" s="43"/>
      <c r="ESZ293" s="43"/>
      <c r="ETA293" s="43"/>
      <c r="ETB293" s="43"/>
      <c r="ETC293" s="43"/>
      <c r="ETD293" s="43"/>
      <c r="ETE293" s="43"/>
      <c r="ETF293" s="43"/>
      <c r="ETG293" s="43"/>
      <c r="ETH293" s="43"/>
      <c r="ETI293" s="43"/>
      <c r="ETJ293" s="43"/>
      <c r="ETK293" s="43"/>
      <c r="ETL293" s="43"/>
      <c r="ETM293" s="43"/>
      <c r="ETN293" s="43"/>
      <c r="ETO293" s="43"/>
      <c r="ETP293" s="43"/>
      <c r="ETQ293" s="43"/>
      <c r="ETR293" s="43"/>
      <c r="ETS293" s="43"/>
      <c r="ETT293" s="43"/>
      <c r="ETU293" s="43"/>
      <c r="ETV293" s="43"/>
      <c r="ETW293" s="43"/>
      <c r="ETX293" s="43"/>
      <c r="ETY293" s="43"/>
      <c r="ETZ293" s="43"/>
      <c r="EUA293" s="43"/>
      <c r="EUB293" s="43"/>
      <c r="EUC293" s="43"/>
      <c r="EUD293" s="43"/>
      <c r="EUE293" s="43"/>
      <c r="EUF293" s="43"/>
      <c r="EUG293" s="43"/>
      <c r="EUH293" s="43"/>
      <c r="EUI293" s="43"/>
      <c r="EUJ293" s="43"/>
      <c r="EUK293" s="43"/>
      <c r="EUL293" s="43"/>
      <c r="EUM293" s="43"/>
      <c r="EUN293" s="43"/>
      <c r="EUO293" s="43"/>
      <c r="EUP293" s="43"/>
      <c r="EUQ293" s="43"/>
      <c r="EUR293" s="43"/>
      <c r="EUS293" s="43"/>
      <c r="EUT293" s="43"/>
      <c r="EUU293" s="43"/>
      <c r="EUV293" s="43"/>
      <c r="EUW293" s="43"/>
      <c r="EUX293" s="43"/>
      <c r="EUY293" s="43"/>
      <c r="EUZ293" s="43"/>
      <c r="EVA293" s="43"/>
      <c r="EVB293" s="43"/>
      <c r="EVC293" s="43"/>
      <c r="EVD293" s="43"/>
      <c r="EVE293" s="43"/>
      <c r="EVF293" s="43"/>
      <c r="EVG293" s="43"/>
      <c r="EVH293" s="43"/>
      <c r="EVI293" s="43"/>
      <c r="EVJ293" s="43"/>
      <c r="EVK293" s="43"/>
      <c r="EVL293" s="43"/>
      <c r="EVM293" s="43"/>
      <c r="EVN293" s="43"/>
      <c r="EVO293" s="43"/>
      <c r="EVP293" s="43"/>
      <c r="EVQ293" s="43"/>
      <c r="EVR293" s="43"/>
      <c r="EVS293" s="43"/>
      <c r="EVT293" s="43"/>
      <c r="EVU293" s="43"/>
      <c r="EVV293" s="43"/>
      <c r="EVW293" s="43"/>
      <c r="EVX293" s="43"/>
      <c r="EVY293" s="43"/>
      <c r="EVZ293" s="43"/>
      <c r="EWA293" s="43"/>
      <c r="EWB293" s="43"/>
      <c r="EWC293" s="43"/>
      <c r="EWD293" s="43"/>
      <c r="EWE293" s="43"/>
      <c r="EWF293" s="43"/>
      <c r="EWG293" s="43"/>
      <c r="EWH293" s="43"/>
      <c r="EWI293" s="43"/>
      <c r="EWJ293" s="43"/>
      <c r="EWK293" s="43"/>
      <c r="EWL293" s="43"/>
      <c r="EWM293" s="43"/>
      <c r="EWN293" s="43"/>
      <c r="EWO293" s="43"/>
      <c r="EWP293" s="43"/>
      <c r="EWQ293" s="43"/>
      <c r="EWR293" s="43"/>
      <c r="EWS293" s="43"/>
      <c r="EWT293" s="43"/>
      <c r="EWU293" s="43"/>
      <c r="EWV293" s="43"/>
      <c r="EWW293" s="43"/>
      <c r="EWX293" s="43"/>
      <c r="EWY293" s="43"/>
      <c r="EWZ293" s="43"/>
      <c r="EXA293" s="43"/>
      <c r="EXB293" s="43"/>
      <c r="EXC293" s="43"/>
      <c r="EXD293" s="43"/>
      <c r="EXE293" s="43"/>
      <c r="EXF293" s="43"/>
      <c r="EXG293" s="43"/>
      <c r="EXH293" s="43"/>
      <c r="EXI293" s="43"/>
      <c r="EXJ293" s="43"/>
      <c r="EXK293" s="43"/>
      <c r="EXL293" s="43"/>
      <c r="EXM293" s="43"/>
      <c r="EXN293" s="43"/>
      <c r="EXO293" s="43"/>
      <c r="EXP293" s="43"/>
      <c r="EXQ293" s="43"/>
      <c r="EXR293" s="43"/>
      <c r="EXS293" s="43"/>
      <c r="EXT293" s="43"/>
      <c r="EXU293" s="43"/>
      <c r="EXV293" s="43"/>
      <c r="EXW293" s="43"/>
      <c r="EXX293" s="43"/>
      <c r="EXY293" s="43"/>
      <c r="EXZ293" s="43"/>
      <c r="EYA293" s="43"/>
      <c r="EYB293" s="43"/>
      <c r="EYC293" s="43"/>
      <c r="EYD293" s="43"/>
      <c r="EYE293" s="43"/>
      <c r="EYF293" s="43"/>
      <c r="EYG293" s="43"/>
      <c r="EYH293" s="43"/>
      <c r="EYI293" s="43"/>
      <c r="EYJ293" s="43"/>
      <c r="EYK293" s="43"/>
      <c r="EYL293" s="43"/>
      <c r="EYM293" s="43"/>
      <c r="EYN293" s="43"/>
      <c r="EYO293" s="43"/>
      <c r="EYP293" s="43"/>
      <c r="EYQ293" s="43"/>
      <c r="EYR293" s="43"/>
      <c r="EYS293" s="43"/>
      <c r="EYT293" s="43"/>
      <c r="EYU293" s="43"/>
      <c r="EYV293" s="43"/>
      <c r="EYW293" s="43"/>
      <c r="EYX293" s="43"/>
      <c r="EYY293" s="43"/>
      <c r="EYZ293" s="43"/>
      <c r="EZA293" s="43"/>
      <c r="EZB293" s="43"/>
      <c r="EZC293" s="43"/>
      <c r="EZD293" s="43"/>
      <c r="EZE293" s="43"/>
      <c r="EZF293" s="43"/>
      <c r="EZG293" s="43"/>
      <c r="EZH293" s="43"/>
      <c r="EZI293" s="43"/>
      <c r="EZJ293" s="43"/>
      <c r="EZK293" s="43"/>
      <c r="EZL293" s="43"/>
      <c r="EZM293" s="43"/>
      <c r="EZN293" s="43"/>
      <c r="EZO293" s="43"/>
      <c r="EZP293" s="43"/>
      <c r="EZQ293" s="43"/>
      <c r="EZR293" s="43"/>
      <c r="EZS293" s="43"/>
      <c r="EZT293" s="43"/>
      <c r="EZU293" s="43"/>
      <c r="EZV293" s="43"/>
      <c r="EZW293" s="43"/>
      <c r="EZX293" s="43"/>
      <c r="EZY293" s="43"/>
      <c r="EZZ293" s="43"/>
      <c r="FAA293" s="43"/>
      <c r="FAB293" s="43"/>
      <c r="FAC293" s="43"/>
      <c r="FAD293" s="43"/>
      <c r="FAE293" s="43"/>
      <c r="FAF293" s="43"/>
      <c r="FAG293" s="43"/>
      <c r="FAH293" s="43"/>
      <c r="FAI293" s="43"/>
      <c r="FAJ293" s="43"/>
      <c r="FAK293" s="43"/>
      <c r="FAL293" s="43"/>
      <c r="FAM293" s="43"/>
      <c r="FAN293" s="43"/>
      <c r="FAO293" s="43"/>
      <c r="FAP293" s="43"/>
      <c r="FAQ293" s="43"/>
      <c r="FAR293" s="43"/>
      <c r="FAS293" s="43"/>
      <c r="FAT293" s="43"/>
      <c r="FAU293" s="43"/>
      <c r="FAV293" s="43"/>
      <c r="FAW293" s="43"/>
      <c r="FAX293" s="43"/>
      <c r="FAY293" s="43"/>
      <c r="FAZ293" s="43"/>
      <c r="FBA293" s="43"/>
      <c r="FBB293" s="43"/>
      <c r="FBC293" s="43"/>
      <c r="FBD293" s="43"/>
      <c r="FBE293" s="43"/>
      <c r="FBF293" s="43"/>
      <c r="FBG293" s="43"/>
      <c r="FBH293" s="43"/>
      <c r="FBI293" s="43"/>
      <c r="FBJ293" s="43"/>
      <c r="FBK293" s="43"/>
      <c r="FBL293" s="43"/>
      <c r="FBM293" s="43"/>
      <c r="FBN293" s="43"/>
      <c r="FBO293" s="43"/>
      <c r="FBP293" s="43"/>
      <c r="FBQ293" s="43"/>
      <c r="FBR293" s="43"/>
      <c r="FBS293" s="43"/>
      <c r="FBT293" s="43"/>
      <c r="FBU293" s="43"/>
      <c r="FBV293" s="43"/>
      <c r="FBW293" s="43"/>
      <c r="FBX293" s="43"/>
      <c r="FBY293" s="43"/>
      <c r="FBZ293" s="43"/>
      <c r="FCA293" s="43"/>
      <c r="FCB293" s="43"/>
      <c r="FCC293" s="43"/>
      <c r="FCD293" s="43"/>
      <c r="FCE293" s="43"/>
      <c r="FCF293" s="43"/>
      <c r="FCG293" s="43"/>
      <c r="FCH293" s="43"/>
      <c r="FCI293" s="43"/>
      <c r="FCJ293" s="43"/>
      <c r="FCK293" s="43"/>
      <c r="FCL293" s="43"/>
      <c r="FCM293" s="43"/>
      <c r="FCN293" s="43"/>
      <c r="FCO293" s="43"/>
      <c r="FCP293" s="43"/>
      <c r="FCQ293" s="43"/>
      <c r="FCR293" s="43"/>
      <c r="FCS293" s="43"/>
      <c r="FCT293" s="43"/>
      <c r="FCU293" s="43"/>
      <c r="FCV293" s="43"/>
      <c r="FCW293" s="43"/>
      <c r="FCX293" s="43"/>
      <c r="FCY293" s="43"/>
      <c r="FCZ293" s="43"/>
      <c r="FDA293" s="43"/>
      <c r="FDB293" s="43"/>
      <c r="FDC293" s="43"/>
      <c r="FDD293" s="43"/>
      <c r="FDE293" s="43"/>
      <c r="FDF293" s="43"/>
      <c r="FDG293" s="43"/>
      <c r="FDH293" s="43"/>
      <c r="FDI293" s="43"/>
      <c r="FDJ293" s="43"/>
      <c r="FDK293" s="43"/>
      <c r="FDL293" s="43"/>
      <c r="FDM293" s="43"/>
      <c r="FDN293" s="43"/>
      <c r="FDO293" s="43"/>
      <c r="FDP293" s="43"/>
      <c r="FDQ293" s="43"/>
      <c r="FDR293" s="43"/>
      <c r="FDS293" s="43"/>
      <c r="FDT293" s="43"/>
      <c r="FDU293" s="43"/>
      <c r="FDV293" s="43"/>
      <c r="FDW293" s="43"/>
      <c r="FDX293" s="43"/>
      <c r="FDY293" s="43"/>
      <c r="FDZ293" s="43"/>
      <c r="FEA293" s="43"/>
      <c r="FEB293" s="43"/>
      <c r="FEC293" s="43"/>
      <c r="FED293" s="43"/>
      <c r="FEE293" s="43"/>
      <c r="FEF293" s="43"/>
      <c r="FEG293" s="43"/>
      <c r="FEH293" s="43"/>
      <c r="FEI293" s="43"/>
      <c r="FEJ293" s="43"/>
      <c r="FEK293" s="43"/>
      <c r="FEL293" s="43"/>
      <c r="FEM293" s="43"/>
      <c r="FEN293" s="43"/>
      <c r="FEO293" s="43"/>
      <c r="FEP293" s="43"/>
      <c r="FEQ293" s="43"/>
      <c r="FER293" s="43"/>
      <c r="FES293" s="43"/>
      <c r="FET293" s="43"/>
      <c r="FEU293" s="43"/>
      <c r="FEV293" s="43"/>
      <c r="FEW293" s="43"/>
      <c r="FEX293" s="43"/>
      <c r="FEY293" s="43"/>
      <c r="FEZ293" s="43"/>
      <c r="FFA293" s="43"/>
      <c r="FFB293" s="43"/>
      <c r="FFC293" s="43"/>
      <c r="FFD293" s="43"/>
      <c r="FFE293" s="43"/>
      <c r="FFF293" s="43"/>
      <c r="FFG293" s="43"/>
      <c r="FFH293" s="43"/>
      <c r="FFI293" s="43"/>
      <c r="FFJ293" s="43"/>
      <c r="FFK293" s="43"/>
      <c r="FFL293" s="43"/>
      <c r="FFM293" s="43"/>
      <c r="FFN293" s="43"/>
      <c r="FFO293" s="43"/>
      <c r="FFP293" s="43"/>
      <c r="FFQ293" s="43"/>
      <c r="FFR293" s="43"/>
      <c r="FFS293" s="43"/>
      <c r="FFT293" s="43"/>
      <c r="FFU293" s="43"/>
      <c r="FFV293" s="43"/>
      <c r="FFW293" s="43"/>
      <c r="FFX293" s="43"/>
      <c r="FFY293" s="43"/>
      <c r="FFZ293" s="43"/>
      <c r="FGA293" s="43"/>
      <c r="FGB293" s="43"/>
      <c r="FGC293" s="43"/>
      <c r="FGD293" s="43"/>
      <c r="FGE293" s="43"/>
      <c r="FGF293" s="43"/>
      <c r="FGG293" s="43"/>
      <c r="FGH293" s="43"/>
      <c r="FGI293" s="43"/>
      <c r="FGJ293" s="43"/>
      <c r="FGK293" s="43"/>
      <c r="FGL293" s="43"/>
      <c r="FGM293" s="43"/>
      <c r="FGN293" s="43"/>
      <c r="FGO293" s="43"/>
      <c r="FGP293" s="43"/>
      <c r="FGQ293" s="43"/>
      <c r="FGR293" s="43"/>
      <c r="FGS293" s="43"/>
      <c r="FGT293" s="43"/>
      <c r="FGU293" s="43"/>
      <c r="FGV293" s="43"/>
      <c r="FGW293" s="43"/>
      <c r="FGX293" s="43"/>
      <c r="FGY293" s="43"/>
      <c r="FGZ293" s="43"/>
      <c r="FHA293" s="43"/>
      <c r="FHB293" s="43"/>
      <c r="FHC293" s="43"/>
      <c r="FHD293" s="43"/>
      <c r="FHE293" s="43"/>
      <c r="FHF293" s="43"/>
      <c r="FHG293" s="43"/>
      <c r="FHH293" s="43"/>
      <c r="FHI293" s="43"/>
      <c r="FHJ293" s="43"/>
      <c r="FHK293" s="43"/>
      <c r="FHL293" s="43"/>
      <c r="FHM293" s="43"/>
      <c r="FHN293" s="43"/>
      <c r="FHO293" s="43"/>
      <c r="FHP293" s="43"/>
      <c r="FHQ293" s="43"/>
      <c r="FHR293" s="43"/>
      <c r="FHS293" s="43"/>
      <c r="FHT293" s="43"/>
      <c r="FHU293" s="43"/>
      <c r="FHV293" s="43"/>
      <c r="FHW293" s="43"/>
      <c r="FHX293" s="43"/>
      <c r="FHY293" s="43"/>
      <c r="FHZ293" s="43"/>
      <c r="FIA293" s="43"/>
      <c r="FIB293" s="43"/>
      <c r="FIC293" s="43"/>
      <c r="FID293" s="43"/>
      <c r="FIE293" s="43"/>
      <c r="FIF293" s="43"/>
      <c r="FIG293" s="43"/>
      <c r="FIH293" s="43"/>
      <c r="FII293" s="43"/>
      <c r="FIJ293" s="43"/>
      <c r="FIK293" s="43"/>
      <c r="FIL293" s="43"/>
      <c r="FIM293" s="43"/>
      <c r="FIN293" s="43"/>
      <c r="FIO293" s="43"/>
      <c r="FIP293" s="43"/>
      <c r="FIQ293" s="43"/>
      <c r="FIR293" s="43"/>
      <c r="FIS293" s="43"/>
      <c r="FIT293" s="43"/>
      <c r="FIU293" s="43"/>
      <c r="FIV293" s="43"/>
      <c r="FIW293" s="43"/>
      <c r="FIX293" s="43"/>
      <c r="FIY293" s="43"/>
      <c r="FIZ293" s="43"/>
      <c r="FJA293" s="43"/>
      <c r="FJB293" s="43"/>
      <c r="FJC293" s="43"/>
      <c r="FJD293" s="43"/>
      <c r="FJE293" s="43"/>
      <c r="FJF293" s="43"/>
      <c r="FJG293" s="43"/>
      <c r="FJH293" s="43"/>
      <c r="FJI293" s="43"/>
      <c r="FJJ293" s="43"/>
      <c r="FJK293" s="43"/>
      <c r="FJL293" s="43"/>
      <c r="FJM293" s="43"/>
      <c r="FJN293" s="43"/>
      <c r="FJO293" s="43"/>
      <c r="FJP293" s="43"/>
      <c r="FJQ293" s="43"/>
      <c r="FJR293" s="43"/>
      <c r="FJS293" s="43"/>
      <c r="FJT293" s="43"/>
      <c r="FJU293" s="43"/>
      <c r="FJV293" s="43"/>
      <c r="FJW293" s="43"/>
      <c r="FJX293" s="43"/>
      <c r="FJY293" s="43"/>
      <c r="FJZ293" s="43"/>
      <c r="FKA293" s="43"/>
      <c r="FKB293" s="43"/>
      <c r="FKC293" s="43"/>
      <c r="FKD293" s="43"/>
      <c r="FKE293" s="43"/>
      <c r="FKF293" s="43"/>
      <c r="FKG293" s="43"/>
      <c r="FKH293" s="43"/>
      <c r="FKI293" s="43"/>
      <c r="FKJ293" s="43"/>
      <c r="FKK293" s="43"/>
      <c r="FKL293" s="43"/>
      <c r="FKM293" s="43"/>
      <c r="FKN293" s="43"/>
      <c r="FKO293" s="43"/>
      <c r="FKP293" s="43"/>
      <c r="FKQ293" s="43"/>
      <c r="FKR293" s="43"/>
      <c r="FKS293" s="43"/>
      <c r="FKT293" s="43"/>
      <c r="FKU293" s="43"/>
      <c r="FKV293" s="43"/>
      <c r="FKW293" s="43"/>
      <c r="FKX293" s="43"/>
      <c r="FKY293" s="43"/>
      <c r="FKZ293" s="43"/>
      <c r="FLA293" s="43"/>
      <c r="FLB293" s="43"/>
      <c r="FLC293" s="43"/>
      <c r="FLD293" s="43"/>
      <c r="FLE293" s="43"/>
      <c r="FLF293" s="43"/>
      <c r="FLG293" s="43"/>
      <c r="FLH293" s="43"/>
      <c r="FLI293" s="43"/>
      <c r="FLJ293" s="43"/>
      <c r="FLK293" s="43"/>
      <c r="FLL293" s="43"/>
      <c r="FLM293" s="43"/>
      <c r="FLN293" s="43"/>
      <c r="FLO293" s="43"/>
      <c r="FLP293" s="43"/>
      <c r="FLQ293" s="43"/>
      <c r="FLR293" s="43"/>
      <c r="FLS293" s="43"/>
      <c r="FLT293" s="43"/>
      <c r="FLU293" s="43"/>
      <c r="FLV293" s="43"/>
      <c r="FLW293" s="43"/>
      <c r="FLX293" s="43"/>
      <c r="FLY293" s="43"/>
      <c r="FLZ293" s="43"/>
      <c r="FMA293" s="43"/>
      <c r="FMB293" s="43"/>
      <c r="FMC293" s="43"/>
      <c r="FMD293" s="43"/>
      <c r="FME293" s="43"/>
      <c r="FMF293" s="43"/>
      <c r="FMG293" s="43"/>
      <c r="FMH293" s="43"/>
      <c r="FMI293" s="43"/>
      <c r="FMJ293" s="43"/>
      <c r="FMK293" s="43"/>
      <c r="FML293" s="43"/>
      <c r="FMM293" s="43"/>
      <c r="FMN293" s="43"/>
      <c r="FMO293" s="43"/>
      <c r="FMP293" s="43"/>
      <c r="FMQ293" s="43"/>
      <c r="FMR293" s="43"/>
      <c r="FMS293" s="43"/>
      <c r="FMT293" s="43"/>
      <c r="FMU293" s="43"/>
      <c r="FMV293" s="43"/>
      <c r="FMW293" s="43"/>
      <c r="FMX293" s="43"/>
      <c r="FMY293" s="43"/>
      <c r="FMZ293" s="43"/>
      <c r="FNA293" s="43"/>
      <c r="FNB293" s="43"/>
      <c r="FNC293" s="43"/>
      <c r="FND293" s="43"/>
      <c r="FNE293" s="43"/>
      <c r="FNF293" s="43"/>
      <c r="FNG293" s="43"/>
      <c r="FNH293" s="43"/>
      <c r="FNI293" s="43"/>
      <c r="FNJ293" s="43"/>
      <c r="FNK293" s="43"/>
      <c r="FNL293" s="43"/>
      <c r="FNM293" s="43"/>
      <c r="FNN293" s="43"/>
      <c r="FNO293" s="43"/>
      <c r="FNP293" s="43"/>
      <c r="FNQ293" s="43"/>
      <c r="FNR293" s="43"/>
      <c r="FNS293" s="43"/>
      <c r="FNT293" s="43"/>
      <c r="FNU293" s="43"/>
      <c r="FNV293" s="43"/>
      <c r="FNW293" s="43"/>
      <c r="FNX293" s="43"/>
      <c r="FNY293" s="43"/>
      <c r="FNZ293" s="43"/>
      <c r="FOA293" s="43"/>
      <c r="FOB293" s="43"/>
      <c r="FOC293" s="43"/>
      <c r="FOD293" s="43"/>
      <c r="FOE293" s="43"/>
      <c r="FOF293" s="43"/>
      <c r="FOG293" s="43"/>
      <c r="FOH293" s="43"/>
      <c r="FOI293" s="43"/>
      <c r="FOJ293" s="43"/>
      <c r="FOK293" s="43"/>
      <c r="FOL293" s="43"/>
      <c r="FOM293" s="43"/>
      <c r="FON293" s="43"/>
      <c r="FOO293" s="43"/>
      <c r="FOP293" s="43"/>
      <c r="FOQ293" s="43"/>
      <c r="FOR293" s="43"/>
      <c r="FOS293" s="43"/>
      <c r="FOT293" s="43"/>
      <c r="FOU293" s="43"/>
      <c r="FOV293" s="43"/>
      <c r="FOW293" s="43"/>
      <c r="FOX293" s="43"/>
      <c r="FOY293" s="43"/>
      <c r="FOZ293" s="43"/>
      <c r="FPA293" s="43"/>
      <c r="FPB293" s="43"/>
      <c r="FPC293" s="43"/>
      <c r="FPD293" s="43"/>
      <c r="FPE293" s="43"/>
      <c r="FPF293" s="43"/>
      <c r="FPG293" s="43"/>
      <c r="FPH293" s="43"/>
      <c r="FPI293" s="43"/>
      <c r="FPJ293" s="43"/>
      <c r="FPK293" s="43"/>
      <c r="FPL293" s="43"/>
      <c r="FPM293" s="43"/>
      <c r="FPN293" s="43"/>
      <c r="FPO293" s="43"/>
      <c r="FPP293" s="43"/>
      <c r="FPQ293" s="43"/>
      <c r="FPR293" s="43"/>
      <c r="FPS293" s="43"/>
      <c r="FPT293" s="43"/>
      <c r="FPU293" s="43"/>
      <c r="FPV293" s="43"/>
      <c r="FPW293" s="43"/>
      <c r="FPX293" s="43"/>
      <c r="FPY293" s="43"/>
      <c r="FPZ293" s="43"/>
      <c r="FQA293" s="43"/>
      <c r="FQB293" s="43"/>
      <c r="FQC293" s="43"/>
      <c r="FQD293" s="43"/>
      <c r="FQE293" s="43"/>
      <c r="FQF293" s="43"/>
      <c r="FQG293" s="43"/>
      <c r="FQH293" s="43"/>
      <c r="FQI293" s="43"/>
      <c r="FQJ293" s="43"/>
      <c r="FQK293" s="43"/>
      <c r="FQL293" s="43"/>
      <c r="FQM293" s="43"/>
      <c r="FQN293" s="43"/>
      <c r="FQO293" s="43"/>
      <c r="FQP293" s="43"/>
      <c r="FQQ293" s="43"/>
      <c r="FQR293" s="43"/>
      <c r="FQS293" s="43"/>
      <c r="FQT293" s="43"/>
      <c r="FQU293" s="43"/>
      <c r="FQV293" s="43"/>
      <c r="FQW293" s="43"/>
      <c r="FQX293" s="43"/>
      <c r="FQY293" s="43"/>
      <c r="FQZ293" s="43"/>
      <c r="FRA293" s="43"/>
      <c r="FRB293" s="43"/>
      <c r="FRC293" s="43"/>
      <c r="FRD293" s="43"/>
      <c r="FRE293" s="43"/>
      <c r="FRF293" s="43"/>
      <c r="FRG293" s="43"/>
      <c r="FRH293" s="43"/>
      <c r="FRI293" s="43"/>
      <c r="FRJ293" s="43"/>
      <c r="FRK293" s="43"/>
      <c r="FRL293" s="43"/>
      <c r="FRM293" s="43"/>
      <c r="FRN293" s="43"/>
      <c r="FRO293" s="43"/>
      <c r="FRP293" s="43"/>
      <c r="FRQ293" s="43"/>
      <c r="FRR293" s="43"/>
      <c r="FRS293" s="43"/>
      <c r="FRT293" s="43"/>
      <c r="FRU293" s="43"/>
      <c r="FRV293" s="43"/>
      <c r="FRW293" s="43"/>
      <c r="FRX293" s="43"/>
      <c r="FRY293" s="43"/>
      <c r="FRZ293" s="43"/>
      <c r="FSA293" s="43"/>
      <c r="FSB293" s="43"/>
      <c r="FSC293" s="43"/>
      <c r="FSD293" s="43"/>
      <c r="FSE293" s="43"/>
      <c r="FSF293" s="43"/>
      <c r="FSG293" s="43"/>
      <c r="FSH293" s="43"/>
      <c r="FSI293" s="43"/>
      <c r="FSJ293" s="43"/>
      <c r="FSK293" s="43"/>
      <c r="FSL293" s="43"/>
      <c r="FSM293" s="43"/>
      <c r="FSN293" s="43"/>
      <c r="FSO293" s="43"/>
      <c r="FSP293" s="43"/>
      <c r="FSQ293" s="43"/>
      <c r="FSR293" s="43"/>
      <c r="FSS293" s="43"/>
      <c r="FST293" s="43"/>
      <c r="FSU293" s="43"/>
      <c r="FSV293" s="43"/>
      <c r="FSW293" s="43"/>
      <c r="FSX293" s="43"/>
      <c r="FSY293" s="43"/>
      <c r="FSZ293" s="43"/>
      <c r="FTA293" s="43"/>
      <c r="FTB293" s="43"/>
      <c r="FTC293" s="43"/>
      <c r="FTD293" s="43"/>
      <c r="FTE293" s="43"/>
      <c r="FTF293" s="43"/>
      <c r="FTG293" s="43"/>
      <c r="FTH293" s="43"/>
      <c r="FTI293" s="43"/>
      <c r="FTJ293" s="43"/>
      <c r="FTK293" s="43"/>
      <c r="FTL293" s="43"/>
      <c r="FTM293" s="43"/>
      <c r="FTN293" s="43"/>
      <c r="FTO293" s="43"/>
      <c r="FTP293" s="43"/>
      <c r="FTQ293" s="43"/>
      <c r="FTR293" s="43"/>
      <c r="FTS293" s="43"/>
      <c r="FTT293" s="43"/>
      <c r="FTU293" s="43"/>
      <c r="FTV293" s="43"/>
      <c r="FTW293" s="43"/>
      <c r="FTX293" s="43"/>
      <c r="FTY293" s="43"/>
      <c r="FTZ293" s="43"/>
      <c r="FUA293" s="43"/>
      <c r="FUB293" s="43"/>
      <c r="FUC293" s="43"/>
      <c r="FUD293" s="43"/>
      <c r="FUE293" s="43"/>
      <c r="FUF293" s="43"/>
      <c r="FUG293" s="43"/>
      <c r="FUH293" s="43"/>
      <c r="FUI293" s="43"/>
      <c r="FUJ293" s="43"/>
      <c r="FUK293" s="43"/>
      <c r="FUL293" s="43"/>
      <c r="FUM293" s="43"/>
      <c r="FUN293" s="43"/>
      <c r="FUO293" s="43"/>
      <c r="FUP293" s="43"/>
      <c r="FUQ293" s="43"/>
      <c r="FUR293" s="43"/>
      <c r="FUS293" s="43"/>
      <c r="FUT293" s="43"/>
      <c r="FUU293" s="43"/>
      <c r="FUV293" s="43"/>
      <c r="FUW293" s="43"/>
      <c r="FUX293" s="43"/>
      <c r="FUY293" s="43"/>
      <c r="FUZ293" s="43"/>
      <c r="FVA293" s="43"/>
      <c r="FVB293" s="43"/>
      <c r="FVC293" s="43"/>
      <c r="FVD293" s="43"/>
      <c r="FVE293" s="43"/>
      <c r="FVF293" s="43"/>
      <c r="FVG293" s="43"/>
      <c r="FVH293" s="43"/>
      <c r="FVI293" s="43"/>
      <c r="FVJ293" s="43"/>
      <c r="FVK293" s="43"/>
      <c r="FVL293" s="43"/>
      <c r="FVM293" s="43"/>
      <c r="FVN293" s="43"/>
      <c r="FVO293" s="43"/>
      <c r="FVP293" s="43"/>
      <c r="FVQ293" s="43"/>
      <c r="FVR293" s="43"/>
      <c r="FVS293" s="43"/>
      <c r="FVT293" s="43"/>
      <c r="FVU293" s="43"/>
      <c r="FVV293" s="43"/>
      <c r="FVW293" s="43"/>
      <c r="FVX293" s="43"/>
      <c r="FVY293" s="43"/>
      <c r="FVZ293" s="43"/>
      <c r="FWA293" s="43"/>
      <c r="FWB293" s="43"/>
      <c r="FWC293" s="43"/>
      <c r="FWD293" s="43"/>
      <c r="FWE293" s="43"/>
      <c r="FWF293" s="43"/>
      <c r="FWG293" s="43"/>
      <c r="FWH293" s="43"/>
      <c r="FWI293" s="43"/>
      <c r="FWJ293" s="43"/>
      <c r="FWK293" s="43"/>
      <c r="FWL293" s="43"/>
      <c r="FWM293" s="43"/>
      <c r="FWN293" s="43"/>
      <c r="FWO293" s="43"/>
      <c r="FWP293" s="43"/>
      <c r="FWQ293" s="43"/>
      <c r="FWR293" s="43"/>
      <c r="FWS293" s="43"/>
      <c r="FWT293" s="43"/>
      <c r="FWU293" s="43"/>
      <c r="FWV293" s="43"/>
      <c r="FWW293" s="43"/>
      <c r="FWX293" s="43"/>
      <c r="FWY293" s="43"/>
      <c r="FWZ293" s="43"/>
      <c r="FXA293" s="43"/>
      <c r="FXB293" s="43"/>
      <c r="FXC293" s="43"/>
      <c r="FXD293" s="43"/>
      <c r="FXE293" s="43"/>
      <c r="FXF293" s="43"/>
      <c r="FXG293" s="43"/>
      <c r="FXH293" s="43"/>
      <c r="FXI293" s="43"/>
      <c r="FXJ293" s="43"/>
      <c r="FXK293" s="43"/>
      <c r="FXL293" s="43"/>
      <c r="FXM293" s="43"/>
      <c r="FXN293" s="43"/>
      <c r="FXO293" s="43"/>
      <c r="FXP293" s="43"/>
      <c r="FXQ293" s="43"/>
      <c r="FXR293" s="43"/>
      <c r="FXS293" s="43"/>
      <c r="FXT293" s="43"/>
      <c r="FXU293" s="43"/>
      <c r="FXV293" s="43"/>
      <c r="FXW293" s="43"/>
      <c r="FXX293" s="43"/>
      <c r="FXY293" s="43"/>
      <c r="FXZ293" s="43"/>
      <c r="FYA293" s="43"/>
      <c r="FYB293" s="43"/>
      <c r="FYC293" s="43"/>
      <c r="FYD293" s="43"/>
      <c r="FYE293" s="43"/>
      <c r="FYF293" s="43"/>
      <c r="FYG293" s="43"/>
      <c r="FYH293" s="43"/>
      <c r="FYI293" s="43"/>
      <c r="FYJ293" s="43"/>
      <c r="FYK293" s="43"/>
      <c r="FYL293" s="43"/>
      <c r="FYM293" s="43"/>
      <c r="FYN293" s="43"/>
      <c r="FYO293" s="43"/>
      <c r="FYP293" s="43"/>
      <c r="FYQ293" s="43"/>
      <c r="FYR293" s="43"/>
      <c r="FYS293" s="43"/>
      <c r="FYT293" s="43"/>
      <c r="FYU293" s="43"/>
      <c r="FYV293" s="43"/>
      <c r="FYW293" s="43"/>
      <c r="FYX293" s="43"/>
      <c r="FYY293" s="43"/>
      <c r="FYZ293" s="43"/>
      <c r="FZA293" s="43"/>
      <c r="FZB293" s="43"/>
      <c r="FZC293" s="43"/>
      <c r="FZD293" s="43"/>
      <c r="FZE293" s="43"/>
      <c r="FZF293" s="43"/>
      <c r="FZG293" s="43"/>
      <c r="FZH293" s="43"/>
      <c r="FZI293" s="43"/>
      <c r="FZJ293" s="43"/>
      <c r="FZK293" s="43"/>
      <c r="FZL293" s="43"/>
      <c r="FZM293" s="43"/>
      <c r="FZN293" s="43"/>
      <c r="FZO293" s="43"/>
      <c r="FZP293" s="43"/>
      <c r="FZQ293" s="43"/>
      <c r="FZR293" s="43"/>
      <c r="FZS293" s="43"/>
      <c r="FZT293" s="43"/>
      <c r="FZU293" s="43"/>
      <c r="FZV293" s="43"/>
      <c r="FZW293" s="43"/>
      <c r="FZX293" s="43"/>
      <c r="FZY293" s="43"/>
      <c r="FZZ293" s="43"/>
      <c r="GAA293" s="43"/>
      <c r="GAB293" s="43"/>
      <c r="GAC293" s="43"/>
      <c r="GAD293" s="43"/>
      <c r="GAE293" s="43"/>
      <c r="GAF293" s="43"/>
      <c r="GAG293" s="43"/>
      <c r="GAH293" s="43"/>
      <c r="GAI293" s="43"/>
      <c r="GAJ293" s="43"/>
      <c r="GAK293" s="43"/>
      <c r="GAL293" s="43"/>
      <c r="GAM293" s="43"/>
      <c r="GAN293" s="43"/>
      <c r="GAO293" s="43"/>
      <c r="GAP293" s="43"/>
      <c r="GAQ293" s="43"/>
      <c r="GAR293" s="43"/>
      <c r="GAS293" s="43"/>
      <c r="GAT293" s="43"/>
      <c r="GAU293" s="43"/>
      <c r="GAV293" s="43"/>
      <c r="GAW293" s="43"/>
      <c r="GAX293" s="43"/>
      <c r="GAY293" s="43"/>
      <c r="GAZ293" s="43"/>
      <c r="GBA293" s="43"/>
      <c r="GBB293" s="43"/>
      <c r="GBC293" s="43"/>
      <c r="GBD293" s="43"/>
      <c r="GBE293" s="43"/>
      <c r="GBF293" s="43"/>
      <c r="GBG293" s="43"/>
      <c r="GBH293" s="43"/>
      <c r="GBI293" s="43"/>
      <c r="GBJ293" s="43"/>
      <c r="GBK293" s="43"/>
      <c r="GBL293" s="43"/>
      <c r="GBM293" s="43"/>
      <c r="GBN293" s="43"/>
      <c r="GBO293" s="43"/>
      <c r="GBP293" s="43"/>
      <c r="GBQ293" s="43"/>
      <c r="GBR293" s="43"/>
      <c r="GBS293" s="43"/>
      <c r="GBT293" s="43"/>
      <c r="GBU293" s="43"/>
      <c r="GBV293" s="43"/>
      <c r="GBW293" s="43"/>
      <c r="GBX293" s="43"/>
      <c r="GBY293" s="43"/>
      <c r="GBZ293" s="43"/>
      <c r="GCA293" s="43"/>
      <c r="GCB293" s="43"/>
      <c r="GCC293" s="43"/>
      <c r="GCD293" s="43"/>
      <c r="GCE293" s="43"/>
      <c r="GCF293" s="43"/>
      <c r="GCG293" s="43"/>
      <c r="GCH293" s="43"/>
      <c r="GCI293" s="43"/>
      <c r="GCJ293" s="43"/>
      <c r="GCK293" s="43"/>
      <c r="GCL293" s="43"/>
      <c r="GCM293" s="43"/>
      <c r="GCN293" s="43"/>
      <c r="GCO293" s="43"/>
      <c r="GCP293" s="43"/>
      <c r="GCQ293" s="43"/>
      <c r="GCR293" s="43"/>
      <c r="GCS293" s="43"/>
      <c r="GCT293" s="43"/>
      <c r="GCU293" s="43"/>
      <c r="GCV293" s="43"/>
      <c r="GCW293" s="43"/>
      <c r="GCX293" s="43"/>
      <c r="GCY293" s="43"/>
      <c r="GCZ293" s="43"/>
      <c r="GDA293" s="43"/>
      <c r="GDB293" s="43"/>
      <c r="GDC293" s="43"/>
      <c r="GDD293" s="43"/>
      <c r="GDE293" s="43"/>
      <c r="GDF293" s="43"/>
      <c r="GDG293" s="43"/>
      <c r="GDH293" s="43"/>
      <c r="GDI293" s="43"/>
      <c r="GDJ293" s="43"/>
      <c r="GDK293" s="43"/>
      <c r="GDL293" s="43"/>
      <c r="GDM293" s="43"/>
      <c r="GDN293" s="43"/>
      <c r="GDO293" s="43"/>
      <c r="GDP293" s="43"/>
      <c r="GDQ293" s="43"/>
      <c r="GDR293" s="43"/>
      <c r="GDS293" s="43"/>
      <c r="GDT293" s="43"/>
      <c r="GDU293" s="43"/>
      <c r="GDV293" s="43"/>
      <c r="GDW293" s="43"/>
      <c r="GDX293" s="43"/>
      <c r="GDY293" s="43"/>
      <c r="GDZ293" s="43"/>
      <c r="GEA293" s="43"/>
      <c r="GEB293" s="43"/>
      <c r="GEC293" s="43"/>
      <c r="GED293" s="43"/>
      <c r="GEE293" s="43"/>
      <c r="GEF293" s="43"/>
      <c r="GEG293" s="43"/>
      <c r="GEH293" s="43"/>
      <c r="GEI293" s="43"/>
      <c r="GEJ293" s="43"/>
      <c r="GEK293" s="43"/>
      <c r="GEL293" s="43"/>
      <c r="GEM293" s="43"/>
      <c r="GEN293" s="43"/>
      <c r="GEO293" s="43"/>
      <c r="GEP293" s="43"/>
      <c r="GEQ293" s="43"/>
      <c r="GER293" s="43"/>
      <c r="GES293" s="43"/>
      <c r="GET293" s="43"/>
      <c r="GEU293" s="43"/>
      <c r="GEV293" s="43"/>
      <c r="GEW293" s="43"/>
      <c r="GEX293" s="43"/>
      <c r="GEY293" s="43"/>
      <c r="GEZ293" s="43"/>
      <c r="GFA293" s="43"/>
      <c r="GFB293" s="43"/>
      <c r="GFC293" s="43"/>
      <c r="GFD293" s="43"/>
      <c r="GFE293" s="43"/>
      <c r="GFF293" s="43"/>
      <c r="GFG293" s="43"/>
      <c r="GFH293" s="43"/>
      <c r="GFI293" s="43"/>
      <c r="GFJ293" s="43"/>
      <c r="GFK293" s="43"/>
      <c r="GFL293" s="43"/>
      <c r="GFM293" s="43"/>
      <c r="GFN293" s="43"/>
      <c r="GFO293" s="43"/>
      <c r="GFP293" s="43"/>
      <c r="GFQ293" s="43"/>
      <c r="GFR293" s="43"/>
      <c r="GFS293" s="43"/>
      <c r="GFT293" s="43"/>
      <c r="GFU293" s="43"/>
      <c r="GFV293" s="43"/>
      <c r="GFW293" s="43"/>
      <c r="GFX293" s="43"/>
      <c r="GFY293" s="43"/>
      <c r="GFZ293" s="43"/>
      <c r="GGA293" s="43"/>
      <c r="GGB293" s="43"/>
      <c r="GGC293" s="43"/>
      <c r="GGD293" s="43"/>
      <c r="GGE293" s="43"/>
      <c r="GGF293" s="43"/>
      <c r="GGG293" s="43"/>
      <c r="GGH293" s="43"/>
      <c r="GGI293" s="43"/>
      <c r="GGJ293" s="43"/>
      <c r="GGK293" s="43"/>
      <c r="GGL293" s="43"/>
      <c r="GGM293" s="43"/>
      <c r="GGN293" s="43"/>
      <c r="GGO293" s="43"/>
      <c r="GGP293" s="43"/>
      <c r="GGQ293" s="43"/>
      <c r="GGR293" s="43"/>
      <c r="GGS293" s="43"/>
      <c r="GGT293" s="43"/>
      <c r="GGU293" s="43"/>
      <c r="GGV293" s="43"/>
      <c r="GGW293" s="43"/>
      <c r="GGX293" s="43"/>
      <c r="GGY293" s="43"/>
      <c r="GGZ293" s="43"/>
      <c r="GHA293" s="43"/>
      <c r="GHB293" s="43"/>
      <c r="GHC293" s="43"/>
      <c r="GHD293" s="43"/>
      <c r="GHE293" s="43"/>
      <c r="GHF293" s="43"/>
      <c r="GHG293" s="43"/>
      <c r="GHH293" s="43"/>
      <c r="GHI293" s="43"/>
      <c r="GHJ293" s="43"/>
      <c r="GHK293" s="43"/>
      <c r="GHL293" s="43"/>
      <c r="GHM293" s="43"/>
      <c r="GHN293" s="43"/>
      <c r="GHO293" s="43"/>
      <c r="GHP293" s="43"/>
      <c r="GHQ293" s="43"/>
      <c r="GHR293" s="43"/>
      <c r="GHS293" s="43"/>
      <c r="GHT293" s="43"/>
      <c r="GHU293" s="43"/>
      <c r="GHV293" s="43"/>
      <c r="GHW293" s="43"/>
      <c r="GHX293" s="43"/>
      <c r="GHY293" s="43"/>
      <c r="GHZ293" s="43"/>
      <c r="GIA293" s="43"/>
      <c r="GIB293" s="43"/>
      <c r="GIC293" s="43"/>
      <c r="GID293" s="43"/>
      <c r="GIE293" s="43"/>
      <c r="GIF293" s="43"/>
      <c r="GIG293" s="43"/>
      <c r="GIH293" s="43"/>
      <c r="GII293" s="43"/>
      <c r="GIJ293" s="43"/>
      <c r="GIK293" s="43"/>
      <c r="GIL293" s="43"/>
      <c r="GIM293" s="43"/>
      <c r="GIN293" s="43"/>
      <c r="GIO293" s="43"/>
      <c r="GIP293" s="43"/>
      <c r="GIQ293" s="43"/>
      <c r="GIR293" s="43"/>
      <c r="GIS293" s="43"/>
      <c r="GIT293" s="43"/>
      <c r="GIU293" s="43"/>
      <c r="GIV293" s="43"/>
      <c r="GIW293" s="43"/>
      <c r="GIX293" s="43"/>
      <c r="GIY293" s="43"/>
      <c r="GIZ293" s="43"/>
      <c r="GJA293" s="43"/>
      <c r="GJB293" s="43"/>
      <c r="GJC293" s="43"/>
      <c r="GJD293" s="43"/>
      <c r="GJE293" s="43"/>
      <c r="GJF293" s="43"/>
      <c r="GJG293" s="43"/>
      <c r="GJH293" s="43"/>
      <c r="GJI293" s="43"/>
      <c r="GJJ293" s="43"/>
      <c r="GJK293" s="43"/>
      <c r="GJL293" s="43"/>
      <c r="GJM293" s="43"/>
      <c r="GJN293" s="43"/>
      <c r="GJO293" s="43"/>
      <c r="GJP293" s="43"/>
      <c r="GJQ293" s="43"/>
      <c r="GJR293" s="43"/>
      <c r="GJS293" s="43"/>
      <c r="GJT293" s="43"/>
      <c r="GJU293" s="43"/>
      <c r="GJV293" s="43"/>
      <c r="GJW293" s="43"/>
      <c r="GJX293" s="43"/>
      <c r="GJY293" s="43"/>
      <c r="GJZ293" s="43"/>
      <c r="GKA293" s="43"/>
      <c r="GKB293" s="43"/>
      <c r="GKC293" s="43"/>
      <c r="GKD293" s="43"/>
      <c r="GKE293" s="43"/>
      <c r="GKF293" s="43"/>
      <c r="GKG293" s="43"/>
      <c r="GKH293" s="43"/>
      <c r="GKI293" s="43"/>
      <c r="GKJ293" s="43"/>
      <c r="GKK293" s="43"/>
      <c r="GKL293" s="43"/>
      <c r="GKM293" s="43"/>
      <c r="GKN293" s="43"/>
      <c r="GKO293" s="43"/>
      <c r="GKP293" s="43"/>
      <c r="GKQ293" s="43"/>
      <c r="GKR293" s="43"/>
      <c r="GKS293" s="43"/>
      <c r="GKT293" s="43"/>
      <c r="GKU293" s="43"/>
      <c r="GKV293" s="43"/>
      <c r="GKW293" s="43"/>
      <c r="GKX293" s="43"/>
      <c r="GKY293" s="43"/>
      <c r="GKZ293" s="43"/>
      <c r="GLA293" s="43"/>
      <c r="GLB293" s="43"/>
      <c r="GLC293" s="43"/>
      <c r="GLD293" s="43"/>
      <c r="GLE293" s="43"/>
      <c r="GLF293" s="43"/>
      <c r="GLG293" s="43"/>
      <c r="GLH293" s="43"/>
      <c r="GLI293" s="43"/>
      <c r="GLJ293" s="43"/>
      <c r="GLK293" s="43"/>
      <c r="GLL293" s="43"/>
      <c r="GLM293" s="43"/>
      <c r="GLN293" s="43"/>
      <c r="GLO293" s="43"/>
      <c r="GLP293" s="43"/>
      <c r="GLQ293" s="43"/>
      <c r="GLR293" s="43"/>
      <c r="GLS293" s="43"/>
      <c r="GLT293" s="43"/>
      <c r="GLU293" s="43"/>
      <c r="GLV293" s="43"/>
      <c r="GLW293" s="43"/>
      <c r="GLX293" s="43"/>
      <c r="GLY293" s="43"/>
      <c r="GLZ293" s="43"/>
      <c r="GMA293" s="43"/>
      <c r="GMB293" s="43"/>
      <c r="GMC293" s="43"/>
      <c r="GMD293" s="43"/>
      <c r="GME293" s="43"/>
      <c r="GMF293" s="43"/>
      <c r="GMG293" s="43"/>
      <c r="GMH293" s="43"/>
      <c r="GMI293" s="43"/>
      <c r="GMJ293" s="43"/>
      <c r="GMK293" s="43"/>
      <c r="GML293" s="43"/>
      <c r="GMM293" s="43"/>
      <c r="GMN293" s="43"/>
      <c r="GMO293" s="43"/>
      <c r="GMP293" s="43"/>
      <c r="GMQ293" s="43"/>
      <c r="GMR293" s="43"/>
      <c r="GMS293" s="43"/>
      <c r="GMT293" s="43"/>
      <c r="GMU293" s="43"/>
      <c r="GMV293" s="43"/>
      <c r="GMW293" s="43"/>
      <c r="GMX293" s="43"/>
      <c r="GMY293" s="43"/>
      <c r="GMZ293" s="43"/>
      <c r="GNA293" s="43"/>
      <c r="GNB293" s="43"/>
      <c r="GNC293" s="43"/>
      <c r="GND293" s="43"/>
      <c r="GNE293" s="43"/>
      <c r="GNF293" s="43"/>
      <c r="GNG293" s="43"/>
      <c r="GNH293" s="43"/>
      <c r="GNI293" s="43"/>
      <c r="GNJ293" s="43"/>
      <c r="GNK293" s="43"/>
      <c r="GNL293" s="43"/>
      <c r="GNM293" s="43"/>
      <c r="GNN293" s="43"/>
      <c r="GNO293" s="43"/>
      <c r="GNP293" s="43"/>
      <c r="GNQ293" s="43"/>
      <c r="GNR293" s="43"/>
      <c r="GNS293" s="43"/>
      <c r="GNT293" s="43"/>
      <c r="GNU293" s="43"/>
      <c r="GNV293" s="43"/>
      <c r="GNW293" s="43"/>
      <c r="GNX293" s="43"/>
      <c r="GNY293" s="43"/>
      <c r="GNZ293" s="43"/>
      <c r="GOA293" s="43"/>
      <c r="GOB293" s="43"/>
      <c r="GOC293" s="43"/>
      <c r="GOD293" s="43"/>
      <c r="GOE293" s="43"/>
      <c r="GOF293" s="43"/>
      <c r="GOG293" s="43"/>
      <c r="GOH293" s="43"/>
      <c r="GOI293" s="43"/>
      <c r="GOJ293" s="43"/>
      <c r="GOK293" s="43"/>
      <c r="GOL293" s="43"/>
      <c r="GOM293" s="43"/>
      <c r="GON293" s="43"/>
      <c r="GOO293" s="43"/>
      <c r="GOP293" s="43"/>
      <c r="GOQ293" s="43"/>
      <c r="GOR293" s="43"/>
      <c r="GOS293" s="43"/>
      <c r="GOT293" s="43"/>
      <c r="GOU293" s="43"/>
      <c r="GOV293" s="43"/>
      <c r="GOW293" s="43"/>
      <c r="GOX293" s="43"/>
      <c r="GOY293" s="43"/>
      <c r="GOZ293" s="43"/>
      <c r="GPA293" s="43"/>
      <c r="GPB293" s="43"/>
      <c r="GPC293" s="43"/>
      <c r="GPD293" s="43"/>
      <c r="GPE293" s="43"/>
      <c r="GPF293" s="43"/>
      <c r="GPG293" s="43"/>
      <c r="GPH293" s="43"/>
      <c r="GPI293" s="43"/>
      <c r="GPJ293" s="43"/>
      <c r="GPK293" s="43"/>
      <c r="GPL293" s="43"/>
      <c r="GPM293" s="43"/>
      <c r="GPN293" s="43"/>
      <c r="GPO293" s="43"/>
      <c r="GPP293" s="43"/>
      <c r="GPQ293" s="43"/>
      <c r="GPR293" s="43"/>
      <c r="GPS293" s="43"/>
      <c r="GPT293" s="43"/>
      <c r="GPU293" s="43"/>
      <c r="GPV293" s="43"/>
      <c r="GPW293" s="43"/>
      <c r="GPX293" s="43"/>
      <c r="GPY293" s="43"/>
      <c r="GPZ293" s="43"/>
      <c r="GQA293" s="43"/>
      <c r="GQB293" s="43"/>
      <c r="GQC293" s="43"/>
      <c r="GQD293" s="43"/>
      <c r="GQE293" s="43"/>
      <c r="GQF293" s="43"/>
      <c r="GQG293" s="43"/>
      <c r="GQH293" s="43"/>
      <c r="GQI293" s="43"/>
      <c r="GQJ293" s="43"/>
      <c r="GQK293" s="43"/>
      <c r="GQL293" s="43"/>
      <c r="GQM293" s="43"/>
      <c r="GQN293" s="43"/>
      <c r="GQO293" s="43"/>
      <c r="GQP293" s="43"/>
      <c r="GQQ293" s="43"/>
      <c r="GQR293" s="43"/>
      <c r="GQS293" s="43"/>
      <c r="GQT293" s="43"/>
      <c r="GQU293" s="43"/>
      <c r="GQV293" s="43"/>
      <c r="GQW293" s="43"/>
      <c r="GQX293" s="43"/>
      <c r="GQY293" s="43"/>
      <c r="GQZ293" s="43"/>
      <c r="GRA293" s="43"/>
      <c r="GRB293" s="43"/>
      <c r="GRC293" s="43"/>
      <c r="GRD293" s="43"/>
      <c r="GRE293" s="43"/>
      <c r="GRF293" s="43"/>
      <c r="GRG293" s="43"/>
      <c r="GRH293" s="43"/>
      <c r="GRI293" s="43"/>
      <c r="GRJ293" s="43"/>
      <c r="GRK293" s="43"/>
      <c r="GRL293" s="43"/>
      <c r="GRM293" s="43"/>
      <c r="GRN293" s="43"/>
      <c r="GRO293" s="43"/>
      <c r="GRP293" s="43"/>
      <c r="GRQ293" s="43"/>
      <c r="GRR293" s="43"/>
      <c r="GRS293" s="43"/>
      <c r="GRT293" s="43"/>
      <c r="GRU293" s="43"/>
      <c r="GRV293" s="43"/>
      <c r="GRW293" s="43"/>
      <c r="GRX293" s="43"/>
      <c r="GRY293" s="43"/>
      <c r="GRZ293" s="43"/>
      <c r="GSA293" s="43"/>
      <c r="GSB293" s="43"/>
      <c r="GSC293" s="43"/>
      <c r="GSD293" s="43"/>
      <c r="GSE293" s="43"/>
      <c r="GSF293" s="43"/>
      <c r="GSG293" s="43"/>
      <c r="GSH293" s="43"/>
      <c r="GSI293" s="43"/>
      <c r="GSJ293" s="43"/>
      <c r="GSK293" s="43"/>
      <c r="GSL293" s="43"/>
      <c r="GSM293" s="43"/>
      <c r="GSN293" s="43"/>
      <c r="GSO293" s="43"/>
      <c r="GSP293" s="43"/>
      <c r="GSQ293" s="43"/>
      <c r="GSR293" s="43"/>
      <c r="GSS293" s="43"/>
      <c r="GST293" s="43"/>
      <c r="GSU293" s="43"/>
      <c r="GSV293" s="43"/>
      <c r="GSW293" s="43"/>
      <c r="GSX293" s="43"/>
      <c r="GSY293" s="43"/>
      <c r="GSZ293" s="43"/>
      <c r="GTA293" s="43"/>
      <c r="GTB293" s="43"/>
      <c r="GTC293" s="43"/>
      <c r="GTD293" s="43"/>
      <c r="GTE293" s="43"/>
      <c r="GTF293" s="43"/>
      <c r="GTG293" s="43"/>
      <c r="GTH293" s="43"/>
      <c r="GTI293" s="43"/>
      <c r="GTJ293" s="43"/>
      <c r="GTK293" s="43"/>
      <c r="GTL293" s="43"/>
      <c r="GTM293" s="43"/>
      <c r="GTN293" s="43"/>
      <c r="GTO293" s="43"/>
      <c r="GTP293" s="43"/>
      <c r="GTQ293" s="43"/>
      <c r="GTR293" s="43"/>
      <c r="GTS293" s="43"/>
      <c r="GTT293" s="43"/>
      <c r="GTU293" s="43"/>
      <c r="GTV293" s="43"/>
      <c r="GTW293" s="43"/>
      <c r="GTX293" s="43"/>
      <c r="GTY293" s="43"/>
      <c r="GTZ293" s="43"/>
      <c r="GUA293" s="43"/>
      <c r="GUB293" s="43"/>
      <c r="GUC293" s="43"/>
      <c r="GUD293" s="43"/>
      <c r="GUE293" s="43"/>
      <c r="GUF293" s="43"/>
      <c r="GUG293" s="43"/>
      <c r="GUH293" s="43"/>
      <c r="GUI293" s="43"/>
      <c r="GUJ293" s="43"/>
      <c r="GUK293" s="43"/>
      <c r="GUL293" s="43"/>
      <c r="GUM293" s="43"/>
      <c r="GUN293" s="43"/>
      <c r="GUO293" s="43"/>
      <c r="GUP293" s="43"/>
      <c r="GUQ293" s="43"/>
      <c r="GUR293" s="43"/>
      <c r="GUS293" s="43"/>
      <c r="GUT293" s="43"/>
      <c r="GUU293" s="43"/>
      <c r="GUV293" s="43"/>
      <c r="GUW293" s="43"/>
      <c r="GUX293" s="43"/>
      <c r="GUY293" s="43"/>
      <c r="GUZ293" s="43"/>
      <c r="GVA293" s="43"/>
      <c r="GVB293" s="43"/>
      <c r="GVC293" s="43"/>
      <c r="GVD293" s="43"/>
      <c r="GVE293" s="43"/>
      <c r="GVF293" s="43"/>
      <c r="GVG293" s="43"/>
      <c r="GVH293" s="43"/>
      <c r="GVI293" s="43"/>
      <c r="GVJ293" s="43"/>
      <c r="GVK293" s="43"/>
      <c r="GVL293" s="43"/>
      <c r="GVM293" s="43"/>
      <c r="GVN293" s="43"/>
      <c r="GVO293" s="43"/>
      <c r="GVP293" s="43"/>
      <c r="GVQ293" s="43"/>
      <c r="GVR293" s="43"/>
      <c r="GVS293" s="43"/>
      <c r="GVT293" s="43"/>
      <c r="GVU293" s="43"/>
      <c r="GVV293" s="43"/>
      <c r="GVW293" s="43"/>
      <c r="GVX293" s="43"/>
      <c r="GVY293" s="43"/>
      <c r="GVZ293" s="43"/>
      <c r="GWA293" s="43"/>
      <c r="GWB293" s="43"/>
      <c r="GWC293" s="43"/>
      <c r="GWD293" s="43"/>
      <c r="GWE293" s="43"/>
      <c r="GWF293" s="43"/>
      <c r="GWG293" s="43"/>
      <c r="GWH293" s="43"/>
      <c r="GWI293" s="43"/>
      <c r="GWJ293" s="43"/>
      <c r="GWK293" s="43"/>
      <c r="GWL293" s="43"/>
      <c r="GWM293" s="43"/>
      <c r="GWN293" s="43"/>
      <c r="GWO293" s="43"/>
      <c r="GWP293" s="43"/>
      <c r="GWQ293" s="43"/>
      <c r="GWR293" s="43"/>
      <c r="GWS293" s="43"/>
      <c r="GWT293" s="43"/>
      <c r="GWU293" s="43"/>
      <c r="GWV293" s="43"/>
      <c r="GWW293" s="43"/>
      <c r="GWX293" s="43"/>
      <c r="GWY293" s="43"/>
      <c r="GWZ293" s="43"/>
      <c r="GXA293" s="43"/>
      <c r="GXB293" s="43"/>
      <c r="GXC293" s="43"/>
      <c r="GXD293" s="43"/>
      <c r="GXE293" s="43"/>
      <c r="GXF293" s="43"/>
      <c r="GXG293" s="43"/>
      <c r="GXH293" s="43"/>
      <c r="GXI293" s="43"/>
      <c r="GXJ293" s="43"/>
      <c r="GXK293" s="43"/>
      <c r="GXL293" s="43"/>
      <c r="GXM293" s="43"/>
      <c r="GXN293" s="43"/>
      <c r="GXO293" s="43"/>
      <c r="GXP293" s="43"/>
      <c r="GXQ293" s="43"/>
      <c r="GXR293" s="43"/>
      <c r="GXS293" s="43"/>
      <c r="GXT293" s="43"/>
      <c r="GXU293" s="43"/>
      <c r="GXV293" s="43"/>
      <c r="GXW293" s="43"/>
      <c r="GXX293" s="43"/>
      <c r="GXY293" s="43"/>
      <c r="GXZ293" s="43"/>
      <c r="GYA293" s="43"/>
      <c r="GYB293" s="43"/>
      <c r="GYC293" s="43"/>
      <c r="GYD293" s="43"/>
      <c r="GYE293" s="43"/>
      <c r="GYF293" s="43"/>
      <c r="GYG293" s="43"/>
      <c r="GYH293" s="43"/>
      <c r="GYI293" s="43"/>
      <c r="GYJ293" s="43"/>
      <c r="GYK293" s="43"/>
      <c r="GYL293" s="43"/>
      <c r="GYM293" s="43"/>
      <c r="GYN293" s="43"/>
      <c r="GYO293" s="43"/>
      <c r="GYP293" s="43"/>
      <c r="GYQ293" s="43"/>
      <c r="GYR293" s="43"/>
      <c r="GYS293" s="43"/>
      <c r="GYT293" s="43"/>
      <c r="GYU293" s="43"/>
      <c r="GYV293" s="43"/>
      <c r="GYW293" s="43"/>
      <c r="GYX293" s="43"/>
      <c r="GYY293" s="43"/>
      <c r="GYZ293" s="43"/>
      <c r="GZA293" s="43"/>
      <c r="GZB293" s="43"/>
      <c r="GZC293" s="43"/>
      <c r="GZD293" s="43"/>
      <c r="GZE293" s="43"/>
      <c r="GZF293" s="43"/>
      <c r="GZG293" s="43"/>
      <c r="GZH293" s="43"/>
      <c r="GZI293" s="43"/>
      <c r="GZJ293" s="43"/>
      <c r="GZK293" s="43"/>
      <c r="GZL293" s="43"/>
      <c r="GZM293" s="43"/>
      <c r="GZN293" s="43"/>
      <c r="GZO293" s="43"/>
      <c r="GZP293" s="43"/>
      <c r="GZQ293" s="43"/>
      <c r="GZR293" s="43"/>
      <c r="GZS293" s="43"/>
      <c r="GZT293" s="43"/>
      <c r="GZU293" s="43"/>
      <c r="GZV293" s="43"/>
      <c r="GZW293" s="43"/>
      <c r="GZX293" s="43"/>
      <c r="GZY293" s="43"/>
      <c r="GZZ293" s="43"/>
      <c r="HAA293" s="43"/>
      <c r="HAB293" s="43"/>
      <c r="HAC293" s="43"/>
      <c r="HAD293" s="43"/>
      <c r="HAE293" s="43"/>
      <c r="HAF293" s="43"/>
      <c r="HAG293" s="43"/>
      <c r="HAH293" s="43"/>
      <c r="HAI293" s="43"/>
      <c r="HAJ293" s="43"/>
      <c r="HAK293" s="43"/>
      <c r="HAL293" s="43"/>
      <c r="HAM293" s="43"/>
      <c r="HAN293" s="43"/>
      <c r="HAO293" s="43"/>
      <c r="HAP293" s="43"/>
      <c r="HAQ293" s="43"/>
      <c r="HAR293" s="43"/>
      <c r="HAS293" s="43"/>
      <c r="HAT293" s="43"/>
      <c r="HAU293" s="43"/>
      <c r="HAV293" s="43"/>
      <c r="HAW293" s="43"/>
      <c r="HAX293" s="43"/>
      <c r="HAY293" s="43"/>
      <c r="HAZ293" s="43"/>
      <c r="HBA293" s="43"/>
      <c r="HBB293" s="43"/>
      <c r="HBC293" s="43"/>
      <c r="HBD293" s="43"/>
      <c r="HBE293" s="43"/>
      <c r="HBF293" s="43"/>
      <c r="HBG293" s="43"/>
      <c r="HBH293" s="43"/>
      <c r="HBI293" s="43"/>
      <c r="HBJ293" s="43"/>
      <c r="HBK293" s="43"/>
      <c r="HBL293" s="43"/>
      <c r="HBM293" s="43"/>
      <c r="HBN293" s="43"/>
      <c r="HBO293" s="43"/>
      <c r="HBP293" s="43"/>
      <c r="HBQ293" s="43"/>
      <c r="HBR293" s="43"/>
      <c r="HBS293" s="43"/>
      <c r="HBT293" s="43"/>
      <c r="HBU293" s="43"/>
      <c r="HBV293" s="43"/>
      <c r="HBW293" s="43"/>
      <c r="HBX293" s="43"/>
      <c r="HBY293" s="43"/>
      <c r="HBZ293" s="43"/>
      <c r="HCA293" s="43"/>
      <c r="HCB293" s="43"/>
      <c r="HCC293" s="43"/>
      <c r="HCD293" s="43"/>
      <c r="HCE293" s="43"/>
      <c r="HCF293" s="43"/>
      <c r="HCG293" s="43"/>
      <c r="HCH293" s="43"/>
      <c r="HCI293" s="43"/>
      <c r="HCJ293" s="43"/>
      <c r="HCK293" s="43"/>
      <c r="HCL293" s="43"/>
      <c r="HCM293" s="43"/>
      <c r="HCN293" s="43"/>
      <c r="HCO293" s="43"/>
      <c r="HCP293" s="43"/>
      <c r="HCQ293" s="43"/>
      <c r="HCR293" s="43"/>
      <c r="HCS293" s="43"/>
      <c r="HCT293" s="43"/>
      <c r="HCU293" s="43"/>
      <c r="HCV293" s="43"/>
      <c r="HCW293" s="43"/>
      <c r="HCX293" s="43"/>
      <c r="HCY293" s="43"/>
      <c r="HCZ293" s="43"/>
      <c r="HDA293" s="43"/>
      <c r="HDB293" s="43"/>
      <c r="HDC293" s="43"/>
      <c r="HDD293" s="43"/>
      <c r="HDE293" s="43"/>
      <c r="HDF293" s="43"/>
      <c r="HDG293" s="43"/>
      <c r="HDH293" s="43"/>
      <c r="HDI293" s="43"/>
      <c r="HDJ293" s="43"/>
      <c r="HDK293" s="43"/>
      <c r="HDL293" s="43"/>
      <c r="HDM293" s="43"/>
      <c r="HDN293" s="43"/>
      <c r="HDO293" s="43"/>
      <c r="HDP293" s="43"/>
      <c r="HDQ293" s="43"/>
      <c r="HDR293" s="43"/>
      <c r="HDS293" s="43"/>
      <c r="HDT293" s="43"/>
      <c r="HDU293" s="43"/>
      <c r="HDV293" s="43"/>
      <c r="HDW293" s="43"/>
      <c r="HDX293" s="43"/>
      <c r="HDY293" s="43"/>
      <c r="HDZ293" s="43"/>
      <c r="HEA293" s="43"/>
      <c r="HEB293" s="43"/>
      <c r="HEC293" s="43"/>
      <c r="HED293" s="43"/>
      <c r="HEE293" s="43"/>
      <c r="HEF293" s="43"/>
      <c r="HEG293" s="43"/>
      <c r="HEH293" s="43"/>
      <c r="HEI293" s="43"/>
      <c r="HEJ293" s="43"/>
      <c r="HEK293" s="43"/>
      <c r="HEL293" s="43"/>
      <c r="HEM293" s="43"/>
      <c r="HEN293" s="43"/>
      <c r="HEO293" s="43"/>
      <c r="HEP293" s="43"/>
      <c r="HEQ293" s="43"/>
      <c r="HER293" s="43"/>
      <c r="HES293" s="43"/>
      <c r="HET293" s="43"/>
      <c r="HEU293" s="43"/>
      <c r="HEV293" s="43"/>
      <c r="HEW293" s="43"/>
      <c r="HEX293" s="43"/>
      <c r="HEY293" s="43"/>
      <c r="HEZ293" s="43"/>
      <c r="HFA293" s="43"/>
      <c r="HFB293" s="43"/>
      <c r="HFC293" s="43"/>
      <c r="HFD293" s="43"/>
      <c r="HFE293" s="43"/>
      <c r="HFF293" s="43"/>
      <c r="HFG293" s="43"/>
      <c r="HFH293" s="43"/>
      <c r="HFI293" s="43"/>
      <c r="HFJ293" s="43"/>
      <c r="HFK293" s="43"/>
      <c r="HFL293" s="43"/>
      <c r="HFM293" s="43"/>
      <c r="HFN293" s="43"/>
      <c r="HFO293" s="43"/>
      <c r="HFP293" s="43"/>
      <c r="HFQ293" s="43"/>
      <c r="HFR293" s="43"/>
      <c r="HFS293" s="43"/>
      <c r="HFT293" s="43"/>
      <c r="HFU293" s="43"/>
      <c r="HFV293" s="43"/>
      <c r="HFW293" s="43"/>
      <c r="HFX293" s="43"/>
      <c r="HFY293" s="43"/>
      <c r="HFZ293" s="43"/>
      <c r="HGA293" s="43"/>
      <c r="HGB293" s="43"/>
      <c r="HGC293" s="43"/>
      <c r="HGD293" s="43"/>
      <c r="HGE293" s="43"/>
      <c r="HGF293" s="43"/>
      <c r="HGG293" s="43"/>
      <c r="HGH293" s="43"/>
      <c r="HGI293" s="43"/>
      <c r="HGJ293" s="43"/>
      <c r="HGK293" s="43"/>
      <c r="HGL293" s="43"/>
      <c r="HGM293" s="43"/>
      <c r="HGN293" s="43"/>
      <c r="HGO293" s="43"/>
      <c r="HGP293" s="43"/>
      <c r="HGQ293" s="43"/>
      <c r="HGR293" s="43"/>
      <c r="HGS293" s="43"/>
      <c r="HGT293" s="43"/>
      <c r="HGU293" s="43"/>
      <c r="HGV293" s="43"/>
      <c r="HGW293" s="43"/>
      <c r="HGX293" s="43"/>
      <c r="HGY293" s="43"/>
      <c r="HGZ293" s="43"/>
      <c r="HHA293" s="43"/>
      <c r="HHB293" s="43"/>
      <c r="HHC293" s="43"/>
      <c r="HHD293" s="43"/>
      <c r="HHE293" s="43"/>
      <c r="HHF293" s="43"/>
      <c r="HHG293" s="43"/>
      <c r="HHH293" s="43"/>
      <c r="HHI293" s="43"/>
      <c r="HHJ293" s="43"/>
      <c r="HHK293" s="43"/>
      <c r="HHL293" s="43"/>
      <c r="HHM293" s="43"/>
      <c r="HHN293" s="43"/>
      <c r="HHO293" s="43"/>
      <c r="HHP293" s="43"/>
      <c r="HHQ293" s="43"/>
      <c r="HHR293" s="43"/>
      <c r="HHS293" s="43"/>
      <c r="HHT293" s="43"/>
      <c r="HHU293" s="43"/>
      <c r="HHV293" s="43"/>
      <c r="HHW293" s="43"/>
      <c r="HHX293" s="43"/>
      <c r="HHY293" s="43"/>
      <c r="HHZ293" s="43"/>
      <c r="HIA293" s="43"/>
      <c r="HIB293" s="43"/>
      <c r="HIC293" s="43"/>
      <c r="HID293" s="43"/>
      <c r="HIE293" s="43"/>
      <c r="HIF293" s="43"/>
      <c r="HIG293" s="43"/>
      <c r="HIH293" s="43"/>
      <c r="HII293" s="43"/>
      <c r="HIJ293" s="43"/>
      <c r="HIK293" s="43"/>
      <c r="HIL293" s="43"/>
      <c r="HIM293" s="43"/>
      <c r="HIN293" s="43"/>
      <c r="HIO293" s="43"/>
      <c r="HIP293" s="43"/>
      <c r="HIQ293" s="43"/>
      <c r="HIR293" s="43"/>
      <c r="HIS293" s="43"/>
      <c r="HIT293" s="43"/>
      <c r="HIU293" s="43"/>
      <c r="HIV293" s="43"/>
      <c r="HIW293" s="43"/>
      <c r="HIX293" s="43"/>
      <c r="HIY293" s="43"/>
      <c r="HIZ293" s="43"/>
      <c r="HJA293" s="43"/>
      <c r="HJB293" s="43"/>
      <c r="HJC293" s="43"/>
      <c r="HJD293" s="43"/>
      <c r="HJE293" s="43"/>
      <c r="HJF293" s="43"/>
      <c r="HJG293" s="43"/>
      <c r="HJH293" s="43"/>
      <c r="HJI293" s="43"/>
      <c r="HJJ293" s="43"/>
      <c r="HJK293" s="43"/>
      <c r="HJL293" s="43"/>
      <c r="HJM293" s="43"/>
      <c r="HJN293" s="43"/>
      <c r="HJO293" s="43"/>
      <c r="HJP293" s="43"/>
      <c r="HJQ293" s="43"/>
      <c r="HJR293" s="43"/>
      <c r="HJS293" s="43"/>
      <c r="HJT293" s="43"/>
      <c r="HJU293" s="43"/>
      <c r="HJV293" s="43"/>
      <c r="HJW293" s="43"/>
      <c r="HJX293" s="43"/>
      <c r="HJY293" s="43"/>
      <c r="HJZ293" s="43"/>
      <c r="HKA293" s="43"/>
      <c r="HKB293" s="43"/>
      <c r="HKC293" s="43"/>
      <c r="HKD293" s="43"/>
      <c r="HKE293" s="43"/>
      <c r="HKF293" s="43"/>
      <c r="HKG293" s="43"/>
      <c r="HKH293" s="43"/>
      <c r="HKI293" s="43"/>
      <c r="HKJ293" s="43"/>
      <c r="HKK293" s="43"/>
      <c r="HKL293" s="43"/>
      <c r="HKM293" s="43"/>
      <c r="HKN293" s="43"/>
      <c r="HKO293" s="43"/>
      <c r="HKP293" s="43"/>
      <c r="HKQ293" s="43"/>
      <c r="HKR293" s="43"/>
      <c r="HKS293" s="43"/>
      <c r="HKT293" s="43"/>
      <c r="HKU293" s="43"/>
      <c r="HKV293" s="43"/>
      <c r="HKW293" s="43"/>
      <c r="HKX293" s="43"/>
      <c r="HKY293" s="43"/>
      <c r="HKZ293" s="43"/>
      <c r="HLA293" s="43"/>
      <c r="HLB293" s="43"/>
      <c r="HLC293" s="43"/>
      <c r="HLD293" s="43"/>
      <c r="HLE293" s="43"/>
      <c r="HLF293" s="43"/>
      <c r="HLG293" s="43"/>
      <c r="HLH293" s="43"/>
      <c r="HLI293" s="43"/>
      <c r="HLJ293" s="43"/>
      <c r="HLK293" s="43"/>
      <c r="HLL293" s="43"/>
      <c r="HLM293" s="43"/>
      <c r="HLN293" s="43"/>
      <c r="HLO293" s="43"/>
      <c r="HLP293" s="43"/>
      <c r="HLQ293" s="43"/>
      <c r="HLR293" s="43"/>
      <c r="HLS293" s="43"/>
      <c r="HLT293" s="43"/>
      <c r="HLU293" s="43"/>
      <c r="HLV293" s="43"/>
      <c r="HLW293" s="43"/>
      <c r="HLX293" s="43"/>
      <c r="HLY293" s="43"/>
      <c r="HLZ293" s="43"/>
      <c r="HMA293" s="43"/>
      <c r="HMB293" s="43"/>
      <c r="HMC293" s="43"/>
      <c r="HMD293" s="43"/>
      <c r="HME293" s="43"/>
      <c r="HMF293" s="43"/>
      <c r="HMG293" s="43"/>
      <c r="HMH293" s="43"/>
      <c r="HMI293" s="43"/>
      <c r="HMJ293" s="43"/>
      <c r="HMK293" s="43"/>
      <c r="HML293" s="43"/>
      <c r="HMM293" s="43"/>
      <c r="HMN293" s="43"/>
      <c r="HMO293" s="43"/>
      <c r="HMP293" s="43"/>
      <c r="HMQ293" s="43"/>
      <c r="HMR293" s="43"/>
      <c r="HMS293" s="43"/>
      <c r="HMT293" s="43"/>
      <c r="HMU293" s="43"/>
      <c r="HMV293" s="43"/>
      <c r="HMW293" s="43"/>
      <c r="HMX293" s="43"/>
      <c r="HMY293" s="43"/>
      <c r="HMZ293" s="43"/>
      <c r="HNA293" s="43"/>
      <c r="HNB293" s="43"/>
      <c r="HNC293" s="43"/>
      <c r="HND293" s="43"/>
      <c r="HNE293" s="43"/>
      <c r="HNF293" s="43"/>
      <c r="HNG293" s="43"/>
      <c r="HNH293" s="43"/>
      <c r="HNI293" s="43"/>
      <c r="HNJ293" s="43"/>
      <c r="HNK293" s="43"/>
      <c r="HNL293" s="43"/>
      <c r="HNM293" s="43"/>
      <c r="HNN293" s="43"/>
      <c r="HNO293" s="43"/>
      <c r="HNP293" s="43"/>
      <c r="HNQ293" s="43"/>
      <c r="HNR293" s="43"/>
      <c r="HNS293" s="43"/>
      <c r="HNT293" s="43"/>
      <c r="HNU293" s="43"/>
      <c r="HNV293" s="43"/>
      <c r="HNW293" s="43"/>
      <c r="HNX293" s="43"/>
      <c r="HNY293" s="43"/>
      <c r="HNZ293" s="43"/>
      <c r="HOA293" s="43"/>
      <c r="HOB293" s="43"/>
      <c r="HOC293" s="43"/>
      <c r="HOD293" s="43"/>
      <c r="HOE293" s="43"/>
      <c r="HOF293" s="43"/>
      <c r="HOG293" s="43"/>
      <c r="HOH293" s="43"/>
      <c r="HOI293" s="43"/>
      <c r="HOJ293" s="43"/>
      <c r="HOK293" s="43"/>
      <c r="HOL293" s="43"/>
      <c r="HOM293" s="43"/>
      <c r="HON293" s="43"/>
      <c r="HOO293" s="43"/>
      <c r="HOP293" s="43"/>
      <c r="HOQ293" s="43"/>
      <c r="HOR293" s="43"/>
      <c r="HOS293" s="43"/>
      <c r="HOT293" s="43"/>
      <c r="HOU293" s="43"/>
      <c r="HOV293" s="43"/>
      <c r="HOW293" s="43"/>
      <c r="HOX293" s="43"/>
      <c r="HOY293" s="43"/>
      <c r="HOZ293" s="43"/>
      <c r="HPA293" s="43"/>
      <c r="HPB293" s="43"/>
      <c r="HPC293" s="43"/>
      <c r="HPD293" s="43"/>
      <c r="HPE293" s="43"/>
      <c r="HPF293" s="43"/>
      <c r="HPG293" s="43"/>
      <c r="HPH293" s="43"/>
      <c r="HPI293" s="43"/>
      <c r="HPJ293" s="43"/>
      <c r="HPK293" s="43"/>
      <c r="HPL293" s="43"/>
      <c r="HPM293" s="43"/>
      <c r="HPN293" s="43"/>
      <c r="HPO293" s="43"/>
      <c r="HPP293" s="43"/>
      <c r="HPQ293" s="43"/>
      <c r="HPR293" s="43"/>
      <c r="HPS293" s="43"/>
      <c r="HPT293" s="43"/>
      <c r="HPU293" s="43"/>
      <c r="HPV293" s="43"/>
      <c r="HPW293" s="43"/>
      <c r="HPX293" s="43"/>
      <c r="HPY293" s="43"/>
      <c r="HPZ293" s="43"/>
      <c r="HQA293" s="43"/>
      <c r="HQB293" s="43"/>
      <c r="HQC293" s="43"/>
      <c r="HQD293" s="43"/>
      <c r="HQE293" s="43"/>
      <c r="HQF293" s="43"/>
      <c r="HQG293" s="43"/>
      <c r="HQH293" s="43"/>
      <c r="HQI293" s="43"/>
      <c r="HQJ293" s="43"/>
      <c r="HQK293" s="43"/>
      <c r="HQL293" s="43"/>
      <c r="HQM293" s="43"/>
      <c r="HQN293" s="43"/>
      <c r="HQO293" s="43"/>
      <c r="HQP293" s="43"/>
      <c r="HQQ293" s="43"/>
      <c r="HQR293" s="43"/>
      <c r="HQS293" s="43"/>
      <c r="HQT293" s="43"/>
      <c r="HQU293" s="43"/>
      <c r="HQV293" s="43"/>
      <c r="HQW293" s="43"/>
      <c r="HQX293" s="43"/>
      <c r="HQY293" s="43"/>
      <c r="HQZ293" s="43"/>
      <c r="HRA293" s="43"/>
      <c r="HRB293" s="43"/>
      <c r="HRC293" s="43"/>
      <c r="HRD293" s="43"/>
      <c r="HRE293" s="43"/>
      <c r="HRF293" s="43"/>
      <c r="HRG293" s="43"/>
      <c r="HRH293" s="43"/>
      <c r="HRI293" s="43"/>
      <c r="HRJ293" s="43"/>
      <c r="HRK293" s="43"/>
      <c r="HRL293" s="43"/>
      <c r="HRM293" s="43"/>
      <c r="HRN293" s="43"/>
      <c r="HRO293" s="43"/>
      <c r="HRP293" s="43"/>
      <c r="HRQ293" s="43"/>
      <c r="HRR293" s="43"/>
      <c r="HRS293" s="43"/>
      <c r="HRT293" s="43"/>
      <c r="HRU293" s="43"/>
      <c r="HRV293" s="43"/>
      <c r="HRW293" s="43"/>
      <c r="HRX293" s="43"/>
      <c r="HRY293" s="43"/>
      <c r="HRZ293" s="43"/>
      <c r="HSA293" s="43"/>
      <c r="HSB293" s="43"/>
      <c r="HSC293" s="43"/>
      <c r="HSD293" s="43"/>
      <c r="HSE293" s="43"/>
      <c r="HSF293" s="43"/>
      <c r="HSG293" s="43"/>
      <c r="HSH293" s="43"/>
      <c r="HSI293" s="43"/>
      <c r="HSJ293" s="43"/>
      <c r="HSK293" s="43"/>
      <c r="HSL293" s="43"/>
      <c r="HSM293" s="43"/>
      <c r="HSN293" s="43"/>
      <c r="HSO293" s="43"/>
      <c r="HSP293" s="43"/>
      <c r="HSQ293" s="43"/>
      <c r="HSR293" s="43"/>
      <c r="HSS293" s="43"/>
      <c r="HST293" s="43"/>
      <c r="HSU293" s="43"/>
      <c r="HSV293" s="43"/>
      <c r="HSW293" s="43"/>
      <c r="HSX293" s="43"/>
      <c r="HSY293" s="43"/>
      <c r="HSZ293" s="43"/>
      <c r="HTA293" s="43"/>
      <c r="HTB293" s="43"/>
      <c r="HTC293" s="43"/>
      <c r="HTD293" s="43"/>
      <c r="HTE293" s="43"/>
      <c r="HTF293" s="43"/>
      <c r="HTG293" s="43"/>
      <c r="HTH293" s="43"/>
      <c r="HTI293" s="43"/>
      <c r="HTJ293" s="43"/>
      <c r="HTK293" s="43"/>
      <c r="HTL293" s="43"/>
      <c r="HTM293" s="43"/>
      <c r="HTN293" s="43"/>
      <c r="HTO293" s="43"/>
      <c r="HTP293" s="43"/>
      <c r="HTQ293" s="43"/>
      <c r="HTR293" s="43"/>
      <c r="HTS293" s="43"/>
      <c r="HTT293" s="43"/>
      <c r="HTU293" s="43"/>
      <c r="HTV293" s="43"/>
      <c r="HTW293" s="43"/>
      <c r="HTX293" s="43"/>
      <c r="HTY293" s="43"/>
      <c r="HTZ293" s="43"/>
      <c r="HUA293" s="43"/>
      <c r="HUB293" s="43"/>
      <c r="HUC293" s="43"/>
      <c r="HUD293" s="43"/>
      <c r="HUE293" s="43"/>
      <c r="HUF293" s="43"/>
      <c r="HUG293" s="43"/>
      <c r="HUH293" s="43"/>
      <c r="HUI293" s="43"/>
      <c r="HUJ293" s="43"/>
      <c r="HUK293" s="43"/>
      <c r="HUL293" s="43"/>
      <c r="HUM293" s="43"/>
      <c r="HUN293" s="43"/>
      <c r="HUO293" s="43"/>
      <c r="HUP293" s="43"/>
      <c r="HUQ293" s="43"/>
      <c r="HUR293" s="43"/>
      <c r="HUS293" s="43"/>
      <c r="HUT293" s="43"/>
      <c r="HUU293" s="43"/>
      <c r="HUV293" s="43"/>
      <c r="HUW293" s="43"/>
      <c r="HUX293" s="43"/>
      <c r="HUY293" s="43"/>
      <c r="HUZ293" s="43"/>
      <c r="HVA293" s="43"/>
      <c r="HVB293" s="43"/>
      <c r="HVC293" s="43"/>
      <c r="HVD293" s="43"/>
      <c r="HVE293" s="43"/>
      <c r="HVF293" s="43"/>
      <c r="HVG293" s="43"/>
      <c r="HVH293" s="43"/>
      <c r="HVI293" s="43"/>
      <c r="HVJ293" s="43"/>
      <c r="HVK293" s="43"/>
      <c r="HVL293" s="43"/>
      <c r="HVM293" s="43"/>
      <c r="HVN293" s="43"/>
      <c r="HVO293" s="43"/>
      <c r="HVP293" s="43"/>
      <c r="HVQ293" s="43"/>
      <c r="HVR293" s="43"/>
      <c r="HVS293" s="43"/>
      <c r="HVT293" s="43"/>
      <c r="HVU293" s="43"/>
      <c r="HVV293" s="43"/>
      <c r="HVW293" s="43"/>
      <c r="HVX293" s="43"/>
      <c r="HVY293" s="43"/>
      <c r="HVZ293" s="43"/>
      <c r="HWA293" s="43"/>
      <c r="HWB293" s="43"/>
      <c r="HWC293" s="43"/>
      <c r="HWD293" s="43"/>
      <c r="HWE293" s="43"/>
      <c r="HWF293" s="43"/>
      <c r="HWG293" s="43"/>
      <c r="HWH293" s="43"/>
      <c r="HWI293" s="43"/>
      <c r="HWJ293" s="43"/>
      <c r="HWK293" s="43"/>
      <c r="HWL293" s="43"/>
      <c r="HWM293" s="43"/>
      <c r="HWN293" s="43"/>
      <c r="HWO293" s="43"/>
      <c r="HWP293" s="43"/>
      <c r="HWQ293" s="43"/>
      <c r="HWR293" s="43"/>
      <c r="HWS293" s="43"/>
      <c r="HWT293" s="43"/>
      <c r="HWU293" s="43"/>
      <c r="HWV293" s="43"/>
      <c r="HWW293" s="43"/>
      <c r="HWX293" s="43"/>
      <c r="HWY293" s="43"/>
      <c r="HWZ293" s="43"/>
      <c r="HXA293" s="43"/>
      <c r="HXB293" s="43"/>
      <c r="HXC293" s="43"/>
      <c r="HXD293" s="43"/>
      <c r="HXE293" s="43"/>
      <c r="HXF293" s="43"/>
      <c r="HXG293" s="43"/>
      <c r="HXH293" s="43"/>
      <c r="HXI293" s="43"/>
      <c r="HXJ293" s="43"/>
      <c r="HXK293" s="43"/>
      <c r="HXL293" s="43"/>
      <c r="HXM293" s="43"/>
      <c r="HXN293" s="43"/>
      <c r="HXO293" s="43"/>
      <c r="HXP293" s="43"/>
      <c r="HXQ293" s="43"/>
      <c r="HXR293" s="43"/>
      <c r="HXS293" s="43"/>
      <c r="HXT293" s="43"/>
      <c r="HXU293" s="43"/>
      <c r="HXV293" s="43"/>
      <c r="HXW293" s="43"/>
      <c r="HXX293" s="43"/>
      <c r="HXY293" s="43"/>
      <c r="HXZ293" s="43"/>
      <c r="HYA293" s="43"/>
      <c r="HYB293" s="43"/>
      <c r="HYC293" s="43"/>
      <c r="HYD293" s="43"/>
      <c r="HYE293" s="43"/>
      <c r="HYF293" s="43"/>
      <c r="HYG293" s="43"/>
      <c r="HYH293" s="43"/>
      <c r="HYI293" s="43"/>
      <c r="HYJ293" s="43"/>
      <c r="HYK293" s="43"/>
      <c r="HYL293" s="43"/>
      <c r="HYM293" s="43"/>
      <c r="HYN293" s="43"/>
      <c r="HYO293" s="43"/>
      <c r="HYP293" s="43"/>
      <c r="HYQ293" s="43"/>
      <c r="HYR293" s="43"/>
      <c r="HYS293" s="43"/>
      <c r="HYT293" s="43"/>
      <c r="HYU293" s="43"/>
      <c r="HYV293" s="43"/>
      <c r="HYW293" s="43"/>
      <c r="HYX293" s="43"/>
      <c r="HYY293" s="43"/>
      <c r="HYZ293" s="43"/>
      <c r="HZA293" s="43"/>
      <c r="HZB293" s="43"/>
      <c r="HZC293" s="43"/>
      <c r="HZD293" s="43"/>
      <c r="HZE293" s="43"/>
      <c r="HZF293" s="43"/>
      <c r="HZG293" s="43"/>
      <c r="HZH293" s="43"/>
      <c r="HZI293" s="43"/>
      <c r="HZJ293" s="43"/>
      <c r="HZK293" s="43"/>
      <c r="HZL293" s="43"/>
      <c r="HZM293" s="43"/>
      <c r="HZN293" s="43"/>
      <c r="HZO293" s="43"/>
      <c r="HZP293" s="43"/>
      <c r="HZQ293" s="43"/>
      <c r="HZR293" s="43"/>
      <c r="HZS293" s="43"/>
      <c r="HZT293" s="43"/>
      <c r="HZU293" s="43"/>
      <c r="HZV293" s="43"/>
      <c r="HZW293" s="43"/>
      <c r="HZX293" s="43"/>
      <c r="HZY293" s="43"/>
      <c r="HZZ293" s="43"/>
      <c r="IAA293" s="43"/>
      <c r="IAB293" s="43"/>
      <c r="IAC293" s="43"/>
      <c r="IAD293" s="43"/>
      <c r="IAE293" s="43"/>
      <c r="IAF293" s="43"/>
      <c r="IAG293" s="43"/>
      <c r="IAH293" s="43"/>
      <c r="IAI293" s="43"/>
      <c r="IAJ293" s="43"/>
      <c r="IAK293" s="43"/>
      <c r="IAL293" s="43"/>
      <c r="IAM293" s="43"/>
      <c r="IAN293" s="43"/>
      <c r="IAO293" s="43"/>
      <c r="IAP293" s="43"/>
      <c r="IAQ293" s="43"/>
      <c r="IAR293" s="43"/>
      <c r="IAS293" s="43"/>
      <c r="IAT293" s="43"/>
      <c r="IAU293" s="43"/>
      <c r="IAV293" s="43"/>
      <c r="IAW293" s="43"/>
      <c r="IAX293" s="43"/>
      <c r="IAY293" s="43"/>
      <c r="IAZ293" s="43"/>
      <c r="IBA293" s="43"/>
      <c r="IBB293" s="43"/>
      <c r="IBC293" s="43"/>
      <c r="IBD293" s="43"/>
      <c r="IBE293" s="43"/>
      <c r="IBF293" s="43"/>
      <c r="IBG293" s="43"/>
      <c r="IBH293" s="43"/>
      <c r="IBI293" s="43"/>
      <c r="IBJ293" s="43"/>
      <c r="IBK293" s="43"/>
      <c r="IBL293" s="43"/>
      <c r="IBM293" s="43"/>
      <c r="IBN293" s="43"/>
      <c r="IBO293" s="43"/>
      <c r="IBP293" s="43"/>
      <c r="IBQ293" s="43"/>
      <c r="IBR293" s="43"/>
      <c r="IBS293" s="43"/>
      <c r="IBT293" s="43"/>
      <c r="IBU293" s="43"/>
      <c r="IBV293" s="43"/>
      <c r="IBW293" s="43"/>
      <c r="IBX293" s="43"/>
      <c r="IBY293" s="43"/>
      <c r="IBZ293" s="43"/>
      <c r="ICA293" s="43"/>
      <c r="ICB293" s="43"/>
      <c r="ICC293" s="43"/>
      <c r="ICD293" s="43"/>
      <c r="ICE293" s="43"/>
      <c r="ICF293" s="43"/>
      <c r="ICG293" s="43"/>
      <c r="ICH293" s="43"/>
      <c r="ICI293" s="43"/>
      <c r="ICJ293" s="43"/>
      <c r="ICK293" s="43"/>
      <c r="ICL293" s="43"/>
      <c r="ICM293" s="43"/>
      <c r="ICN293" s="43"/>
      <c r="ICO293" s="43"/>
      <c r="ICP293" s="43"/>
      <c r="ICQ293" s="43"/>
      <c r="ICR293" s="43"/>
      <c r="ICS293" s="43"/>
      <c r="ICT293" s="43"/>
      <c r="ICU293" s="43"/>
      <c r="ICV293" s="43"/>
      <c r="ICW293" s="43"/>
      <c r="ICX293" s="43"/>
      <c r="ICY293" s="43"/>
      <c r="ICZ293" s="43"/>
      <c r="IDA293" s="43"/>
      <c r="IDB293" s="43"/>
      <c r="IDC293" s="43"/>
      <c r="IDD293" s="43"/>
      <c r="IDE293" s="43"/>
      <c r="IDF293" s="43"/>
      <c r="IDG293" s="43"/>
      <c r="IDH293" s="43"/>
      <c r="IDI293" s="43"/>
      <c r="IDJ293" s="43"/>
      <c r="IDK293" s="43"/>
      <c r="IDL293" s="43"/>
      <c r="IDM293" s="43"/>
      <c r="IDN293" s="43"/>
      <c r="IDO293" s="43"/>
      <c r="IDP293" s="43"/>
      <c r="IDQ293" s="43"/>
      <c r="IDR293" s="43"/>
      <c r="IDS293" s="43"/>
      <c r="IDT293" s="43"/>
      <c r="IDU293" s="43"/>
      <c r="IDV293" s="43"/>
      <c r="IDW293" s="43"/>
      <c r="IDX293" s="43"/>
      <c r="IDY293" s="43"/>
      <c r="IDZ293" s="43"/>
      <c r="IEA293" s="43"/>
      <c r="IEB293" s="43"/>
      <c r="IEC293" s="43"/>
      <c r="IED293" s="43"/>
      <c r="IEE293" s="43"/>
      <c r="IEF293" s="43"/>
      <c r="IEG293" s="43"/>
      <c r="IEH293" s="43"/>
      <c r="IEI293" s="43"/>
      <c r="IEJ293" s="43"/>
      <c r="IEK293" s="43"/>
      <c r="IEL293" s="43"/>
      <c r="IEM293" s="43"/>
      <c r="IEN293" s="43"/>
      <c r="IEO293" s="43"/>
      <c r="IEP293" s="43"/>
      <c r="IEQ293" s="43"/>
      <c r="IER293" s="43"/>
      <c r="IES293" s="43"/>
      <c r="IET293" s="43"/>
      <c r="IEU293" s="43"/>
      <c r="IEV293" s="43"/>
      <c r="IEW293" s="43"/>
      <c r="IEX293" s="43"/>
      <c r="IEY293" s="43"/>
      <c r="IEZ293" s="43"/>
      <c r="IFA293" s="43"/>
      <c r="IFB293" s="43"/>
      <c r="IFC293" s="43"/>
      <c r="IFD293" s="43"/>
      <c r="IFE293" s="43"/>
      <c r="IFF293" s="43"/>
      <c r="IFG293" s="43"/>
      <c r="IFH293" s="43"/>
      <c r="IFI293" s="43"/>
      <c r="IFJ293" s="43"/>
      <c r="IFK293" s="43"/>
      <c r="IFL293" s="43"/>
      <c r="IFM293" s="43"/>
      <c r="IFN293" s="43"/>
      <c r="IFO293" s="43"/>
      <c r="IFP293" s="43"/>
      <c r="IFQ293" s="43"/>
      <c r="IFR293" s="43"/>
      <c r="IFS293" s="43"/>
      <c r="IFT293" s="43"/>
      <c r="IFU293" s="43"/>
      <c r="IFV293" s="43"/>
      <c r="IFW293" s="43"/>
      <c r="IFX293" s="43"/>
      <c r="IFY293" s="43"/>
      <c r="IFZ293" s="43"/>
      <c r="IGA293" s="43"/>
      <c r="IGB293" s="43"/>
      <c r="IGC293" s="43"/>
      <c r="IGD293" s="43"/>
      <c r="IGE293" s="43"/>
      <c r="IGF293" s="43"/>
      <c r="IGG293" s="43"/>
      <c r="IGH293" s="43"/>
      <c r="IGI293" s="43"/>
      <c r="IGJ293" s="43"/>
      <c r="IGK293" s="43"/>
      <c r="IGL293" s="43"/>
      <c r="IGM293" s="43"/>
      <c r="IGN293" s="43"/>
      <c r="IGO293" s="43"/>
      <c r="IGP293" s="43"/>
      <c r="IGQ293" s="43"/>
      <c r="IGR293" s="43"/>
      <c r="IGS293" s="43"/>
      <c r="IGT293" s="43"/>
      <c r="IGU293" s="43"/>
      <c r="IGV293" s="43"/>
      <c r="IGW293" s="43"/>
      <c r="IGX293" s="43"/>
      <c r="IGY293" s="43"/>
      <c r="IGZ293" s="43"/>
      <c r="IHA293" s="43"/>
      <c r="IHB293" s="43"/>
      <c r="IHC293" s="43"/>
      <c r="IHD293" s="43"/>
      <c r="IHE293" s="43"/>
      <c r="IHF293" s="43"/>
      <c r="IHG293" s="43"/>
      <c r="IHH293" s="43"/>
      <c r="IHI293" s="43"/>
      <c r="IHJ293" s="43"/>
      <c r="IHK293" s="43"/>
      <c r="IHL293" s="43"/>
      <c r="IHM293" s="43"/>
      <c r="IHN293" s="43"/>
      <c r="IHO293" s="43"/>
      <c r="IHP293" s="43"/>
      <c r="IHQ293" s="43"/>
      <c r="IHR293" s="43"/>
      <c r="IHS293" s="43"/>
      <c r="IHT293" s="43"/>
      <c r="IHU293" s="43"/>
      <c r="IHV293" s="43"/>
      <c r="IHW293" s="43"/>
      <c r="IHX293" s="43"/>
      <c r="IHY293" s="43"/>
      <c r="IHZ293" s="43"/>
      <c r="IIA293" s="43"/>
      <c r="IIB293" s="43"/>
      <c r="IIC293" s="43"/>
      <c r="IID293" s="43"/>
      <c r="IIE293" s="43"/>
      <c r="IIF293" s="43"/>
      <c r="IIG293" s="43"/>
      <c r="IIH293" s="43"/>
      <c r="III293" s="43"/>
      <c r="IIJ293" s="43"/>
      <c r="IIK293" s="43"/>
      <c r="IIL293" s="43"/>
      <c r="IIM293" s="43"/>
      <c r="IIN293" s="43"/>
      <c r="IIO293" s="43"/>
      <c r="IIP293" s="43"/>
      <c r="IIQ293" s="43"/>
      <c r="IIR293" s="43"/>
      <c r="IIS293" s="43"/>
      <c r="IIT293" s="43"/>
      <c r="IIU293" s="43"/>
      <c r="IIV293" s="43"/>
      <c r="IIW293" s="43"/>
      <c r="IIX293" s="43"/>
      <c r="IIY293" s="43"/>
      <c r="IIZ293" s="43"/>
      <c r="IJA293" s="43"/>
      <c r="IJB293" s="43"/>
      <c r="IJC293" s="43"/>
      <c r="IJD293" s="43"/>
      <c r="IJE293" s="43"/>
      <c r="IJF293" s="43"/>
      <c r="IJG293" s="43"/>
      <c r="IJH293" s="43"/>
      <c r="IJI293" s="43"/>
      <c r="IJJ293" s="43"/>
      <c r="IJK293" s="43"/>
      <c r="IJL293" s="43"/>
      <c r="IJM293" s="43"/>
      <c r="IJN293" s="43"/>
      <c r="IJO293" s="43"/>
      <c r="IJP293" s="43"/>
      <c r="IJQ293" s="43"/>
      <c r="IJR293" s="43"/>
      <c r="IJS293" s="43"/>
      <c r="IJT293" s="43"/>
      <c r="IJU293" s="43"/>
      <c r="IJV293" s="43"/>
      <c r="IJW293" s="43"/>
      <c r="IJX293" s="43"/>
      <c r="IJY293" s="43"/>
      <c r="IJZ293" s="43"/>
      <c r="IKA293" s="43"/>
      <c r="IKB293" s="43"/>
      <c r="IKC293" s="43"/>
      <c r="IKD293" s="43"/>
      <c r="IKE293" s="43"/>
      <c r="IKF293" s="43"/>
      <c r="IKG293" s="43"/>
      <c r="IKH293" s="43"/>
      <c r="IKI293" s="43"/>
      <c r="IKJ293" s="43"/>
      <c r="IKK293" s="43"/>
      <c r="IKL293" s="43"/>
      <c r="IKM293" s="43"/>
      <c r="IKN293" s="43"/>
      <c r="IKO293" s="43"/>
      <c r="IKP293" s="43"/>
      <c r="IKQ293" s="43"/>
      <c r="IKR293" s="43"/>
      <c r="IKS293" s="43"/>
      <c r="IKT293" s="43"/>
      <c r="IKU293" s="43"/>
      <c r="IKV293" s="43"/>
      <c r="IKW293" s="43"/>
      <c r="IKX293" s="43"/>
      <c r="IKY293" s="43"/>
      <c r="IKZ293" s="43"/>
      <c r="ILA293" s="43"/>
      <c r="ILB293" s="43"/>
      <c r="ILC293" s="43"/>
      <c r="ILD293" s="43"/>
      <c r="ILE293" s="43"/>
      <c r="ILF293" s="43"/>
      <c r="ILG293" s="43"/>
      <c r="ILH293" s="43"/>
      <c r="ILI293" s="43"/>
      <c r="ILJ293" s="43"/>
      <c r="ILK293" s="43"/>
      <c r="ILL293" s="43"/>
      <c r="ILM293" s="43"/>
      <c r="ILN293" s="43"/>
      <c r="ILO293" s="43"/>
      <c r="ILP293" s="43"/>
      <c r="ILQ293" s="43"/>
      <c r="ILR293" s="43"/>
      <c r="ILS293" s="43"/>
      <c r="ILT293" s="43"/>
      <c r="ILU293" s="43"/>
      <c r="ILV293" s="43"/>
      <c r="ILW293" s="43"/>
      <c r="ILX293" s="43"/>
      <c r="ILY293" s="43"/>
      <c r="ILZ293" s="43"/>
      <c r="IMA293" s="43"/>
      <c r="IMB293" s="43"/>
      <c r="IMC293" s="43"/>
      <c r="IMD293" s="43"/>
      <c r="IME293" s="43"/>
      <c r="IMF293" s="43"/>
      <c r="IMG293" s="43"/>
      <c r="IMH293" s="43"/>
      <c r="IMI293" s="43"/>
      <c r="IMJ293" s="43"/>
      <c r="IMK293" s="43"/>
      <c r="IML293" s="43"/>
      <c r="IMM293" s="43"/>
      <c r="IMN293" s="43"/>
      <c r="IMO293" s="43"/>
      <c r="IMP293" s="43"/>
      <c r="IMQ293" s="43"/>
      <c r="IMR293" s="43"/>
      <c r="IMS293" s="43"/>
      <c r="IMT293" s="43"/>
      <c r="IMU293" s="43"/>
      <c r="IMV293" s="43"/>
      <c r="IMW293" s="43"/>
      <c r="IMX293" s="43"/>
      <c r="IMY293" s="43"/>
      <c r="IMZ293" s="43"/>
      <c r="INA293" s="43"/>
      <c r="INB293" s="43"/>
      <c r="INC293" s="43"/>
      <c r="IND293" s="43"/>
      <c r="INE293" s="43"/>
      <c r="INF293" s="43"/>
      <c r="ING293" s="43"/>
      <c r="INH293" s="43"/>
      <c r="INI293" s="43"/>
      <c r="INJ293" s="43"/>
      <c r="INK293" s="43"/>
      <c r="INL293" s="43"/>
      <c r="INM293" s="43"/>
      <c r="INN293" s="43"/>
      <c r="INO293" s="43"/>
      <c r="INP293" s="43"/>
      <c r="INQ293" s="43"/>
      <c r="INR293" s="43"/>
      <c r="INS293" s="43"/>
      <c r="INT293" s="43"/>
      <c r="INU293" s="43"/>
      <c r="INV293" s="43"/>
      <c r="INW293" s="43"/>
      <c r="INX293" s="43"/>
      <c r="INY293" s="43"/>
      <c r="INZ293" s="43"/>
      <c r="IOA293" s="43"/>
      <c r="IOB293" s="43"/>
      <c r="IOC293" s="43"/>
      <c r="IOD293" s="43"/>
      <c r="IOE293" s="43"/>
      <c r="IOF293" s="43"/>
      <c r="IOG293" s="43"/>
      <c r="IOH293" s="43"/>
      <c r="IOI293" s="43"/>
      <c r="IOJ293" s="43"/>
      <c r="IOK293" s="43"/>
      <c r="IOL293" s="43"/>
      <c r="IOM293" s="43"/>
      <c r="ION293" s="43"/>
      <c r="IOO293" s="43"/>
      <c r="IOP293" s="43"/>
      <c r="IOQ293" s="43"/>
      <c r="IOR293" s="43"/>
      <c r="IOS293" s="43"/>
      <c r="IOT293" s="43"/>
      <c r="IOU293" s="43"/>
      <c r="IOV293" s="43"/>
      <c r="IOW293" s="43"/>
      <c r="IOX293" s="43"/>
      <c r="IOY293" s="43"/>
      <c r="IOZ293" s="43"/>
      <c r="IPA293" s="43"/>
      <c r="IPB293" s="43"/>
      <c r="IPC293" s="43"/>
      <c r="IPD293" s="43"/>
      <c r="IPE293" s="43"/>
      <c r="IPF293" s="43"/>
      <c r="IPG293" s="43"/>
      <c r="IPH293" s="43"/>
      <c r="IPI293" s="43"/>
      <c r="IPJ293" s="43"/>
      <c r="IPK293" s="43"/>
      <c r="IPL293" s="43"/>
      <c r="IPM293" s="43"/>
      <c r="IPN293" s="43"/>
      <c r="IPO293" s="43"/>
      <c r="IPP293" s="43"/>
      <c r="IPQ293" s="43"/>
      <c r="IPR293" s="43"/>
      <c r="IPS293" s="43"/>
      <c r="IPT293" s="43"/>
      <c r="IPU293" s="43"/>
      <c r="IPV293" s="43"/>
      <c r="IPW293" s="43"/>
      <c r="IPX293" s="43"/>
      <c r="IPY293" s="43"/>
      <c r="IPZ293" s="43"/>
      <c r="IQA293" s="43"/>
      <c r="IQB293" s="43"/>
      <c r="IQC293" s="43"/>
      <c r="IQD293" s="43"/>
      <c r="IQE293" s="43"/>
      <c r="IQF293" s="43"/>
      <c r="IQG293" s="43"/>
      <c r="IQH293" s="43"/>
      <c r="IQI293" s="43"/>
      <c r="IQJ293" s="43"/>
      <c r="IQK293" s="43"/>
      <c r="IQL293" s="43"/>
      <c r="IQM293" s="43"/>
      <c r="IQN293" s="43"/>
      <c r="IQO293" s="43"/>
      <c r="IQP293" s="43"/>
      <c r="IQQ293" s="43"/>
      <c r="IQR293" s="43"/>
      <c r="IQS293" s="43"/>
      <c r="IQT293" s="43"/>
      <c r="IQU293" s="43"/>
      <c r="IQV293" s="43"/>
      <c r="IQW293" s="43"/>
      <c r="IQX293" s="43"/>
      <c r="IQY293" s="43"/>
      <c r="IQZ293" s="43"/>
      <c r="IRA293" s="43"/>
      <c r="IRB293" s="43"/>
      <c r="IRC293" s="43"/>
      <c r="IRD293" s="43"/>
      <c r="IRE293" s="43"/>
      <c r="IRF293" s="43"/>
      <c r="IRG293" s="43"/>
      <c r="IRH293" s="43"/>
      <c r="IRI293" s="43"/>
      <c r="IRJ293" s="43"/>
      <c r="IRK293" s="43"/>
      <c r="IRL293" s="43"/>
      <c r="IRM293" s="43"/>
      <c r="IRN293" s="43"/>
      <c r="IRO293" s="43"/>
      <c r="IRP293" s="43"/>
      <c r="IRQ293" s="43"/>
      <c r="IRR293" s="43"/>
      <c r="IRS293" s="43"/>
      <c r="IRT293" s="43"/>
      <c r="IRU293" s="43"/>
      <c r="IRV293" s="43"/>
      <c r="IRW293" s="43"/>
      <c r="IRX293" s="43"/>
      <c r="IRY293" s="43"/>
      <c r="IRZ293" s="43"/>
      <c r="ISA293" s="43"/>
      <c r="ISB293" s="43"/>
      <c r="ISC293" s="43"/>
      <c r="ISD293" s="43"/>
      <c r="ISE293" s="43"/>
      <c r="ISF293" s="43"/>
      <c r="ISG293" s="43"/>
      <c r="ISH293" s="43"/>
      <c r="ISI293" s="43"/>
      <c r="ISJ293" s="43"/>
      <c r="ISK293" s="43"/>
      <c r="ISL293" s="43"/>
      <c r="ISM293" s="43"/>
      <c r="ISN293" s="43"/>
      <c r="ISO293" s="43"/>
      <c r="ISP293" s="43"/>
      <c r="ISQ293" s="43"/>
      <c r="ISR293" s="43"/>
      <c r="ISS293" s="43"/>
      <c r="IST293" s="43"/>
      <c r="ISU293" s="43"/>
      <c r="ISV293" s="43"/>
      <c r="ISW293" s="43"/>
      <c r="ISX293" s="43"/>
      <c r="ISY293" s="43"/>
      <c r="ISZ293" s="43"/>
      <c r="ITA293" s="43"/>
      <c r="ITB293" s="43"/>
      <c r="ITC293" s="43"/>
      <c r="ITD293" s="43"/>
      <c r="ITE293" s="43"/>
      <c r="ITF293" s="43"/>
      <c r="ITG293" s="43"/>
      <c r="ITH293" s="43"/>
      <c r="ITI293" s="43"/>
      <c r="ITJ293" s="43"/>
      <c r="ITK293" s="43"/>
      <c r="ITL293" s="43"/>
      <c r="ITM293" s="43"/>
      <c r="ITN293" s="43"/>
      <c r="ITO293" s="43"/>
      <c r="ITP293" s="43"/>
      <c r="ITQ293" s="43"/>
      <c r="ITR293" s="43"/>
      <c r="ITS293" s="43"/>
      <c r="ITT293" s="43"/>
      <c r="ITU293" s="43"/>
      <c r="ITV293" s="43"/>
      <c r="ITW293" s="43"/>
      <c r="ITX293" s="43"/>
      <c r="ITY293" s="43"/>
      <c r="ITZ293" s="43"/>
      <c r="IUA293" s="43"/>
      <c r="IUB293" s="43"/>
      <c r="IUC293" s="43"/>
      <c r="IUD293" s="43"/>
      <c r="IUE293" s="43"/>
      <c r="IUF293" s="43"/>
      <c r="IUG293" s="43"/>
      <c r="IUH293" s="43"/>
      <c r="IUI293" s="43"/>
      <c r="IUJ293" s="43"/>
      <c r="IUK293" s="43"/>
      <c r="IUL293" s="43"/>
      <c r="IUM293" s="43"/>
      <c r="IUN293" s="43"/>
      <c r="IUO293" s="43"/>
      <c r="IUP293" s="43"/>
      <c r="IUQ293" s="43"/>
      <c r="IUR293" s="43"/>
      <c r="IUS293" s="43"/>
      <c r="IUT293" s="43"/>
      <c r="IUU293" s="43"/>
      <c r="IUV293" s="43"/>
      <c r="IUW293" s="43"/>
      <c r="IUX293" s="43"/>
      <c r="IUY293" s="43"/>
      <c r="IUZ293" s="43"/>
      <c r="IVA293" s="43"/>
      <c r="IVB293" s="43"/>
      <c r="IVC293" s="43"/>
      <c r="IVD293" s="43"/>
      <c r="IVE293" s="43"/>
      <c r="IVF293" s="43"/>
      <c r="IVG293" s="43"/>
      <c r="IVH293" s="43"/>
      <c r="IVI293" s="43"/>
      <c r="IVJ293" s="43"/>
      <c r="IVK293" s="43"/>
      <c r="IVL293" s="43"/>
      <c r="IVM293" s="43"/>
      <c r="IVN293" s="43"/>
      <c r="IVO293" s="43"/>
      <c r="IVP293" s="43"/>
      <c r="IVQ293" s="43"/>
      <c r="IVR293" s="43"/>
      <c r="IVS293" s="43"/>
      <c r="IVT293" s="43"/>
      <c r="IVU293" s="43"/>
      <c r="IVV293" s="43"/>
      <c r="IVW293" s="43"/>
      <c r="IVX293" s="43"/>
      <c r="IVY293" s="43"/>
      <c r="IVZ293" s="43"/>
      <c r="IWA293" s="43"/>
      <c r="IWB293" s="43"/>
      <c r="IWC293" s="43"/>
      <c r="IWD293" s="43"/>
      <c r="IWE293" s="43"/>
      <c r="IWF293" s="43"/>
      <c r="IWG293" s="43"/>
      <c r="IWH293" s="43"/>
      <c r="IWI293" s="43"/>
      <c r="IWJ293" s="43"/>
      <c r="IWK293" s="43"/>
      <c r="IWL293" s="43"/>
      <c r="IWM293" s="43"/>
      <c r="IWN293" s="43"/>
      <c r="IWO293" s="43"/>
      <c r="IWP293" s="43"/>
      <c r="IWQ293" s="43"/>
      <c r="IWR293" s="43"/>
      <c r="IWS293" s="43"/>
      <c r="IWT293" s="43"/>
      <c r="IWU293" s="43"/>
      <c r="IWV293" s="43"/>
      <c r="IWW293" s="43"/>
      <c r="IWX293" s="43"/>
      <c r="IWY293" s="43"/>
      <c r="IWZ293" s="43"/>
      <c r="IXA293" s="43"/>
      <c r="IXB293" s="43"/>
      <c r="IXC293" s="43"/>
      <c r="IXD293" s="43"/>
      <c r="IXE293" s="43"/>
      <c r="IXF293" s="43"/>
      <c r="IXG293" s="43"/>
      <c r="IXH293" s="43"/>
      <c r="IXI293" s="43"/>
      <c r="IXJ293" s="43"/>
      <c r="IXK293" s="43"/>
      <c r="IXL293" s="43"/>
      <c r="IXM293" s="43"/>
      <c r="IXN293" s="43"/>
      <c r="IXO293" s="43"/>
      <c r="IXP293" s="43"/>
      <c r="IXQ293" s="43"/>
      <c r="IXR293" s="43"/>
      <c r="IXS293" s="43"/>
      <c r="IXT293" s="43"/>
      <c r="IXU293" s="43"/>
      <c r="IXV293" s="43"/>
      <c r="IXW293" s="43"/>
      <c r="IXX293" s="43"/>
      <c r="IXY293" s="43"/>
      <c r="IXZ293" s="43"/>
      <c r="IYA293" s="43"/>
      <c r="IYB293" s="43"/>
      <c r="IYC293" s="43"/>
      <c r="IYD293" s="43"/>
      <c r="IYE293" s="43"/>
      <c r="IYF293" s="43"/>
      <c r="IYG293" s="43"/>
      <c r="IYH293" s="43"/>
      <c r="IYI293" s="43"/>
      <c r="IYJ293" s="43"/>
      <c r="IYK293" s="43"/>
      <c r="IYL293" s="43"/>
      <c r="IYM293" s="43"/>
      <c r="IYN293" s="43"/>
      <c r="IYO293" s="43"/>
      <c r="IYP293" s="43"/>
      <c r="IYQ293" s="43"/>
      <c r="IYR293" s="43"/>
      <c r="IYS293" s="43"/>
      <c r="IYT293" s="43"/>
      <c r="IYU293" s="43"/>
      <c r="IYV293" s="43"/>
      <c r="IYW293" s="43"/>
      <c r="IYX293" s="43"/>
      <c r="IYY293" s="43"/>
      <c r="IYZ293" s="43"/>
      <c r="IZA293" s="43"/>
      <c r="IZB293" s="43"/>
      <c r="IZC293" s="43"/>
      <c r="IZD293" s="43"/>
      <c r="IZE293" s="43"/>
      <c r="IZF293" s="43"/>
      <c r="IZG293" s="43"/>
      <c r="IZH293" s="43"/>
      <c r="IZI293" s="43"/>
      <c r="IZJ293" s="43"/>
      <c r="IZK293" s="43"/>
      <c r="IZL293" s="43"/>
      <c r="IZM293" s="43"/>
      <c r="IZN293" s="43"/>
      <c r="IZO293" s="43"/>
      <c r="IZP293" s="43"/>
      <c r="IZQ293" s="43"/>
      <c r="IZR293" s="43"/>
      <c r="IZS293" s="43"/>
      <c r="IZT293" s="43"/>
      <c r="IZU293" s="43"/>
      <c r="IZV293" s="43"/>
      <c r="IZW293" s="43"/>
      <c r="IZX293" s="43"/>
      <c r="IZY293" s="43"/>
      <c r="IZZ293" s="43"/>
      <c r="JAA293" s="43"/>
      <c r="JAB293" s="43"/>
      <c r="JAC293" s="43"/>
      <c r="JAD293" s="43"/>
      <c r="JAE293" s="43"/>
      <c r="JAF293" s="43"/>
      <c r="JAG293" s="43"/>
      <c r="JAH293" s="43"/>
      <c r="JAI293" s="43"/>
      <c r="JAJ293" s="43"/>
      <c r="JAK293" s="43"/>
      <c r="JAL293" s="43"/>
      <c r="JAM293" s="43"/>
      <c r="JAN293" s="43"/>
      <c r="JAO293" s="43"/>
      <c r="JAP293" s="43"/>
      <c r="JAQ293" s="43"/>
      <c r="JAR293" s="43"/>
      <c r="JAS293" s="43"/>
      <c r="JAT293" s="43"/>
      <c r="JAU293" s="43"/>
      <c r="JAV293" s="43"/>
      <c r="JAW293" s="43"/>
      <c r="JAX293" s="43"/>
      <c r="JAY293" s="43"/>
      <c r="JAZ293" s="43"/>
      <c r="JBA293" s="43"/>
      <c r="JBB293" s="43"/>
      <c r="JBC293" s="43"/>
      <c r="JBD293" s="43"/>
      <c r="JBE293" s="43"/>
      <c r="JBF293" s="43"/>
      <c r="JBG293" s="43"/>
      <c r="JBH293" s="43"/>
      <c r="JBI293" s="43"/>
      <c r="JBJ293" s="43"/>
      <c r="JBK293" s="43"/>
      <c r="JBL293" s="43"/>
      <c r="JBM293" s="43"/>
      <c r="JBN293" s="43"/>
      <c r="JBO293" s="43"/>
      <c r="JBP293" s="43"/>
      <c r="JBQ293" s="43"/>
      <c r="JBR293" s="43"/>
      <c r="JBS293" s="43"/>
      <c r="JBT293" s="43"/>
      <c r="JBU293" s="43"/>
      <c r="JBV293" s="43"/>
      <c r="JBW293" s="43"/>
      <c r="JBX293" s="43"/>
      <c r="JBY293" s="43"/>
      <c r="JBZ293" s="43"/>
      <c r="JCA293" s="43"/>
      <c r="JCB293" s="43"/>
      <c r="JCC293" s="43"/>
      <c r="JCD293" s="43"/>
      <c r="JCE293" s="43"/>
      <c r="JCF293" s="43"/>
      <c r="JCG293" s="43"/>
      <c r="JCH293" s="43"/>
      <c r="JCI293" s="43"/>
      <c r="JCJ293" s="43"/>
      <c r="JCK293" s="43"/>
      <c r="JCL293" s="43"/>
      <c r="JCM293" s="43"/>
      <c r="JCN293" s="43"/>
      <c r="JCO293" s="43"/>
      <c r="JCP293" s="43"/>
      <c r="JCQ293" s="43"/>
      <c r="JCR293" s="43"/>
      <c r="JCS293" s="43"/>
      <c r="JCT293" s="43"/>
      <c r="JCU293" s="43"/>
      <c r="JCV293" s="43"/>
      <c r="JCW293" s="43"/>
      <c r="JCX293" s="43"/>
      <c r="JCY293" s="43"/>
      <c r="JCZ293" s="43"/>
      <c r="JDA293" s="43"/>
      <c r="JDB293" s="43"/>
      <c r="JDC293" s="43"/>
      <c r="JDD293" s="43"/>
      <c r="JDE293" s="43"/>
      <c r="JDF293" s="43"/>
      <c r="JDG293" s="43"/>
      <c r="JDH293" s="43"/>
      <c r="JDI293" s="43"/>
      <c r="JDJ293" s="43"/>
      <c r="JDK293" s="43"/>
      <c r="JDL293" s="43"/>
      <c r="JDM293" s="43"/>
      <c r="JDN293" s="43"/>
      <c r="JDO293" s="43"/>
      <c r="JDP293" s="43"/>
      <c r="JDQ293" s="43"/>
      <c r="JDR293" s="43"/>
      <c r="JDS293" s="43"/>
      <c r="JDT293" s="43"/>
      <c r="JDU293" s="43"/>
      <c r="JDV293" s="43"/>
      <c r="JDW293" s="43"/>
      <c r="JDX293" s="43"/>
      <c r="JDY293" s="43"/>
      <c r="JDZ293" s="43"/>
      <c r="JEA293" s="43"/>
      <c r="JEB293" s="43"/>
      <c r="JEC293" s="43"/>
      <c r="JED293" s="43"/>
      <c r="JEE293" s="43"/>
      <c r="JEF293" s="43"/>
      <c r="JEG293" s="43"/>
      <c r="JEH293" s="43"/>
      <c r="JEI293" s="43"/>
      <c r="JEJ293" s="43"/>
      <c r="JEK293" s="43"/>
      <c r="JEL293" s="43"/>
      <c r="JEM293" s="43"/>
      <c r="JEN293" s="43"/>
      <c r="JEO293" s="43"/>
      <c r="JEP293" s="43"/>
      <c r="JEQ293" s="43"/>
      <c r="JER293" s="43"/>
      <c r="JES293" s="43"/>
      <c r="JET293" s="43"/>
      <c r="JEU293" s="43"/>
      <c r="JEV293" s="43"/>
      <c r="JEW293" s="43"/>
      <c r="JEX293" s="43"/>
      <c r="JEY293" s="43"/>
      <c r="JEZ293" s="43"/>
      <c r="JFA293" s="43"/>
      <c r="JFB293" s="43"/>
      <c r="JFC293" s="43"/>
      <c r="JFD293" s="43"/>
      <c r="JFE293" s="43"/>
      <c r="JFF293" s="43"/>
      <c r="JFG293" s="43"/>
      <c r="JFH293" s="43"/>
      <c r="JFI293" s="43"/>
      <c r="JFJ293" s="43"/>
      <c r="JFK293" s="43"/>
      <c r="JFL293" s="43"/>
      <c r="JFM293" s="43"/>
      <c r="JFN293" s="43"/>
      <c r="JFO293" s="43"/>
      <c r="JFP293" s="43"/>
      <c r="JFQ293" s="43"/>
      <c r="JFR293" s="43"/>
      <c r="JFS293" s="43"/>
      <c r="JFT293" s="43"/>
      <c r="JFU293" s="43"/>
      <c r="JFV293" s="43"/>
      <c r="JFW293" s="43"/>
      <c r="JFX293" s="43"/>
      <c r="JFY293" s="43"/>
      <c r="JFZ293" s="43"/>
      <c r="JGA293" s="43"/>
      <c r="JGB293" s="43"/>
      <c r="JGC293" s="43"/>
      <c r="JGD293" s="43"/>
      <c r="JGE293" s="43"/>
      <c r="JGF293" s="43"/>
      <c r="JGG293" s="43"/>
      <c r="JGH293" s="43"/>
      <c r="JGI293" s="43"/>
      <c r="JGJ293" s="43"/>
      <c r="JGK293" s="43"/>
      <c r="JGL293" s="43"/>
      <c r="JGM293" s="43"/>
      <c r="JGN293" s="43"/>
      <c r="JGO293" s="43"/>
      <c r="JGP293" s="43"/>
      <c r="JGQ293" s="43"/>
      <c r="JGR293" s="43"/>
      <c r="JGS293" s="43"/>
      <c r="JGT293" s="43"/>
      <c r="JGU293" s="43"/>
      <c r="JGV293" s="43"/>
      <c r="JGW293" s="43"/>
      <c r="JGX293" s="43"/>
      <c r="JGY293" s="43"/>
      <c r="JGZ293" s="43"/>
      <c r="JHA293" s="43"/>
      <c r="JHB293" s="43"/>
      <c r="JHC293" s="43"/>
      <c r="JHD293" s="43"/>
      <c r="JHE293" s="43"/>
      <c r="JHF293" s="43"/>
      <c r="JHG293" s="43"/>
      <c r="JHH293" s="43"/>
      <c r="JHI293" s="43"/>
      <c r="JHJ293" s="43"/>
      <c r="JHK293" s="43"/>
      <c r="JHL293" s="43"/>
      <c r="JHM293" s="43"/>
      <c r="JHN293" s="43"/>
      <c r="JHO293" s="43"/>
      <c r="JHP293" s="43"/>
      <c r="JHQ293" s="43"/>
      <c r="JHR293" s="43"/>
      <c r="JHS293" s="43"/>
      <c r="JHT293" s="43"/>
      <c r="JHU293" s="43"/>
      <c r="JHV293" s="43"/>
      <c r="JHW293" s="43"/>
      <c r="JHX293" s="43"/>
      <c r="JHY293" s="43"/>
      <c r="JHZ293" s="43"/>
      <c r="JIA293" s="43"/>
      <c r="JIB293" s="43"/>
      <c r="JIC293" s="43"/>
      <c r="JID293" s="43"/>
      <c r="JIE293" s="43"/>
      <c r="JIF293" s="43"/>
      <c r="JIG293" s="43"/>
      <c r="JIH293" s="43"/>
      <c r="JII293" s="43"/>
      <c r="JIJ293" s="43"/>
      <c r="JIK293" s="43"/>
      <c r="JIL293" s="43"/>
      <c r="JIM293" s="43"/>
      <c r="JIN293" s="43"/>
      <c r="JIO293" s="43"/>
      <c r="JIP293" s="43"/>
      <c r="JIQ293" s="43"/>
      <c r="JIR293" s="43"/>
      <c r="JIS293" s="43"/>
      <c r="JIT293" s="43"/>
      <c r="JIU293" s="43"/>
      <c r="JIV293" s="43"/>
      <c r="JIW293" s="43"/>
      <c r="JIX293" s="43"/>
      <c r="JIY293" s="43"/>
      <c r="JIZ293" s="43"/>
      <c r="JJA293" s="43"/>
      <c r="JJB293" s="43"/>
      <c r="JJC293" s="43"/>
      <c r="JJD293" s="43"/>
      <c r="JJE293" s="43"/>
      <c r="JJF293" s="43"/>
      <c r="JJG293" s="43"/>
      <c r="JJH293" s="43"/>
      <c r="JJI293" s="43"/>
      <c r="JJJ293" s="43"/>
      <c r="JJK293" s="43"/>
      <c r="JJL293" s="43"/>
      <c r="JJM293" s="43"/>
      <c r="JJN293" s="43"/>
      <c r="JJO293" s="43"/>
      <c r="JJP293" s="43"/>
      <c r="JJQ293" s="43"/>
      <c r="JJR293" s="43"/>
      <c r="JJS293" s="43"/>
      <c r="JJT293" s="43"/>
      <c r="JJU293" s="43"/>
      <c r="JJV293" s="43"/>
      <c r="JJW293" s="43"/>
      <c r="JJX293" s="43"/>
      <c r="JJY293" s="43"/>
      <c r="JJZ293" s="43"/>
      <c r="JKA293" s="43"/>
      <c r="JKB293" s="43"/>
      <c r="JKC293" s="43"/>
      <c r="JKD293" s="43"/>
      <c r="JKE293" s="43"/>
      <c r="JKF293" s="43"/>
      <c r="JKG293" s="43"/>
      <c r="JKH293" s="43"/>
      <c r="JKI293" s="43"/>
      <c r="JKJ293" s="43"/>
      <c r="JKK293" s="43"/>
      <c r="JKL293" s="43"/>
      <c r="JKM293" s="43"/>
      <c r="JKN293" s="43"/>
      <c r="JKO293" s="43"/>
      <c r="JKP293" s="43"/>
      <c r="JKQ293" s="43"/>
      <c r="JKR293" s="43"/>
      <c r="JKS293" s="43"/>
      <c r="JKT293" s="43"/>
      <c r="JKU293" s="43"/>
      <c r="JKV293" s="43"/>
      <c r="JKW293" s="43"/>
      <c r="JKX293" s="43"/>
      <c r="JKY293" s="43"/>
      <c r="JKZ293" s="43"/>
      <c r="JLA293" s="43"/>
      <c r="JLB293" s="43"/>
      <c r="JLC293" s="43"/>
      <c r="JLD293" s="43"/>
      <c r="JLE293" s="43"/>
      <c r="JLF293" s="43"/>
      <c r="JLG293" s="43"/>
      <c r="JLH293" s="43"/>
      <c r="JLI293" s="43"/>
      <c r="JLJ293" s="43"/>
      <c r="JLK293" s="43"/>
      <c r="JLL293" s="43"/>
      <c r="JLM293" s="43"/>
      <c r="JLN293" s="43"/>
      <c r="JLO293" s="43"/>
      <c r="JLP293" s="43"/>
      <c r="JLQ293" s="43"/>
      <c r="JLR293" s="43"/>
      <c r="JLS293" s="43"/>
      <c r="JLT293" s="43"/>
      <c r="JLU293" s="43"/>
      <c r="JLV293" s="43"/>
      <c r="JLW293" s="43"/>
      <c r="JLX293" s="43"/>
      <c r="JLY293" s="43"/>
      <c r="JLZ293" s="43"/>
      <c r="JMA293" s="43"/>
      <c r="JMB293" s="43"/>
      <c r="JMC293" s="43"/>
      <c r="JMD293" s="43"/>
      <c r="JME293" s="43"/>
      <c r="JMF293" s="43"/>
      <c r="JMG293" s="43"/>
      <c r="JMH293" s="43"/>
      <c r="JMI293" s="43"/>
      <c r="JMJ293" s="43"/>
      <c r="JMK293" s="43"/>
      <c r="JML293" s="43"/>
      <c r="JMM293" s="43"/>
      <c r="JMN293" s="43"/>
      <c r="JMO293" s="43"/>
      <c r="JMP293" s="43"/>
      <c r="JMQ293" s="43"/>
      <c r="JMR293" s="43"/>
      <c r="JMS293" s="43"/>
      <c r="JMT293" s="43"/>
      <c r="JMU293" s="43"/>
      <c r="JMV293" s="43"/>
      <c r="JMW293" s="43"/>
      <c r="JMX293" s="43"/>
      <c r="JMY293" s="43"/>
      <c r="JMZ293" s="43"/>
      <c r="JNA293" s="43"/>
      <c r="JNB293" s="43"/>
      <c r="JNC293" s="43"/>
      <c r="JND293" s="43"/>
      <c r="JNE293" s="43"/>
      <c r="JNF293" s="43"/>
      <c r="JNG293" s="43"/>
      <c r="JNH293" s="43"/>
      <c r="JNI293" s="43"/>
      <c r="JNJ293" s="43"/>
      <c r="JNK293" s="43"/>
      <c r="JNL293" s="43"/>
      <c r="JNM293" s="43"/>
      <c r="JNN293" s="43"/>
      <c r="JNO293" s="43"/>
      <c r="JNP293" s="43"/>
      <c r="JNQ293" s="43"/>
      <c r="JNR293" s="43"/>
      <c r="JNS293" s="43"/>
      <c r="JNT293" s="43"/>
      <c r="JNU293" s="43"/>
      <c r="JNV293" s="43"/>
      <c r="JNW293" s="43"/>
      <c r="JNX293" s="43"/>
      <c r="JNY293" s="43"/>
      <c r="JNZ293" s="43"/>
      <c r="JOA293" s="43"/>
      <c r="JOB293" s="43"/>
      <c r="JOC293" s="43"/>
      <c r="JOD293" s="43"/>
      <c r="JOE293" s="43"/>
      <c r="JOF293" s="43"/>
      <c r="JOG293" s="43"/>
      <c r="JOH293" s="43"/>
      <c r="JOI293" s="43"/>
      <c r="JOJ293" s="43"/>
      <c r="JOK293" s="43"/>
      <c r="JOL293" s="43"/>
      <c r="JOM293" s="43"/>
      <c r="JON293" s="43"/>
      <c r="JOO293" s="43"/>
      <c r="JOP293" s="43"/>
      <c r="JOQ293" s="43"/>
      <c r="JOR293" s="43"/>
      <c r="JOS293" s="43"/>
      <c r="JOT293" s="43"/>
      <c r="JOU293" s="43"/>
      <c r="JOV293" s="43"/>
      <c r="JOW293" s="43"/>
      <c r="JOX293" s="43"/>
      <c r="JOY293" s="43"/>
      <c r="JOZ293" s="43"/>
      <c r="JPA293" s="43"/>
      <c r="JPB293" s="43"/>
      <c r="JPC293" s="43"/>
      <c r="JPD293" s="43"/>
      <c r="JPE293" s="43"/>
      <c r="JPF293" s="43"/>
      <c r="JPG293" s="43"/>
      <c r="JPH293" s="43"/>
      <c r="JPI293" s="43"/>
      <c r="JPJ293" s="43"/>
      <c r="JPK293" s="43"/>
      <c r="JPL293" s="43"/>
      <c r="JPM293" s="43"/>
      <c r="JPN293" s="43"/>
      <c r="JPO293" s="43"/>
      <c r="JPP293" s="43"/>
      <c r="JPQ293" s="43"/>
      <c r="JPR293" s="43"/>
      <c r="JPS293" s="43"/>
      <c r="JPT293" s="43"/>
      <c r="JPU293" s="43"/>
      <c r="JPV293" s="43"/>
      <c r="JPW293" s="43"/>
      <c r="JPX293" s="43"/>
      <c r="JPY293" s="43"/>
      <c r="JPZ293" s="43"/>
      <c r="JQA293" s="43"/>
      <c r="JQB293" s="43"/>
      <c r="JQC293" s="43"/>
      <c r="JQD293" s="43"/>
      <c r="JQE293" s="43"/>
      <c r="JQF293" s="43"/>
      <c r="JQG293" s="43"/>
      <c r="JQH293" s="43"/>
      <c r="JQI293" s="43"/>
      <c r="JQJ293" s="43"/>
      <c r="JQK293" s="43"/>
      <c r="JQL293" s="43"/>
      <c r="JQM293" s="43"/>
      <c r="JQN293" s="43"/>
      <c r="JQO293" s="43"/>
      <c r="JQP293" s="43"/>
      <c r="JQQ293" s="43"/>
      <c r="JQR293" s="43"/>
      <c r="JQS293" s="43"/>
      <c r="JQT293" s="43"/>
      <c r="JQU293" s="43"/>
      <c r="JQV293" s="43"/>
      <c r="JQW293" s="43"/>
      <c r="JQX293" s="43"/>
      <c r="JQY293" s="43"/>
      <c r="JQZ293" s="43"/>
      <c r="JRA293" s="43"/>
      <c r="JRB293" s="43"/>
      <c r="JRC293" s="43"/>
      <c r="JRD293" s="43"/>
      <c r="JRE293" s="43"/>
      <c r="JRF293" s="43"/>
      <c r="JRG293" s="43"/>
      <c r="JRH293" s="43"/>
      <c r="JRI293" s="43"/>
      <c r="JRJ293" s="43"/>
      <c r="JRK293" s="43"/>
      <c r="JRL293" s="43"/>
      <c r="JRM293" s="43"/>
      <c r="JRN293" s="43"/>
      <c r="JRO293" s="43"/>
      <c r="JRP293" s="43"/>
      <c r="JRQ293" s="43"/>
      <c r="JRR293" s="43"/>
      <c r="JRS293" s="43"/>
      <c r="JRT293" s="43"/>
      <c r="JRU293" s="43"/>
      <c r="JRV293" s="43"/>
      <c r="JRW293" s="43"/>
      <c r="JRX293" s="43"/>
      <c r="JRY293" s="43"/>
      <c r="JRZ293" s="43"/>
      <c r="JSA293" s="43"/>
      <c r="JSB293" s="43"/>
      <c r="JSC293" s="43"/>
      <c r="JSD293" s="43"/>
      <c r="JSE293" s="43"/>
      <c r="JSF293" s="43"/>
      <c r="JSG293" s="43"/>
      <c r="JSH293" s="43"/>
      <c r="JSI293" s="43"/>
      <c r="JSJ293" s="43"/>
      <c r="JSK293" s="43"/>
      <c r="JSL293" s="43"/>
      <c r="JSM293" s="43"/>
      <c r="JSN293" s="43"/>
      <c r="JSO293" s="43"/>
      <c r="JSP293" s="43"/>
      <c r="JSQ293" s="43"/>
      <c r="JSR293" s="43"/>
      <c r="JSS293" s="43"/>
      <c r="JST293" s="43"/>
      <c r="JSU293" s="43"/>
      <c r="JSV293" s="43"/>
      <c r="JSW293" s="43"/>
      <c r="JSX293" s="43"/>
      <c r="JSY293" s="43"/>
      <c r="JSZ293" s="43"/>
      <c r="JTA293" s="43"/>
      <c r="JTB293" s="43"/>
      <c r="JTC293" s="43"/>
      <c r="JTD293" s="43"/>
      <c r="JTE293" s="43"/>
      <c r="JTF293" s="43"/>
      <c r="JTG293" s="43"/>
      <c r="JTH293" s="43"/>
      <c r="JTI293" s="43"/>
      <c r="JTJ293" s="43"/>
      <c r="JTK293" s="43"/>
      <c r="JTL293" s="43"/>
      <c r="JTM293" s="43"/>
      <c r="JTN293" s="43"/>
      <c r="JTO293" s="43"/>
      <c r="JTP293" s="43"/>
      <c r="JTQ293" s="43"/>
      <c r="JTR293" s="43"/>
      <c r="JTS293" s="43"/>
      <c r="JTT293" s="43"/>
      <c r="JTU293" s="43"/>
      <c r="JTV293" s="43"/>
      <c r="JTW293" s="43"/>
      <c r="JTX293" s="43"/>
      <c r="JTY293" s="43"/>
      <c r="JTZ293" s="43"/>
      <c r="JUA293" s="43"/>
      <c r="JUB293" s="43"/>
      <c r="JUC293" s="43"/>
      <c r="JUD293" s="43"/>
      <c r="JUE293" s="43"/>
      <c r="JUF293" s="43"/>
      <c r="JUG293" s="43"/>
      <c r="JUH293" s="43"/>
      <c r="JUI293" s="43"/>
      <c r="JUJ293" s="43"/>
      <c r="JUK293" s="43"/>
      <c r="JUL293" s="43"/>
      <c r="JUM293" s="43"/>
      <c r="JUN293" s="43"/>
      <c r="JUO293" s="43"/>
      <c r="JUP293" s="43"/>
      <c r="JUQ293" s="43"/>
      <c r="JUR293" s="43"/>
      <c r="JUS293" s="43"/>
      <c r="JUT293" s="43"/>
      <c r="JUU293" s="43"/>
      <c r="JUV293" s="43"/>
      <c r="JUW293" s="43"/>
      <c r="JUX293" s="43"/>
      <c r="JUY293" s="43"/>
      <c r="JUZ293" s="43"/>
      <c r="JVA293" s="43"/>
      <c r="JVB293" s="43"/>
      <c r="JVC293" s="43"/>
      <c r="JVD293" s="43"/>
      <c r="JVE293" s="43"/>
      <c r="JVF293" s="43"/>
      <c r="JVG293" s="43"/>
      <c r="JVH293" s="43"/>
      <c r="JVI293" s="43"/>
      <c r="JVJ293" s="43"/>
      <c r="JVK293" s="43"/>
      <c r="JVL293" s="43"/>
      <c r="JVM293" s="43"/>
      <c r="JVN293" s="43"/>
      <c r="JVO293" s="43"/>
      <c r="JVP293" s="43"/>
      <c r="JVQ293" s="43"/>
      <c r="JVR293" s="43"/>
      <c r="JVS293" s="43"/>
      <c r="JVT293" s="43"/>
      <c r="JVU293" s="43"/>
      <c r="JVV293" s="43"/>
      <c r="JVW293" s="43"/>
      <c r="JVX293" s="43"/>
      <c r="JVY293" s="43"/>
      <c r="JVZ293" s="43"/>
      <c r="JWA293" s="43"/>
      <c r="JWB293" s="43"/>
      <c r="JWC293" s="43"/>
      <c r="JWD293" s="43"/>
      <c r="JWE293" s="43"/>
      <c r="JWF293" s="43"/>
      <c r="JWG293" s="43"/>
      <c r="JWH293" s="43"/>
      <c r="JWI293" s="43"/>
      <c r="JWJ293" s="43"/>
      <c r="JWK293" s="43"/>
      <c r="JWL293" s="43"/>
      <c r="JWM293" s="43"/>
      <c r="JWN293" s="43"/>
      <c r="JWO293" s="43"/>
      <c r="JWP293" s="43"/>
      <c r="JWQ293" s="43"/>
      <c r="JWR293" s="43"/>
      <c r="JWS293" s="43"/>
      <c r="JWT293" s="43"/>
      <c r="JWU293" s="43"/>
      <c r="JWV293" s="43"/>
      <c r="JWW293" s="43"/>
      <c r="JWX293" s="43"/>
      <c r="JWY293" s="43"/>
      <c r="JWZ293" s="43"/>
      <c r="JXA293" s="43"/>
      <c r="JXB293" s="43"/>
      <c r="JXC293" s="43"/>
      <c r="JXD293" s="43"/>
      <c r="JXE293" s="43"/>
      <c r="JXF293" s="43"/>
      <c r="JXG293" s="43"/>
      <c r="JXH293" s="43"/>
      <c r="JXI293" s="43"/>
      <c r="JXJ293" s="43"/>
      <c r="JXK293" s="43"/>
      <c r="JXL293" s="43"/>
      <c r="JXM293" s="43"/>
      <c r="JXN293" s="43"/>
      <c r="JXO293" s="43"/>
      <c r="JXP293" s="43"/>
      <c r="JXQ293" s="43"/>
      <c r="JXR293" s="43"/>
      <c r="JXS293" s="43"/>
      <c r="JXT293" s="43"/>
      <c r="JXU293" s="43"/>
      <c r="JXV293" s="43"/>
      <c r="JXW293" s="43"/>
      <c r="JXX293" s="43"/>
      <c r="JXY293" s="43"/>
      <c r="JXZ293" s="43"/>
      <c r="JYA293" s="43"/>
      <c r="JYB293" s="43"/>
      <c r="JYC293" s="43"/>
      <c r="JYD293" s="43"/>
      <c r="JYE293" s="43"/>
      <c r="JYF293" s="43"/>
      <c r="JYG293" s="43"/>
      <c r="JYH293" s="43"/>
      <c r="JYI293" s="43"/>
      <c r="JYJ293" s="43"/>
      <c r="JYK293" s="43"/>
      <c r="JYL293" s="43"/>
      <c r="JYM293" s="43"/>
      <c r="JYN293" s="43"/>
      <c r="JYO293" s="43"/>
      <c r="JYP293" s="43"/>
      <c r="JYQ293" s="43"/>
      <c r="JYR293" s="43"/>
      <c r="JYS293" s="43"/>
      <c r="JYT293" s="43"/>
      <c r="JYU293" s="43"/>
      <c r="JYV293" s="43"/>
      <c r="JYW293" s="43"/>
      <c r="JYX293" s="43"/>
      <c r="JYY293" s="43"/>
      <c r="JYZ293" s="43"/>
      <c r="JZA293" s="43"/>
      <c r="JZB293" s="43"/>
      <c r="JZC293" s="43"/>
      <c r="JZD293" s="43"/>
      <c r="JZE293" s="43"/>
      <c r="JZF293" s="43"/>
      <c r="JZG293" s="43"/>
      <c r="JZH293" s="43"/>
      <c r="JZI293" s="43"/>
      <c r="JZJ293" s="43"/>
      <c r="JZK293" s="43"/>
      <c r="JZL293" s="43"/>
      <c r="JZM293" s="43"/>
      <c r="JZN293" s="43"/>
      <c r="JZO293" s="43"/>
      <c r="JZP293" s="43"/>
      <c r="JZQ293" s="43"/>
      <c r="JZR293" s="43"/>
      <c r="JZS293" s="43"/>
      <c r="JZT293" s="43"/>
      <c r="JZU293" s="43"/>
      <c r="JZV293" s="43"/>
      <c r="JZW293" s="43"/>
      <c r="JZX293" s="43"/>
      <c r="JZY293" s="43"/>
      <c r="JZZ293" s="43"/>
      <c r="KAA293" s="43"/>
      <c r="KAB293" s="43"/>
      <c r="KAC293" s="43"/>
      <c r="KAD293" s="43"/>
      <c r="KAE293" s="43"/>
      <c r="KAF293" s="43"/>
      <c r="KAG293" s="43"/>
      <c r="KAH293" s="43"/>
      <c r="KAI293" s="43"/>
      <c r="KAJ293" s="43"/>
      <c r="KAK293" s="43"/>
      <c r="KAL293" s="43"/>
      <c r="KAM293" s="43"/>
      <c r="KAN293" s="43"/>
      <c r="KAO293" s="43"/>
      <c r="KAP293" s="43"/>
      <c r="KAQ293" s="43"/>
      <c r="KAR293" s="43"/>
      <c r="KAS293" s="43"/>
      <c r="KAT293" s="43"/>
      <c r="KAU293" s="43"/>
      <c r="KAV293" s="43"/>
      <c r="KAW293" s="43"/>
      <c r="KAX293" s="43"/>
      <c r="KAY293" s="43"/>
      <c r="KAZ293" s="43"/>
      <c r="KBA293" s="43"/>
      <c r="KBB293" s="43"/>
      <c r="KBC293" s="43"/>
      <c r="KBD293" s="43"/>
      <c r="KBE293" s="43"/>
      <c r="KBF293" s="43"/>
      <c r="KBG293" s="43"/>
      <c r="KBH293" s="43"/>
      <c r="KBI293" s="43"/>
      <c r="KBJ293" s="43"/>
      <c r="KBK293" s="43"/>
      <c r="KBL293" s="43"/>
      <c r="KBM293" s="43"/>
      <c r="KBN293" s="43"/>
      <c r="KBO293" s="43"/>
      <c r="KBP293" s="43"/>
      <c r="KBQ293" s="43"/>
      <c r="KBR293" s="43"/>
      <c r="KBS293" s="43"/>
      <c r="KBT293" s="43"/>
      <c r="KBU293" s="43"/>
      <c r="KBV293" s="43"/>
      <c r="KBW293" s="43"/>
      <c r="KBX293" s="43"/>
      <c r="KBY293" s="43"/>
      <c r="KBZ293" s="43"/>
      <c r="KCA293" s="43"/>
      <c r="KCB293" s="43"/>
      <c r="KCC293" s="43"/>
      <c r="KCD293" s="43"/>
      <c r="KCE293" s="43"/>
      <c r="KCF293" s="43"/>
      <c r="KCG293" s="43"/>
      <c r="KCH293" s="43"/>
      <c r="KCI293" s="43"/>
      <c r="KCJ293" s="43"/>
      <c r="KCK293" s="43"/>
      <c r="KCL293" s="43"/>
      <c r="KCM293" s="43"/>
      <c r="KCN293" s="43"/>
      <c r="KCO293" s="43"/>
      <c r="KCP293" s="43"/>
      <c r="KCQ293" s="43"/>
      <c r="KCR293" s="43"/>
      <c r="KCS293" s="43"/>
      <c r="KCT293" s="43"/>
      <c r="KCU293" s="43"/>
      <c r="KCV293" s="43"/>
      <c r="KCW293" s="43"/>
      <c r="KCX293" s="43"/>
      <c r="KCY293" s="43"/>
      <c r="KCZ293" s="43"/>
      <c r="KDA293" s="43"/>
      <c r="KDB293" s="43"/>
      <c r="KDC293" s="43"/>
      <c r="KDD293" s="43"/>
      <c r="KDE293" s="43"/>
      <c r="KDF293" s="43"/>
      <c r="KDG293" s="43"/>
      <c r="KDH293" s="43"/>
      <c r="KDI293" s="43"/>
      <c r="KDJ293" s="43"/>
      <c r="KDK293" s="43"/>
      <c r="KDL293" s="43"/>
      <c r="KDM293" s="43"/>
      <c r="KDN293" s="43"/>
      <c r="KDO293" s="43"/>
      <c r="KDP293" s="43"/>
      <c r="KDQ293" s="43"/>
      <c r="KDR293" s="43"/>
      <c r="KDS293" s="43"/>
      <c r="KDT293" s="43"/>
      <c r="KDU293" s="43"/>
      <c r="KDV293" s="43"/>
      <c r="KDW293" s="43"/>
      <c r="KDX293" s="43"/>
      <c r="KDY293" s="43"/>
      <c r="KDZ293" s="43"/>
      <c r="KEA293" s="43"/>
      <c r="KEB293" s="43"/>
      <c r="KEC293" s="43"/>
      <c r="KED293" s="43"/>
      <c r="KEE293" s="43"/>
      <c r="KEF293" s="43"/>
      <c r="KEG293" s="43"/>
      <c r="KEH293" s="43"/>
      <c r="KEI293" s="43"/>
      <c r="KEJ293" s="43"/>
      <c r="KEK293" s="43"/>
      <c r="KEL293" s="43"/>
      <c r="KEM293" s="43"/>
      <c r="KEN293" s="43"/>
      <c r="KEO293" s="43"/>
      <c r="KEP293" s="43"/>
      <c r="KEQ293" s="43"/>
      <c r="KER293" s="43"/>
      <c r="KES293" s="43"/>
      <c r="KET293" s="43"/>
      <c r="KEU293" s="43"/>
      <c r="KEV293" s="43"/>
      <c r="KEW293" s="43"/>
      <c r="KEX293" s="43"/>
      <c r="KEY293" s="43"/>
      <c r="KEZ293" s="43"/>
      <c r="KFA293" s="43"/>
      <c r="KFB293" s="43"/>
      <c r="KFC293" s="43"/>
      <c r="KFD293" s="43"/>
      <c r="KFE293" s="43"/>
      <c r="KFF293" s="43"/>
      <c r="KFG293" s="43"/>
      <c r="KFH293" s="43"/>
      <c r="KFI293" s="43"/>
      <c r="KFJ293" s="43"/>
      <c r="KFK293" s="43"/>
      <c r="KFL293" s="43"/>
      <c r="KFM293" s="43"/>
      <c r="KFN293" s="43"/>
      <c r="KFO293" s="43"/>
      <c r="KFP293" s="43"/>
      <c r="KFQ293" s="43"/>
      <c r="KFR293" s="43"/>
      <c r="KFS293" s="43"/>
      <c r="KFT293" s="43"/>
      <c r="KFU293" s="43"/>
      <c r="KFV293" s="43"/>
      <c r="KFW293" s="43"/>
      <c r="KFX293" s="43"/>
      <c r="KFY293" s="43"/>
      <c r="KFZ293" s="43"/>
      <c r="KGA293" s="43"/>
      <c r="KGB293" s="43"/>
      <c r="KGC293" s="43"/>
      <c r="KGD293" s="43"/>
      <c r="KGE293" s="43"/>
      <c r="KGF293" s="43"/>
      <c r="KGG293" s="43"/>
      <c r="KGH293" s="43"/>
      <c r="KGI293" s="43"/>
      <c r="KGJ293" s="43"/>
      <c r="KGK293" s="43"/>
      <c r="KGL293" s="43"/>
      <c r="KGM293" s="43"/>
      <c r="KGN293" s="43"/>
      <c r="KGO293" s="43"/>
      <c r="KGP293" s="43"/>
      <c r="KGQ293" s="43"/>
      <c r="KGR293" s="43"/>
      <c r="KGS293" s="43"/>
      <c r="KGT293" s="43"/>
      <c r="KGU293" s="43"/>
      <c r="KGV293" s="43"/>
      <c r="KGW293" s="43"/>
      <c r="KGX293" s="43"/>
      <c r="KGY293" s="43"/>
      <c r="KGZ293" s="43"/>
      <c r="KHA293" s="43"/>
      <c r="KHB293" s="43"/>
      <c r="KHC293" s="43"/>
      <c r="KHD293" s="43"/>
      <c r="KHE293" s="43"/>
      <c r="KHF293" s="43"/>
      <c r="KHG293" s="43"/>
      <c r="KHH293" s="43"/>
      <c r="KHI293" s="43"/>
      <c r="KHJ293" s="43"/>
      <c r="KHK293" s="43"/>
      <c r="KHL293" s="43"/>
      <c r="KHM293" s="43"/>
      <c r="KHN293" s="43"/>
      <c r="KHO293" s="43"/>
      <c r="KHP293" s="43"/>
      <c r="KHQ293" s="43"/>
      <c r="KHR293" s="43"/>
      <c r="KHS293" s="43"/>
      <c r="KHT293" s="43"/>
      <c r="KHU293" s="43"/>
      <c r="KHV293" s="43"/>
      <c r="KHW293" s="43"/>
      <c r="KHX293" s="43"/>
      <c r="KHY293" s="43"/>
      <c r="KHZ293" s="43"/>
      <c r="KIA293" s="43"/>
      <c r="KIB293" s="43"/>
      <c r="KIC293" s="43"/>
      <c r="KID293" s="43"/>
      <c r="KIE293" s="43"/>
      <c r="KIF293" s="43"/>
      <c r="KIG293" s="43"/>
      <c r="KIH293" s="43"/>
      <c r="KII293" s="43"/>
      <c r="KIJ293" s="43"/>
      <c r="KIK293" s="43"/>
      <c r="KIL293" s="43"/>
      <c r="KIM293" s="43"/>
      <c r="KIN293" s="43"/>
      <c r="KIO293" s="43"/>
      <c r="KIP293" s="43"/>
      <c r="KIQ293" s="43"/>
      <c r="KIR293" s="43"/>
      <c r="KIS293" s="43"/>
      <c r="KIT293" s="43"/>
      <c r="KIU293" s="43"/>
      <c r="KIV293" s="43"/>
      <c r="KIW293" s="43"/>
      <c r="KIX293" s="43"/>
      <c r="KIY293" s="43"/>
      <c r="KIZ293" s="43"/>
      <c r="KJA293" s="43"/>
      <c r="KJB293" s="43"/>
      <c r="KJC293" s="43"/>
      <c r="KJD293" s="43"/>
      <c r="KJE293" s="43"/>
      <c r="KJF293" s="43"/>
      <c r="KJG293" s="43"/>
      <c r="KJH293" s="43"/>
      <c r="KJI293" s="43"/>
      <c r="KJJ293" s="43"/>
      <c r="KJK293" s="43"/>
      <c r="KJL293" s="43"/>
      <c r="KJM293" s="43"/>
      <c r="KJN293" s="43"/>
      <c r="KJO293" s="43"/>
      <c r="KJP293" s="43"/>
      <c r="KJQ293" s="43"/>
      <c r="KJR293" s="43"/>
      <c r="KJS293" s="43"/>
      <c r="KJT293" s="43"/>
      <c r="KJU293" s="43"/>
      <c r="KJV293" s="43"/>
      <c r="KJW293" s="43"/>
      <c r="KJX293" s="43"/>
      <c r="KJY293" s="43"/>
      <c r="KJZ293" s="43"/>
      <c r="KKA293" s="43"/>
      <c r="KKB293" s="43"/>
      <c r="KKC293" s="43"/>
      <c r="KKD293" s="43"/>
      <c r="KKE293" s="43"/>
      <c r="KKF293" s="43"/>
      <c r="KKG293" s="43"/>
      <c r="KKH293" s="43"/>
      <c r="KKI293" s="43"/>
      <c r="KKJ293" s="43"/>
      <c r="KKK293" s="43"/>
      <c r="KKL293" s="43"/>
      <c r="KKM293" s="43"/>
      <c r="KKN293" s="43"/>
      <c r="KKO293" s="43"/>
      <c r="KKP293" s="43"/>
      <c r="KKQ293" s="43"/>
      <c r="KKR293" s="43"/>
      <c r="KKS293" s="43"/>
      <c r="KKT293" s="43"/>
      <c r="KKU293" s="43"/>
      <c r="KKV293" s="43"/>
      <c r="KKW293" s="43"/>
      <c r="KKX293" s="43"/>
      <c r="KKY293" s="43"/>
      <c r="KKZ293" s="43"/>
      <c r="KLA293" s="43"/>
      <c r="KLB293" s="43"/>
      <c r="KLC293" s="43"/>
      <c r="KLD293" s="43"/>
      <c r="KLE293" s="43"/>
      <c r="KLF293" s="43"/>
      <c r="KLG293" s="43"/>
      <c r="KLH293" s="43"/>
      <c r="KLI293" s="43"/>
      <c r="KLJ293" s="43"/>
      <c r="KLK293" s="43"/>
      <c r="KLL293" s="43"/>
      <c r="KLM293" s="43"/>
      <c r="KLN293" s="43"/>
      <c r="KLO293" s="43"/>
      <c r="KLP293" s="43"/>
      <c r="KLQ293" s="43"/>
      <c r="KLR293" s="43"/>
      <c r="KLS293" s="43"/>
      <c r="KLT293" s="43"/>
      <c r="KLU293" s="43"/>
      <c r="KLV293" s="43"/>
      <c r="KLW293" s="43"/>
      <c r="KLX293" s="43"/>
      <c r="KLY293" s="43"/>
      <c r="KLZ293" s="43"/>
      <c r="KMA293" s="43"/>
      <c r="KMB293" s="43"/>
      <c r="KMC293" s="43"/>
      <c r="KMD293" s="43"/>
      <c r="KME293" s="43"/>
      <c r="KMF293" s="43"/>
      <c r="KMG293" s="43"/>
      <c r="KMH293" s="43"/>
      <c r="KMI293" s="43"/>
      <c r="KMJ293" s="43"/>
      <c r="KMK293" s="43"/>
      <c r="KML293" s="43"/>
      <c r="KMM293" s="43"/>
      <c r="KMN293" s="43"/>
      <c r="KMO293" s="43"/>
      <c r="KMP293" s="43"/>
      <c r="KMQ293" s="43"/>
      <c r="KMR293" s="43"/>
      <c r="KMS293" s="43"/>
      <c r="KMT293" s="43"/>
      <c r="KMU293" s="43"/>
      <c r="KMV293" s="43"/>
      <c r="KMW293" s="43"/>
      <c r="KMX293" s="43"/>
      <c r="KMY293" s="43"/>
      <c r="KMZ293" s="43"/>
      <c r="KNA293" s="43"/>
      <c r="KNB293" s="43"/>
      <c r="KNC293" s="43"/>
      <c r="KND293" s="43"/>
      <c r="KNE293" s="43"/>
      <c r="KNF293" s="43"/>
      <c r="KNG293" s="43"/>
      <c r="KNH293" s="43"/>
      <c r="KNI293" s="43"/>
      <c r="KNJ293" s="43"/>
      <c r="KNK293" s="43"/>
      <c r="KNL293" s="43"/>
      <c r="KNM293" s="43"/>
      <c r="KNN293" s="43"/>
      <c r="KNO293" s="43"/>
      <c r="KNP293" s="43"/>
      <c r="KNQ293" s="43"/>
      <c r="KNR293" s="43"/>
      <c r="KNS293" s="43"/>
      <c r="KNT293" s="43"/>
      <c r="KNU293" s="43"/>
      <c r="KNV293" s="43"/>
      <c r="KNW293" s="43"/>
      <c r="KNX293" s="43"/>
      <c r="KNY293" s="43"/>
      <c r="KNZ293" s="43"/>
      <c r="KOA293" s="43"/>
      <c r="KOB293" s="43"/>
      <c r="KOC293" s="43"/>
      <c r="KOD293" s="43"/>
      <c r="KOE293" s="43"/>
      <c r="KOF293" s="43"/>
      <c r="KOG293" s="43"/>
      <c r="KOH293" s="43"/>
      <c r="KOI293" s="43"/>
      <c r="KOJ293" s="43"/>
      <c r="KOK293" s="43"/>
      <c r="KOL293" s="43"/>
      <c r="KOM293" s="43"/>
      <c r="KON293" s="43"/>
      <c r="KOO293" s="43"/>
      <c r="KOP293" s="43"/>
      <c r="KOQ293" s="43"/>
      <c r="KOR293" s="43"/>
      <c r="KOS293" s="43"/>
      <c r="KOT293" s="43"/>
      <c r="KOU293" s="43"/>
      <c r="KOV293" s="43"/>
      <c r="KOW293" s="43"/>
      <c r="KOX293" s="43"/>
      <c r="KOY293" s="43"/>
      <c r="KOZ293" s="43"/>
      <c r="KPA293" s="43"/>
      <c r="KPB293" s="43"/>
      <c r="KPC293" s="43"/>
      <c r="KPD293" s="43"/>
      <c r="KPE293" s="43"/>
      <c r="KPF293" s="43"/>
      <c r="KPG293" s="43"/>
      <c r="KPH293" s="43"/>
      <c r="KPI293" s="43"/>
      <c r="KPJ293" s="43"/>
      <c r="KPK293" s="43"/>
      <c r="KPL293" s="43"/>
      <c r="KPM293" s="43"/>
      <c r="KPN293" s="43"/>
      <c r="KPO293" s="43"/>
      <c r="KPP293" s="43"/>
      <c r="KPQ293" s="43"/>
      <c r="KPR293" s="43"/>
      <c r="KPS293" s="43"/>
      <c r="KPT293" s="43"/>
      <c r="KPU293" s="43"/>
      <c r="KPV293" s="43"/>
      <c r="KPW293" s="43"/>
      <c r="KPX293" s="43"/>
      <c r="KPY293" s="43"/>
      <c r="KPZ293" s="43"/>
      <c r="KQA293" s="43"/>
      <c r="KQB293" s="43"/>
      <c r="KQC293" s="43"/>
      <c r="KQD293" s="43"/>
      <c r="KQE293" s="43"/>
      <c r="KQF293" s="43"/>
      <c r="KQG293" s="43"/>
      <c r="KQH293" s="43"/>
      <c r="KQI293" s="43"/>
      <c r="KQJ293" s="43"/>
      <c r="KQK293" s="43"/>
      <c r="KQL293" s="43"/>
      <c r="KQM293" s="43"/>
      <c r="KQN293" s="43"/>
      <c r="KQO293" s="43"/>
      <c r="KQP293" s="43"/>
      <c r="KQQ293" s="43"/>
      <c r="KQR293" s="43"/>
      <c r="KQS293" s="43"/>
      <c r="KQT293" s="43"/>
      <c r="KQU293" s="43"/>
      <c r="KQV293" s="43"/>
      <c r="KQW293" s="43"/>
      <c r="KQX293" s="43"/>
      <c r="KQY293" s="43"/>
      <c r="KQZ293" s="43"/>
      <c r="KRA293" s="43"/>
      <c r="KRB293" s="43"/>
      <c r="KRC293" s="43"/>
      <c r="KRD293" s="43"/>
      <c r="KRE293" s="43"/>
      <c r="KRF293" s="43"/>
      <c r="KRG293" s="43"/>
      <c r="KRH293" s="43"/>
      <c r="KRI293" s="43"/>
      <c r="KRJ293" s="43"/>
      <c r="KRK293" s="43"/>
      <c r="KRL293" s="43"/>
      <c r="KRM293" s="43"/>
      <c r="KRN293" s="43"/>
      <c r="KRO293" s="43"/>
      <c r="KRP293" s="43"/>
      <c r="KRQ293" s="43"/>
      <c r="KRR293" s="43"/>
      <c r="KRS293" s="43"/>
      <c r="KRT293" s="43"/>
      <c r="KRU293" s="43"/>
      <c r="KRV293" s="43"/>
      <c r="KRW293" s="43"/>
      <c r="KRX293" s="43"/>
      <c r="KRY293" s="43"/>
      <c r="KRZ293" s="43"/>
      <c r="KSA293" s="43"/>
      <c r="KSB293" s="43"/>
      <c r="KSC293" s="43"/>
      <c r="KSD293" s="43"/>
      <c r="KSE293" s="43"/>
      <c r="KSF293" s="43"/>
      <c r="KSG293" s="43"/>
      <c r="KSH293" s="43"/>
      <c r="KSI293" s="43"/>
      <c r="KSJ293" s="43"/>
      <c r="KSK293" s="43"/>
      <c r="KSL293" s="43"/>
      <c r="KSM293" s="43"/>
      <c r="KSN293" s="43"/>
      <c r="KSO293" s="43"/>
      <c r="KSP293" s="43"/>
      <c r="KSQ293" s="43"/>
      <c r="KSR293" s="43"/>
      <c r="KSS293" s="43"/>
      <c r="KST293" s="43"/>
      <c r="KSU293" s="43"/>
      <c r="KSV293" s="43"/>
      <c r="KSW293" s="43"/>
      <c r="KSX293" s="43"/>
      <c r="KSY293" s="43"/>
      <c r="KSZ293" s="43"/>
      <c r="KTA293" s="43"/>
      <c r="KTB293" s="43"/>
      <c r="KTC293" s="43"/>
      <c r="KTD293" s="43"/>
      <c r="KTE293" s="43"/>
      <c r="KTF293" s="43"/>
      <c r="KTG293" s="43"/>
      <c r="KTH293" s="43"/>
      <c r="KTI293" s="43"/>
      <c r="KTJ293" s="43"/>
      <c r="KTK293" s="43"/>
      <c r="KTL293" s="43"/>
      <c r="KTM293" s="43"/>
      <c r="KTN293" s="43"/>
      <c r="KTO293" s="43"/>
      <c r="KTP293" s="43"/>
      <c r="KTQ293" s="43"/>
      <c r="KTR293" s="43"/>
      <c r="KTS293" s="43"/>
      <c r="KTT293" s="43"/>
      <c r="KTU293" s="43"/>
      <c r="KTV293" s="43"/>
      <c r="KTW293" s="43"/>
      <c r="KTX293" s="43"/>
      <c r="KTY293" s="43"/>
      <c r="KTZ293" s="43"/>
      <c r="KUA293" s="43"/>
      <c r="KUB293" s="43"/>
      <c r="KUC293" s="43"/>
      <c r="KUD293" s="43"/>
      <c r="KUE293" s="43"/>
      <c r="KUF293" s="43"/>
      <c r="KUG293" s="43"/>
      <c r="KUH293" s="43"/>
      <c r="KUI293" s="43"/>
      <c r="KUJ293" s="43"/>
      <c r="KUK293" s="43"/>
      <c r="KUL293" s="43"/>
      <c r="KUM293" s="43"/>
      <c r="KUN293" s="43"/>
      <c r="KUO293" s="43"/>
      <c r="KUP293" s="43"/>
      <c r="KUQ293" s="43"/>
      <c r="KUR293" s="43"/>
      <c r="KUS293" s="43"/>
      <c r="KUT293" s="43"/>
      <c r="KUU293" s="43"/>
      <c r="KUV293" s="43"/>
      <c r="KUW293" s="43"/>
      <c r="KUX293" s="43"/>
      <c r="KUY293" s="43"/>
      <c r="KUZ293" s="43"/>
      <c r="KVA293" s="43"/>
      <c r="KVB293" s="43"/>
      <c r="KVC293" s="43"/>
      <c r="KVD293" s="43"/>
      <c r="KVE293" s="43"/>
      <c r="KVF293" s="43"/>
      <c r="KVG293" s="43"/>
      <c r="KVH293" s="43"/>
      <c r="KVI293" s="43"/>
      <c r="KVJ293" s="43"/>
      <c r="KVK293" s="43"/>
      <c r="KVL293" s="43"/>
      <c r="KVM293" s="43"/>
      <c r="KVN293" s="43"/>
      <c r="KVO293" s="43"/>
      <c r="KVP293" s="43"/>
      <c r="KVQ293" s="43"/>
      <c r="KVR293" s="43"/>
      <c r="KVS293" s="43"/>
      <c r="KVT293" s="43"/>
      <c r="KVU293" s="43"/>
      <c r="KVV293" s="43"/>
      <c r="KVW293" s="43"/>
      <c r="KVX293" s="43"/>
      <c r="KVY293" s="43"/>
      <c r="KVZ293" s="43"/>
      <c r="KWA293" s="43"/>
      <c r="KWB293" s="43"/>
      <c r="KWC293" s="43"/>
      <c r="KWD293" s="43"/>
      <c r="KWE293" s="43"/>
      <c r="KWF293" s="43"/>
      <c r="KWG293" s="43"/>
      <c r="KWH293" s="43"/>
      <c r="KWI293" s="43"/>
      <c r="KWJ293" s="43"/>
      <c r="KWK293" s="43"/>
      <c r="KWL293" s="43"/>
      <c r="KWM293" s="43"/>
      <c r="KWN293" s="43"/>
      <c r="KWO293" s="43"/>
      <c r="KWP293" s="43"/>
      <c r="KWQ293" s="43"/>
      <c r="KWR293" s="43"/>
      <c r="KWS293" s="43"/>
      <c r="KWT293" s="43"/>
      <c r="KWU293" s="43"/>
      <c r="KWV293" s="43"/>
      <c r="KWW293" s="43"/>
      <c r="KWX293" s="43"/>
      <c r="KWY293" s="43"/>
      <c r="KWZ293" s="43"/>
      <c r="KXA293" s="43"/>
      <c r="KXB293" s="43"/>
      <c r="KXC293" s="43"/>
      <c r="KXD293" s="43"/>
      <c r="KXE293" s="43"/>
      <c r="KXF293" s="43"/>
      <c r="KXG293" s="43"/>
      <c r="KXH293" s="43"/>
      <c r="KXI293" s="43"/>
      <c r="KXJ293" s="43"/>
      <c r="KXK293" s="43"/>
      <c r="KXL293" s="43"/>
      <c r="KXM293" s="43"/>
      <c r="KXN293" s="43"/>
      <c r="KXO293" s="43"/>
      <c r="KXP293" s="43"/>
      <c r="KXQ293" s="43"/>
      <c r="KXR293" s="43"/>
      <c r="KXS293" s="43"/>
      <c r="KXT293" s="43"/>
      <c r="KXU293" s="43"/>
      <c r="KXV293" s="43"/>
      <c r="KXW293" s="43"/>
      <c r="KXX293" s="43"/>
      <c r="KXY293" s="43"/>
      <c r="KXZ293" s="43"/>
      <c r="KYA293" s="43"/>
      <c r="KYB293" s="43"/>
      <c r="KYC293" s="43"/>
      <c r="KYD293" s="43"/>
      <c r="KYE293" s="43"/>
      <c r="KYF293" s="43"/>
      <c r="KYG293" s="43"/>
      <c r="KYH293" s="43"/>
      <c r="KYI293" s="43"/>
      <c r="KYJ293" s="43"/>
      <c r="KYK293" s="43"/>
      <c r="KYL293" s="43"/>
      <c r="KYM293" s="43"/>
      <c r="KYN293" s="43"/>
      <c r="KYO293" s="43"/>
      <c r="KYP293" s="43"/>
      <c r="KYQ293" s="43"/>
      <c r="KYR293" s="43"/>
      <c r="KYS293" s="43"/>
      <c r="KYT293" s="43"/>
      <c r="KYU293" s="43"/>
      <c r="KYV293" s="43"/>
      <c r="KYW293" s="43"/>
      <c r="KYX293" s="43"/>
      <c r="KYY293" s="43"/>
      <c r="KYZ293" s="43"/>
      <c r="KZA293" s="43"/>
      <c r="KZB293" s="43"/>
      <c r="KZC293" s="43"/>
      <c r="KZD293" s="43"/>
      <c r="KZE293" s="43"/>
      <c r="KZF293" s="43"/>
      <c r="KZG293" s="43"/>
      <c r="KZH293" s="43"/>
      <c r="KZI293" s="43"/>
      <c r="KZJ293" s="43"/>
      <c r="KZK293" s="43"/>
      <c r="KZL293" s="43"/>
      <c r="KZM293" s="43"/>
      <c r="KZN293" s="43"/>
      <c r="KZO293" s="43"/>
      <c r="KZP293" s="43"/>
      <c r="KZQ293" s="43"/>
      <c r="KZR293" s="43"/>
      <c r="KZS293" s="43"/>
      <c r="KZT293" s="43"/>
      <c r="KZU293" s="43"/>
      <c r="KZV293" s="43"/>
      <c r="KZW293" s="43"/>
      <c r="KZX293" s="43"/>
      <c r="KZY293" s="43"/>
      <c r="KZZ293" s="43"/>
      <c r="LAA293" s="43"/>
      <c r="LAB293" s="43"/>
      <c r="LAC293" s="43"/>
      <c r="LAD293" s="43"/>
      <c r="LAE293" s="43"/>
      <c r="LAF293" s="43"/>
      <c r="LAG293" s="43"/>
      <c r="LAH293" s="43"/>
      <c r="LAI293" s="43"/>
      <c r="LAJ293" s="43"/>
      <c r="LAK293" s="43"/>
      <c r="LAL293" s="43"/>
      <c r="LAM293" s="43"/>
      <c r="LAN293" s="43"/>
      <c r="LAO293" s="43"/>
      <c r="LAP293" s="43"/>
      <c r="LAQ293" s="43"/>
      <c r="LAR293" s="43"/>
      <c r="LAS293" s="43"/>
      <c r="LAT293" s="43"/>
      <c r="LAU293" s="43"/>
      <c r="LAV293" s="43"/>
      <c r="LAW293" s="43"/>
      <c r="LAX293" s="43"/>
      <c r="LAY293" s="43"/>
      <c r="LAZ293" s="43"/>
      <c r="LBA293" s="43"/>
      <c r="LBB293" s="43"/>
      <c r="LBC293" s="43"/>
      <c r="LBD293" s="43"/>
      <c r="LBE293" s="43"/>
      <c r="LBF293" s="43"/>
      <c r="LBG293" s="43"/>
      <c r="LBH293" s="43"/>
      <c r="LBI293" s="43"/>
      <c r="LBJ293" s="43"/>
      <c r="LBK293" s="43"/>
      <c r="LBL293" s="43"/>
      <c r="LBM293" s="43"/>
      <c r="LBN293" s="43"/>
      <c r="LBO293" s="43"/>
      <c r="LBP293" s="43"/>
      <c r="LBQ293" s="43"/>
      <c r="LBR293" s="43"/>
      <c r="LBS293" s="43"/>
      <c r="LBT293" s="43"/>
      <c r="LBU293" s="43"/>
      <c r="LBV293" s="43"/>
      <c r="LBW293" s="43"/>
      <c r="LBX293" s="43"/>
      <c r="LBY293" s="43"/>
      <c r="LBZ293" s="43"/>
      <c r="LCA293" s="43"/>
      <c r="LCB293" s="43"/>
      <c r="LCC293" s="43"/>
      <c r="LCD293" s="43"/>
      <c r="LCE293" s="43"/>
      <c r="LCF293" s="43"/>
      <c r="LCG293" s="43"/>
      <c r="LCH293" s="43"/>
      <c r="LCI293" s="43"/>
      <c r="LCJ293" s="43"/>
      <c r="LCK293" s="43"/>
      <c r="LCL293" s="43"/>
      <c r="LCM293" s="43"/>
      <c r="LCN293" s="43"/>
      <c r="LCO293" s="43"/>
      <c r="LCP293" s="43"/>
      <c r="LCQ293" s="43"/>
      <c r="LCR293" s="43"/>
      <c r="LCS293" s="43"/>
      <c r="LCT293" s="43"/>
      <c r="LCU293" s="43"/>
      <c r="LCV293" s="43"/>
      <c r="LCW293" s="43"/>
      <c r="LCX293" s="43"/>
      <c r="LCY293" s="43"/>
      <c r="LCZ293" s="43"/>
      <c r="LDA293" s="43"/>
      <c r="LDB293" s="43"/>
      <c r="LDC293" s="43"/>
      <c r="LDD293" s="43"/>
      <c r="LDE293" s="43"/>
      <c r="LDF293" s="43"/>
      <c r="LDG293" s="43"/>
      <c r="LDH293" s="43"/>
      <c r="LDI293" s="43"/>
      <c r="LDJ293" s="43"/>
      <c r="LDK293" s="43"/>
      <c r="LDL293" s="43"/>
      <c r="LDM293" s="43"/>
      <c r="LDN293" s="43"/>
      <c r="LDO293" s="43"/>
      <c r="LDP293" s="43"/>
      <c r="LDQ293" s="43"/>
      <c r="LDR293" s="43"/>
      <c r="LDS293" s="43"/>
      <c r="LDT293" s="43"/>
      <c r="LDU293" s="43"/>
      <c r="LDV293" s="43"/>
      <c r="LDW293" s="43"/>
      <c r="LDX293" s="43"/>
      <c r="LDY293" s="43"/>
      <c r="LDZ293" s="43"/>
      <c r="LEA293" s="43"/>
      <c r="LEB293" s="43"/>
      <c r="LEC293" s="43"/>
      <c r="LED293" s="43"/>
      <c r="LEE293" s="43"/>
      <c r="LEF293" s="43"/>
      <c r="LEG293" s="43"/>
      <c r="LEH293" s="43"/>
      <c r="LEI293" s="43"/>
      <c r="LEJ293" s="43"/>
      <c r="LEK293" s="43"/>
      <c r="LEL293" s="43"/>
      <c r="LEM293" s="43"/>
      <c r="LEN293" s="43"/>
      <c r="LEO293" s="43"/>
      <c r="LEP293" s="43"/>
      <c r="LEQ293" s="43"/>
      <c r="LER293" s="43"/>
      <c r="LES293" s="43"/>
      <c r="LET293" s="43"/>
      <c r="LEU293" s="43"/>
      <c r="LEV293" s="43"/>
      <c r="LEW293" s="43"/>
      <c r="LEX293" s="43"/>
      <c r="LEY293" s="43"/>
      <c r="LEZ293" s="43"/>
      <c r="LFA293" s="43"/>
      <c r="LFB293" s="43"/>
      <c r="LFC293" s="43"/>
      <c r="LFD293" s="43"/>
      <c r="LFE293" s="43"/>
      <c r="LFF293" s="43"/>
      <c r="LFG293" s="43"/>
      <c r="LFH293" s="43"/>
      <c r="LFI293" s="43"/>
      <c r="LFJ293" s="43"/>
      <c r="LFK293" s="43"/>
      <c r="LFL293" s="43"/>
      <c r="LFM293" s="43"/>
      <c r="LFN293" s="43"/>
      <c r="LFO293" s="43"/>
      <c r="LFP293" s="43"/>
      <c r="LFQ293" s="43"/>
      <c r="LFR293" s="43"/>
      <c r="LFS293" s="43"/>
      <c r="LFT293" s="43"/>
      <c r="LFU293" s="43"/>
      <c r="LFV293" s="43"/>
      <c r="LFW293" s="43"/>
      <c r="LFX293" s="43"/>
      <c r="LFY293" s="43"/>
      <c r="LFZ293" s="43"/>
      <c r="LGA293" s="43"/>
      <c r="LGB293" s="43"/>
      <c r="LGC293" s="43"/>
      <c r="LGD293" s="43"/>
      <c r="LGE293" s="43"/>
      <c r="LGF293" s="43"/>
      <c r="LGG293" s="43"/>
      <c r="LGH293" s="43"/>
      <c r="LGI293" s="43"/>
      <c r="LGJ293" s="43"/>
      <c r="LGK293" s="43"/>
      <c r="LGL293" s="43"/>
      <c r="LGM293" s="43"/>
      <c r="LGN293" s="43"/>
      <c r="LGO293" s="43"/>
      <c r="LGP293" s="43"/>
      <c r="LGQ293" s="43"/>
      <c r="LGR293" s="43"/>
      <c r="LGS293" s="43"/>
      <c r="LGT293" s="43"/>
      <c r="LGU293" s="43"/>
      <c r="LGV293" s="43"/>
      <c r="LGW293" s="43"/>
      <c r="LGX293" s="43"/>
      <c r="LGY293" s="43"/>
      <c r="LGZ293" s="43"/>
      <c r="LHA293" s="43"/>
      <c r="LHB293" s="43"/>
      <c r="LHC293" s="43"/>
      <c r="LHD293" s="43"/>
      <c r="LHE293" s="43"/>
      <c r="LHF293" s="43"/>
      <c r="LHG293" s="43"/>
      <c r="LHH293" s="43"/>
      <c r="LHI293" s="43"/>
      <c r="LHJ293" s="43"/>
      <c r="LHK293" s="43"/>
      <c r="LHL293" s="43"/>
      <c r="LHM293" s="43"/>
      <c r="LHN293" s="43"/>
      <c r="LHO293" s="43"/>
      <c r="LHP293" s="43"/>
      <c r="LHQ293" s="43"/>
      <c r="LHR293" s="43"/>
      <c r="LHS293" s="43"/>
      <c r="LHT293" s="43"/>
      <c r="LHU293" s="43"/>
      <c r="LHV293" s="43"/>
      <c r="LHW293" s="43"/>
      <c r="LHX293" s="43"/>
      <c r="LHY293" s="43"/>
      <c r="LHZ293" s="43"/>
      <c r="LIA293" s="43"/>
      <c r="LIB293" s="43"/>
      <c r="LIC293" s="43"/>
      <c r="LID293" s="43"/>
      <c r="LIE293" s="43"/>
      <c r="LIF293" s="43"/>
      <c r="LIG293" s="43"/>
      <c r="LIH293" s="43"/>
      <c r="LII293" s="43"/>
      <c r="LIJ293" s="43"/>
      <c r="LIK293" s="43"/>
      <c r="LIL293" s="43"/>
      <c r="LIM293" s="43"/>
      <c r="LIN293" s="43"/>
      <c r="LIO293" s="43"/>
      <c r="LIP293" s="43"/>
      <c r="LIQ293" s="43"/>
      <c r="LIR293" s="43"/>
      <c r="LIS293" s="43"/>
      <c r="LIT293" s="43"/>
      <c r="LIU293" s="43"/>
      <c r="LIV293" s="43"/>
      <c r="LIW293" s="43"/>
      <c r="LIX293" s="43"/>
      <c r="LIY293" s="43"/>
      <c r="LIZ293" s="43"/>
      <c r="LJA293" s="43"/>
      <c r="LJB293" s="43"/>
      <c r="LJC293" s="43"/>
      <c r="LJD293" s="43"/>
      <c r="LJE293" s="43"/>
      <c r="LJF293" s="43"/>
      <c r="LJG293" s="43"/>
      <c r="LJH293" s="43"/>
      <c r="LJI293" s="43"/>
      <c r="LJJ293" s="43"/>
      <c r="LJK293" s="43"/>
      <c r="LJL293" s="43"/>
      <c r="LJM293" s="43"/>
      <c r="LJN293" s="43"/>
      <c r="LJO293" s="43"/>
      <c r="LJP293" s="43"/>
      <c r="LJQ293" s="43"/>
      <c r="LJR293" s="43"/>
      <c r="LJS293" s="43"/>
      <c r="LJT293" s="43"/>
      <c r="LJU293" s="43"/>
      <c r="LJV293" s="43"/>
      <c r="LJW293" s="43"/>
      <c r="LJX293" s="43"/>
      <c r="LJY293" s="43"/>
      <c r="LJZ293" s="43"/>
      <c r="LKA293" s="43"/>
      <c r="LKB293" s="43"/>
      <c r="LKC293" s="43"/>
      <c r="LKD293" s="43"/>
      <c r="LKE293" s="43"/>
      <c r="LKF293" s="43"/>
      <c r="LKG293" s="43"/>
      <c r="LKH293" s="43"/>
      <c r="LKI293" s="43"/>
      <c r="LKJ293" s="43"/>
      <c r="LKK293" s="43"/>
      <c r="LKL293" s="43"/>
      <c r="LKM293" s="43"/>
      <c r="LKN293" s="43"/>
      <c r="LKO293" s="43"/>
      <c r="LKP293" s="43"/>
      <c r="LKQ293" s="43"/>
      <c r="LKR293" s="43"/>
      <c r="LKS293" s="43"/>
      <c r="LKT293" s="43"/>
      <c r="LKU293" s="43"/>
      <c r="LKV293" s="43"/>
      <c r="LKW293" s="43"/>
      <c r="LKX293" s="43"/>
      <c r="LKY293" s="43"/>
      <c r="LKZ293" s="43"/>
      <c r="LLA293" s="43"/>
      <c r="LLB293" s="43"/>
      <c r="LLC293" s="43"/>
      <c r="LLD293" s="43"/>
      <c r="LLE293" s="43"/>
      <c r="LLF293" s="43"/>
      <c r="LLG293" s="43"/>
      <c r="LLH293" s="43"/>
      <c r="LLI293" s="43"/>
      <c r="LLJ293" s="43"/>
      <c r="LLK293" s="43"/>
      <c r="LLL293" s="43"/>
      <c r="LLM293" s="43"/>
      <c r="LLN293" s="43"/>
      <c r="LLO293" s="43"/>
      <c r="LLP293" s="43"/>
      <c r="LLQ293" s="43"/>
      <c r="LLR293" s="43"/>
      <c r="LLS293" s="43"/>
      <c r="LLT293" s="43"/>
      <c r="LLU293" s="43"/>
      <c r="LLV293" s="43"/>
      <c r="LLW293" s="43"/>
      <c r="LLX293" s="43"/>
      <c r="LLY293" s="43"/>
      <c r="LLZ293" s="43"/>
      <c r="LMA293" s="43"/>
      <c r="LMB293" s="43"/>
      <c r="LMC293" s="43"/>
      <c r="LMD293" s="43"/>
      <c r="LME293" s="43"/>
      <c r="LMF293" s="43"/>
      <c r="LMG293" s="43"/>
      <c r="LMH293" s="43"/>
      <c r="LMI293" s="43"/>
      <c r="LMJ293" s="43"/>
      <c r="LMK293" s="43"/>
      <c r="LML293" s="43"/>
      <c r="LMM293" s="43"/>
      <c r="LMN293" s="43"/>
      <c r="LMO293" s="43"/>
      <c r="LMP293" s="43"/>
      <c r="LMQ293" s="43"/>
      <c r="LMR293" s="43"/>
      <c r="LMS293" s="43"/>
      <c r="LMT293" s="43"/>
      <c r="LMU293" s="43"/>
      <c r="LMV293" s="43"/>
      <c r="LMW293" s="43"/>
      <c r="LMX293" s="43"/>
      <c r="LMY293" s="43"/>
      <c r="LMZ293" s="43"/>
      <c r="LNA293" s="43"/>
      <c r="LNB293" s="43"/>
      <c r="LNC293" s="43"/>
      <c r="LND293" s="43"/>
      <c r="LNE293" s="43"/>
      <c r="LNF293" s="43"/>
      <c r="LNG293" s="43"/>
      <c r="LNH293" s="43"/>
      <c r="LNI293" s="43"/>
      <c r="LNJ293" s="43"/>
      <c r="LNK293" s="43"/>
      <c r="LNL293" s="43"/>
      <c r="LNM293" s="43"/>
      <c r="LNN293" s="43"/>
      <c r="LNO293" s="43"/>
      <c r="LNP293" s="43"/>
      <c r="LNQ293" s="43"/>
      <c r="LNR293" s="43"/>
      <c r="LNS293" s="43"/>
      <c r="LNT293" s="43"/>
      <c r="LNU293" s="43"/>
      <c r="LNV293" s="43"/>
      <c r="LNW293" s="43"/>
      <c r="LNX293" s="43"/>
      <c r="LNY293" s="43"/>
      <c r="LNZ293" s="43"/>
      <c r="LOA293" s="43"/>
      <c r="LOB293" s="43"/>
      <c r="LOC293" s="43"/>
      <c r="LOD293" s="43"/>
      <c r="LOE293" s="43"/>
      <c r="LOF293" s="43"/>
      <c r="LOG293" s="43"/>
      <c r="LOH293" s="43"/>
      <c r="LOI293" s="43"/>
      <c r="LOJ293" s="43"/>
      <c r="LOK293" s="43"/>
      <c r="LOL293" s="43"/>
      <c r="LOM293" s="43"/>
      <c r="LON293" s="43"/>
      <c r="LOO293" s="43"/>
      <c r="LOP293" s="43"/>
      <c r="LOQ293" s="43"/>
      <c r="LOR293" s="43"/>
      <c r="LOS293" s="43"/>
      <c r="LOT293" s="43"/>
      <c r="LOU293" s="43"/>
      <c r="LOV293" s="43"/>
      <c r="LOW293" s="43"/>
      <c r="LOX293" s="43"/>
      <c r="LOY293" s="43"/>
      <c r="LOZ293" s="43"/>
      <c r="LPA293" s="43"/>
      <c r="LPB293" s="43"/>
      <c r="LPC293" s="43"/>
      <c r="LPD293" s="43"/>
      <c r="LPE293" s="43"/>
      <c r="LPF293" s="43"/>
      <c r="LPG293" s="43"/>
      <c r="LPH293" s="43"/>
      <c r="LPI293" s="43"/>
      <c r="LPJ293" s="43"/>
      <c r="LPK293" s="43"/>
      <c r="LPL293" s="43"/>
      <c r="LPM293" s="43"/>
      <c r="LPN293" s="43"/>
      <c r="LPO293" s="43"/>
      <c r="LPP293" s="43"/>
      <c r="LPQ293" s="43"/>
      <c r="LPR293" s="43"/>
      <c r="LPS293" s="43"/>
      <c r="LPT293" s="43"/>
      <c r="LPU293" s="43"/>
      <c r="LPV293" s="43"/>
      <c r="LPW293" s="43"/>
      <c r="LPX293" s="43"/>
      <c r="LPY293" s="43"/>
      <c r="LPZ293" s="43"/>
      <c r="LQA293" s="43"/>
      <c r="LQB293" s="43"/>
      <c r="LQC293" s="43"/>
      <c r="LQD293" s="43"/>
      <c r="LQE293" s="43"/>
      <c r="LQF293" s="43"/>
      <c r="LQG293" s="43"/>
      <c r="LQH293" s="43"/>
      <c r="LQI293" s="43"/>
      <c r="LQJ293" s="43"/>
      <c r="LQK293" s="43"/>
      <c r="LQL293" s="43"/>
      <c r="LQM293" s="43"/>
      <c r="LQN293" s="43"/>
      <c r="LQO293" s="43"/>
      <c r="LQP293" s="43"/>
      <c r="LQQ293" s="43"/>
      <c r="LQR293" s="43"/>
      <c r="LQS293" s="43"/>
      <c r="LQT293" s="43"/>
      <c r="LQU293" s="43"/>
      <c r="LQV293" s="43"/>
      <c r="LQW293" s="43"/>
      <c r="LQX293" s="43"/>
      <c r="LQY293" s="43"/>
      <c r="LQZ293" s="43"/>
      <c r="LRA293" s="43"/>
      <c r="LRB293" s="43"/>
      <c r="LRC293" s="43"/>
      <c r="LRD293" s="43"/>
      <c r="LRE293" s="43"/>
      <c r="LRF293" s="43"/>
      <c r="LRG293" s="43"/>
      <c r="LRH293" s="43"/>
      <c r="LRI293" s="43"/>
      <c r="LRJ293" s="43"/>
      <c r="LRK293" s="43"/>
      <c r="LRL293" s="43"/>
      <c r="LRM293" s="43"/>
      <c r="LRN293" s="43"/>
      <c r="LRO293" s="43"/>
      <c r="LRP293" s="43"/>
      <c r="LRQ293" s="43"/>
      <c r="LRR293" s="43"/>
      <c r="LRS293" s="43"/>
      <c r="LRT293" s="43"/>
      <c r="LRU293" s="43"/>
      <c r="LRV293" s="43"/>
      <c r="LRW293" s="43"/>
      <c r="LRX293" s="43"/>
      <c r="LRY293" s="43"/>
      <c r="LRZ293" s="43"/>
      <c r="LSA293" s="43"/>
      <c r="LSB293" s="43"/>
      <c r="LSC293" s="43"/>
      <c r="LSD293" s="43"/>
      <c r="LSE293" s="43"/>
      <c r="LSF293" s="43"/>
      <c r="LSG293" s="43"/>
      <c r="LSH293" s="43"/>
      <c r="LSI293" s="43"/>
      <c r="LSJ293" s="43"/>
      <c r="LSK293" s="43"/>
      <c r="LSL293" s="43"/>
      <c r="LSM293" s="43"/>
      <c r="LSN293" s="43"/>
      <c r="LSO293" s="43"/>
      <c r="LSP293" s="43"/>
      <c r="LSQ293" s="43"/>
      <c r="LSR293" s="43"/>
      <c r="LSS293" s="43"/>
      <c r="LST293" s="43"/>
      <c r="LSU293" s="43"/>
      <c r="LSV293" s="43"/>
      <c r="LSW293" s="43"/>
      <c r="LSX293" s="43"/>
      <c r="LSY293" s="43"/>
      <c r="LSZ293" s="43"/>
      <c r="LTA293" s="43"/>
      <c r="LTB293" s="43"/>
      <c r="LTC293" s="43"/>
      <c r="LTD293" s="43"/>
      <c r="LTE293" s="43"/>
      <c r="LTF293" s="43"/>
      <c r="LTG293" s="43"/>
      <c r="LTH293" s="43"/>
      <c r="LTI293" s="43"/>
      <c r="LTJ293" s="43"/>
      <c r="LTK293" s="43"/>
      <c r="LTL293" s="43"/>
      <c r="LTM293" s="43"/>
      <c r="LTN293" s="43"/>
      <c r="LTO293" s="43"/>
      <c r="LTP293" s="43"/>
      <c r="LTQ293" s="43"/>
      <c r="LTR293" s="43"/>
      <c r="LTS293" s="43"/>
      <c r="LTT293" s="43"/>
      <c r="LTU293" s="43"/>
      <c r="LTV293" s="43"/>
      <c r="LTW293" s="43"/>
      <c r="LTX293" s="43"/>
      <c r="LTY293" s="43"/>
      <c r="LTZ293" s="43"/>
      <c r="LUA293" s="43"/>
      <c r="LUB293" s="43"/>
      <c r="LUC293" s="43"/>
      <c r="LUD293" s="43"/>
      <c r="LUE293" s="43"/>
      <c r="LUF293" s="43"/>
      <c r="LUG293" s="43"/>
      <c r="LUH293" s="43"/>
      <c r="LUI293" s="43"/>
      <c r="LUJ293" s="43"/>
      <c r="LUK293" s="43"/>
      <c r="LUL293" s="43"/>
      <c r="LUM293" s="43"/>
      <c r="LUN293" s="43"/>
      <c r="LUO293" s="43"/>
      <c r="LUP293" s="43"/>
      <c r="LUQ293" s="43"/>
      <c r="LUR293" s="43"/>
      <c r="LUS293" s="43"/>
      <c r="LUT293" s="43"/>
      <c r="LUU293" s="43"/>
      <c r="LUV293" s="43"/>
      <c r="LUW293" s="43"/>
      <c r="LUX293" s="43"/>
      <c r="LUY293" s="43"/>
      <c r="LUZ293" s="43"/>
      <c r="LVA293" s="43"/>
      <c r="LVB293" s="43"/>
      <c r="LVC293" s="43"/>
      <c r="LVD293" s="43"/>
      <c r="LVE293" s="43"/>
      <c r="LVF293" s="43"/>
      <c r="LVG293" s="43"/>
      <c r="LVH293" s="43"/>
      <c r="LVI293" s="43"/>
      <c r="LVJ293" s="43"/>
      <c r="LVK293" s="43"/>
      <c r="LVL293" s="43"/>
      <c r="LVM293" s="43"/>
      <c r="LVN293" s="43"/>
      <c r="LVO293" s="43"/>
      <c r="LVP293" s="43"/>
      <c r="LVQ293" s="43"/>
      <c r="LVR293" s="43"/>
      <c r="LVS293" s="43"/>
      <c r="LVT293" s="43"/>
      <c r="LVU293" s="43"/>
      <c r="LVV293" s="43"/>
      <c r="LVW293" s="43"/>
      <c r="LVX293" s="43"/>
      <c r="LVY293" s="43"/>
      <c r="LVZ293" s="43"/>
      <c r="LWA293" s="43"/>
      <c r="LWB293" s="43"/>
      <c r="LWC293" s="43"/>
      <c r="LWD293" s="43"/>
      <c r="LWE293" s="43"/>
      <c r="LWF293" s="43"/>
      <c r="LWG293" s="43"/>
      <c r="LWH293" s="43"/>
      <c r="LWI293" s="43"/>
      <c r="LWJ293" s="43"/>
      <c r="LWK293" s="43"/>
      <c r="LWL293" s="43"/>
      <c r="LWM293" s="43"/>
      <c r="LWN293" s="43"/>
      <c r="LWO293" s="43"/>
      <c r="LWP293" s="43"/>
      <c r="LWQ293" s="43"/>
      <c r="LWR293" s="43"/>
      <c r="LWS293" s="43"/>
      <c r="LWT293" s="43"/>
      <c r="LWU293" s="43"/>
      <c r="LWV293" s="43"/>
      <c r="LWW293" s="43"/>
      <c r="LWX293" s="43"/>
      <c r="LWY293" s="43"/>
      <c r="LWZ293" s="43"/>
      <c r="LXA293" s="43"/>
      <c r="LXB293" s="43"/>
      <c r="LXC293" s="43"/>
      <c r="LXD293" s="43"/>
      <c r="LXE293" s="43"/>
      <c r="LXF293" s="43"/>
      <c r="LXG293" s="43"/>
      <c r="LXH293" s="43"/>
      <c r="LXI293" s="43"/>
      <c r="LXJ293" s="43"/>
      <c r="LXK293" s="43"/>
      <c r="LXL293" s="43"/>
      <c r="LXM293" s="43"/>
      <c r="LXN293" s="43"/>
      <c r="LXO293" s="43"/>
      <c r="LXP293" s="43"/>
      <c r="LXQ293" s="43"/>
      <c r="LXR293" s="43"/>
      <c r="LXS293" s="43"/>
      <c r="LXT293" s="43"/>
      <c r="LXU293" s="43"/>
      <c r="LXV293" s="43"/>
      <c r="LXW293" s="43"/>
      <c r="LXX293" s="43"/>
      <c r="LXY293" s="43"/>
      <c r="LXZ293" s="43"/>
      <c r="LYA293" s="43"/>
      <c r="LYB293" s="43"/>
      <c r="LYC293" s="43"/>
      <c r="LYD293" s="43"/>
      <c r="LYE293" s="43"/>
      <c r="LYF293" s="43"/>
      <c r="LYG293" s="43"/>
      <c r="LYH293" s="43"/>
      <c r="LYI293" s="43"/>
      <c r="LYJ293" s="43"/>
      <c r="LYK293" s="43"/>
      <c r="LYL293" s="43"/>
      <c r="LYM293" s="43"/>
      <c r="LYN293" s="43"/>
      <c r="LYO293" s="43"/>
      <c r="LYP293" s="43"/>
      <c r="LYQ293" s="43"/>
      <c r="LYR293" s="43"/>
      <c r="LYS293" s="43"/>
      <c r="LYT293" s="43"/>
      <c r="LYU293" s="43"/>
      <c r="LYV293" s="43"/>
      <c r="LYW293" s="43"/>
      <c r="LYX293" s="43"/>
      <c r="LYY293" s="43"/>
      <c r="LYZ293" s="43"/>
      <c r="LZA293" s="43"/>
      <c r="LZB293" s="43"/>
      <c r="LZC293" s="43"/>
      <c r="LZD293" s="43"/>
      <c r="LZE293" s="43"/>
      <c r="LZF293" s="43"/>
      <c r="LZG293" s="43"/>
      <c r="LZH293" s="43"/>
      <c r="LZI293" s="43"/>
      <c r="LZJ293" s="43"/>
      <c r="LZK293" s="43"/>
      <c r="LZL293" s="43"/>
      <c r="LZM293" s="43"/>
      <c r="LZN293" s="43"/>
      <c r="LZO293" s="43"/>
      <c r="LZP293" s="43"/>
      <c r="LZQ293" s="43"/>
      <c r="LZR293" s="43"/>
      <c r="LZS293" s="43"/>
      <c r="LZT293" s="43"/>
      <c r="LZU293" s="43"/>
      <c r="LZV293" s="43"/>
      <c r="LZW293" s="43"/>
      <c r="LZX293" s="43"/>
      <c r="LZY293" s="43"/>
      <c r="LZZ293" s="43"/>
      <c r="MAA293" s="43"/>
      <c r="MAB293" s="43"/>
      <c r="MAC293" s="43"/>
      <c r="MAD293" s="43"/>
      <c r="MAE293" s="43"/>
      <c r="MAF293" s="43"/>
      <c r="MAG293" s="43"/>
      <c r="MAH293" s="43"/>
      <c r="MAI293" s="43"/>
      <c r="MAJ293" s="43"/>
      <c r="MAK293" s="43"/>
      <c r="MAL293" s="43"/>
      <c r="MAM293" s="43"/>
      <c r="MAN293" s="43"/>
      <c r="MAO293" s="43"/>
      <c r="MAP293" s="43"/>
      <c r="MAQ293" s="43"/>
      <c r="MAR293" s="43"/>
      <c r="MAS293" s="43"/>
      <c r="MAT293" s="43"/>
      <c r="MAU293" s="43"/>
      <c r="MAV293" s="43"/>
      <c r="MAW293" s="43"/>
      <c r="MAX293" s="43"/>
      <c r="MAY293" s="43"/>
      <c r="MAZ293" s="43"/>
      <c r="MBA293" s="43"/>
      <c r="MBB293" s="43"/>
      <c r="MBC293" s="43"/>
      <c r="MBD293" s="43"/>
      <c r="MBE293" s="43"/>
      <c r="MBF293" s="43"/>
      <c r="MBG293" s="43"/>
      <c r="MBH293" s="43"/>
      <c r="MBI293" s="43"/>
      <c r="MBJ293" s="43"/>
      <c r="MBK293" s="43"/>
      <c r="MBL293" s="43"/>
      <c r="MBM293" s="43"/>
      <c r="MBN293" s="43"/>
      <c r="MBO293" s="43"/>
      <c r="MBP293" s="43"/>
      <c r="MBQ293" s="43"/>
      <c r="MBR293" s="43"/>
      <c r="MBS293" s="43"/>
      <c r="MBT293" s="43"/>
      <c r="MBU293" s="43"/>
      <c r="MBV293" s="43"/>
      <c r="MBW293" s="43"/>
      <c r="MBX293" s="43"/>
      <c r="MBY293" s="43"/>
      <c r="MBZ293" s="43"/>
      <c r="MCA293" s="43"/>
      <c r="MCB293" s="43"/>
      <c r="MCC293" s="43"/>
      <c r="MCD293" s="43"/>
      <c r="MCE293" s="43"/>
      <c r="MCF293" s="43"/>
      <c r="MCG293" s="43"/>
      <c r="MCH293" s="43"/>
      <c r="MCI293" s="43"/>
      <c r="MCJ293" s="43"/>
      <c r="MCK293" s="43"/>
      <c r="MCL293" s="43"/>
      <c r="MCM293" s="43"/>
      <c r="MCN293" s="43"/>
      <c r="MCO293" s="43"/>
      <c r="MCP293" s="43"/>
      <c r="MCQ293" s="43"/>
      <c r="MCR293" s="43"/>
      <c r="MCS293" s="43"/>
      <c r="MCT293" s="43"/>
      <c r="MCU293" s="43"/>
      <c r="MCV293" s="43"/>
      <c r="MCW293" s="43"/>
      <c r="MCX293" s="43"/>
      <c r="MCY293" s="43"/>
      <c r="MCZ293" s="43"/>
      <c r="MDA293" s="43"/>
      <c r="MDB293" s="43"/>
      <c r="MDC293" s="43"/>
      <c r="MDD293" s="43"/>
      <c r="MDE293" s="43"/>
      <c r="MDF293" s="43"/>
      <c r="MDG293" s="43"/>
      <c r="MDH293" s="43"/>
      <c r="MDI293" s="43"/>
      <c r="MDJ293" s="43"/>
      <c r="MDK293" s="43"/>
      <c r="MDL293" s="43"/>
      <c r="MDM293" s="43"/>
      <c r="MDN293" s="43"/>
      <c r="MDO293" s="43"/>
      <c r="MDP293" s="43"/>
      <c r="MDQ293" s="43"/>
      <c r="MDR293" s="43"/>
      <c r="MDS293" s="43"/>
      <c r="MDT293" s="43"/>
      <c r="MDU293" s="43"/>
      <c r="MDV293" s="43"/>
      <c r="MDW293" s="43"/>
      <c r="MDX293" s="43"/>
      <c r="MDY293" s="43"/>
      <c r="MDZ293" s="43"/>
      <c r="MEA293" s="43"/>
      <c r="MEB293" s="43"/>
      <c r="MEC293" s="43"/>
      <c r="MED293" s="43"/>
      <c r="MEE293" s="43"/>
      <c r="MEF293" s="43"/>
      <c r="MEG293" s="43"/>
      <c r="MEH293" s="43"/>
      <c r="MEI293" s="43"/>
      <c r="MEJ293" s="43"/>
      <c r="MEK293" s="43"/>
      <c r="MEL293" s="43"/>
      <c r="MEM293" s="43"/>
      <c r="MEN293" s="43"/>
      <c r="MEO293" s="43"/>
      <c r="MEP293" s="43"/>
      <c r="MEQ293" s="43"/>
      <c r="MER293" s="43"/>
      <c r="MES293" s="43"/>
      <c r="MET293" s="43"/>
      <c r="MEU293" s="43"/>
      <c r="MEV293" s="43"/>
      <c r="MEW293" s="43"/>
      <c r="MEX293" s="43"/>
      <c r="MEY293" s="43"/>
      <c r="MEZ293" s="43"/>
      <c r="MFA293" s="43"/>
      <c r="MFB293" s="43"/>
      <c r="MFC293" s="43"/>
      <c r="MFD293" s="43"/>
      <c r="MFE293" s="43"/>
      <c r="MFF293" s="43"/>
      <c r="MFG293" s="43"/>
      <c r="MFH293" s="43"/>
      <c r="MFI293" s="43"/>
      <c r="MFJ293" s="43"/>
      <c r="MFK293" s="43"/>
      <c r="MFL293" s="43"/>
      <c r="MFM293" s="43"/>
      <c r="MFN293" s="43"/>
      <c r="MFO293" s="43"/>
      <c r="MFP293" s="43"/>
      <c r="MFQ293" s="43"/>
      <c r="MFR293" s="43"/>
      <c r="MFS293" s="43"/>
      <c r="MFT293" s="43"/>
      <c r="MFU293" s="43"/>
      <c r="MFV293" s="43"/>
      <c r="MFW293" s="43"/>
      <c r="MFX293" s="43"/>
      <c r="MFY293" s="43"/>
      <c r="MFZ293" s="43"/>
      <c r="MGA293" s="43"/>
      <c r="MGB293" s="43"/>
      <c r="MGC293" s="43"/>
      <c r="MGD293" s="43"/>
      <c r="MGE293" s="43"/>
      <c r="MGF293" s="43"/>
      <c r="MGG293" s="43"/>
      <c r="MGH293" s="43"/>
      <c r="MGI293" s="43"/>
      <c r="MGJ293" s="43"/>
      <c r="MGK293" s="43"/>
      <c r="MGL293" s="43"/>
      <c r="MGM293" s="43"/>
      <c r="MGN293" s="43"/>
      <c r="MGO293" s="43"/>
      <c r="MGP293" s="43"/>
      <c r="MGQ293" s="43"/>
      <c r="MGR293" s="43"/>
      <c r="MGS293" s="43"/>
      <c r="MGT293" s="43"/>
      <c r="MGU293" s="43"/>
      <c r="MGV293" s="43"/>
      <c r="MGW293" s="43"/>
      <c r="MGX293" s="43"/>
      <c r="MGY293" s="43"/>
      <c r="MGZ293" s="43"/>
      <c r="MHA293" s="43"/>
      <c r="MHB293" s="43"/>
      <c r="MHC293" s="43"/>
      <c r="MHD293" s="43"/>
      <c r="MHE293" s="43"/>
      <c r="MHF293" s="43"/>
      <c r="MHG293" s="43"/>
      <c r="MHH293" s="43"/>
      <c r="MHI293" s="43"/>
      <c r="MHJ293" s="43"/>
      <c r="MHK293" s="43"/>
      <c r="MHL293" s="43"/>
      <c r="MHM293" s="43"/>
      <c r="MHN293" s="43"/>
      <c r="MHO293" s="43"/>
      <c r="MHP293" s="43"/>
      <c r="MHQ293" s="43"/>
      <c r="MHR293" s="43"/>
      <c r="MHS293" s="43"/>
      <c r="MHT293" s="43"/>
      <c r="MHU293" s="43"/>
      <c r="MHV293" s="43"/>
      <c r="MHW293" s="43"/>
      <c r="MHX293" s="43"/>
      <c r="MHY293" s="43"/>
      <c r="MHZ293" s="43"/>
      <c r="MIA293" s="43"/>
      <c r="MIB293" s="43"/>
      <c r="MIC293" s="43"/>
      <c r="MID293" s="43"/>
      <c r="MIE293" s="43"/>
      <c r="MIF293" s="43"/>
      <c r="MIG293" s="43"/>
      <c r="MIH293" s="43"/>
      <c r="MII293" s="43"/>
      <c r="MIJ293" s="43"/>
      <c r="MIK293" s="43"/>
      <c r="MIL293" s="43"/>
      <c r="MIM293" s="43"/>
      <c r="MIN293" s="43"/>
      <c r="MIO293" s="43"/>
      <c r="MIP293" s="43"/>
      <c r="MIQ293" s="43"/>
      <c r="MIR293" s="43"/>
      <c r="MIS293" s="43"/>
      <c r="MIT293" s="43"/>
      <c r="MIU293" s="43"/>
      <c r="MIV293" s="43"/>
      <c r="MIW293" s="43"/>
      <c r="MIX293" s="43"/>
      <c r="MIY293" s="43"/>
      <c r="MIZ293" s="43"/>
      <c r="MJA293" s="43"/>
      <c r="MJB293" s="43"/>
      <c r="MJC293" s="43"/>
      <c r="MJD293" s="43"/>
      <c r="MJE293" s="43"/>
      <c r="MJF293" s="43"/>
      <c r="MJG293" s="43"/>
      <c r="MJH293" s="43"/>
      <c r="MJI293" s="43"/>
      <c r="MJJ293" s="43"/>
      <c r="MJK293" s="43"/>
      <c r="MJL293" s="43"/>
      <c r="MJM293" s="43"/>
      <c r="MJN293" s="43"/>
      <c r="MJO293" s="43"/>
      <c r="MJP293" s="43"/>
      <c r="MJQ293" s="43"/>
      <c r="MJR293" s="43"/>
      <c r="MJS293" s="43"/>
      <c r="MJT293" s="43"/>
      <c r="MJU293" s="43"/>
      <c r="MJV293" s="43"/>
      <c r="MJW293" s="43"/>
      <c r="MJX293" s="43"/>
      <c r="MJY293" s="43"/>
      <c r="MJZ293" s="43"/>
      <c r="MKA293" s="43"/>
      <c r="MKB293" s="43"/>
      <c r="MKC293" s="43"/>
      <c r="MKD293" s="43"/>
      <c r="MKE293" s="43"/>
      <c r="MKF293" s="43"/>
      <c r="MKG293" s="43"/>
      <c r="MKH293" s="43"/>
      <c r="MKI293" s="43"/>
      <c r="MKJ293" s="43"/>
      <c r="MKK293" s="43"/>
      <c r="MKL293" s="43"/>
      <c r="MKM293" s="43"/>
      <c r="MKN293" s="43"/>
      <c r="MKO293" s="43"/>
      <c r="MKP293" s="43"/>
      <c r="MKQ293" s="43"/>
      <c r="MKR293" s="43"/>
      <c r="MKS293" s="43"/>
      <c r="MKT293" s="43"/>
      <c r="MKU293" s="43"/>
      <c r="MKV293" s="43"/>
      <c r="MKW293" s="43"/>
      <c r="MKX293" s="43"/>
      <c r="MKY293" s="43"/>
      <c r="MKZ293" s="43"/>
      <c r="MLA293" s="43"/>
      <c r="MLB293" s="43"/>
      <c r="MLC293" s="43"/>
      <c r="MLD293" s="43"/>
      <c r="MLE293" s="43"/>
      <c r="MLF293" s="43"/>
      <c r="MLG293" s="43"/>
      <c r="MLH293" s="43"/>
      <c r="MLI293" s="43"/>
      <c r="MLJ293" s="43"/>
      <c r="MLK293" s="43"/>
      <c r="MLL293" s="43"/>
      <c r="MLM293" s="43"/>
      <c r="MLN293" s="43"/>
      <c r="MLO293" s="43"/>
      <c r="MLP293" s="43"/>
      <c r="MLQ293" s="43"/>
      <c r="MLR293" s="43"/>
      <c r="MLS293" s="43"/>
      <c r="MLT293" s="43"/>
      <c r="MLU293" s="43"/>
      <c r="MLV293" s="43"/>
      <c r="MLW293" s="43"/>
      <c r="MLX293" s="43"/>
      <c r="MLY293" s="43"/>
      <c r="MLZ293" s="43"/>
      <c r="MMA293" s="43"/>
      <c r="MMB293" s="43"/>
      <c r="MMC293" s="43"/>
      <c r="MMD293" s="43"/>
      <c r="MME293" s="43"/>
      <c r="MMF293" s="43"/>
      <c r="MMG293" s="43"/>
      <c r="MMH293" s="43"/>
      <c r="MMI293" s="43"/>
      <c r="MMJ293" s="43"/>
      <c r="MMK293" s="43"/>
      <c r="MML293" s="43"/>
      <c r="MMM293" s="43"/>
      <c r="MMN293" s="43"/>
      <c r="MMO293" s="43"/>
      <c r="MMP293" s="43"/>
      <c r="MMQ293" s="43"/>
      <c r="MMR293" s="43"/>
      <c r="MMS293" s="43"/>
      <c r="MMT293" s="43"/>
      <c r="MMU293" s="43"/>
      <c r="MMV293" s="43"/>
      <c r="MMW293" s="43"/>
      <c r="MMX293" s="43"/>
      <c r="MMY293" s="43"/>
      <c r="MMZ293" s="43"/>
      <c r="MNA293" s="43"/>
      <c r="MNB293" s="43"/>
      <c r="MNC293" s="43"/>
      <c r="MND293" s="43"/>
      <c r="MNE293" s="43"/>
      <c r="MNF293" s="43"/>
      <c r="MNG293" s="43"/>
      <c r="MNH293" s="43"/>
      <c r="MNI293" s="43"/>
      <c r="MNJ293" s="43"/>
      <c r="MNK293" s="43"/>
      <c r="MNL293" s="43"/>
      <c r="MNM293" s="43"/>
      <c r="MNN293" s="43"/>
      <c r="MNO293" s="43"/>
      <c r="MNP293" s="43"/>
      <c r="MNQ293" s="43"/>
      <c r="MNR293" s="43"/>
      <c r="MNS293" s="43"/>
      <c r="MNT293" s="43"/>
      <c r="MNU293" s="43"/>
      <c r="MNV293" s="43"/>
      <c r="MNW293" s="43"/>
      <c r="MNX293" s="43"/>
      <c r="MNY293" s="43"/>
      <c r="MNZ293" s="43"/>
      <c r="MOA293" s="43"/>
      <c r="MOB293" s="43"/>
      <c r="MOC293" s="43"/>
      <c r="MOD293" s="43"/>
      <c r="MOE293" s="43"/>
      <c r="MOF293" s="43"/>
      <c r="MOG293" s="43"/>
      <c r="MOH293" s="43"/>
      <c r="MOI293" s="43"/>
      <c r="MOJ293" s="43"/>
      <c r="MOK293" s="43"/>
      <c r="MOL293" s="43"/>
      <c r="MOM293" s="43"/>
      <c r="MON293" s="43"/>
      <c r="MOO293" s="43"/>
      <c r="MOP293" s="43"/>
      <c r="MOQ293" s="43"/>
      <c r="MOR293" s="43"/>
      <c r="MOS293" s="43"/>
      <c r="MOT293" s="43"/>
      <c r="MOU293" s="43"/>
      <c r="MOV293" s="43"/>
      <c r="MOW293" s="43"/>
      <c r="MOX293" s="43"/>
      <c r="MOY293" s="43"/>
      <c r="MOZ293" s="43"/>
      <c r="MPA293" s="43"/>
      <c r="MPB293" s="43"/>
      <c r="MPC293" s="43"/>
      <c r="MPD293" s="43"/>
      <c r="MPE293" s="43"/>
      <c r="MPF293" s="43"/>
      <c r="MPG293" s="43"/>
      <c r="MPH293" s="43"/>
      <c r="MPI293" s="43"/>
      <c r="MPJ293" s="43"/>
      <c r="MPK293" s="43"/>
      <c r="MPL293" s="43"/>
      <c r="MPM293" s="43"/>
      <c r="MPN293" s="43"/>
      <c r="MPO293" s="43"/>
      <c r="MPP293" s="43"/>
      <c r="MPQ293" s="43"/>
      <c r="MPR293" s="43"/>
      <c r="MPS293" s="43"/>
      <c r="MPT293" s="43"/>
      <c r="MPU293" s="43"/>
      <c r="MPV293" s="43"/>
      <c r="MPW293" s="43"/>
      <c r="MPX293" s="43"/>
      <c r="MPY293" s="43"/>
      <c r="MPZ293" s="43"/>
      <c r="MQA293" s="43"/>
      <c r="MQB293" s="43"/>
      <c r="MQC293" s="43"/>
      <c r="MQD293" s="43"/>
      <c r="MQE293" s="43"/>
      <c r="MQF293" s="43"/>
      <c r="MQG293" s="43"/>
      <c r="MQH293" s="43"/>
      <c r="MQI293" s="43"/>
      <c r="MQJ293" s="43"/>
      <c r="MQK293" s="43"/>
      <c r="MQL293" s="43"/>
      <c r="MQM293" s="43"/>
      <c r="MQN293" s="43"/>
      <c r="MQO293" s="43"/>
      <c r="MQP293" s="43"/>
      <c r="MQQ293" s="43"/>
      <c r="MQR293" s="43"/>
      <c r="MQS293" s="43"/>
      <c r="MQT293" s="43"/>
      <c r="MQU293" s="43"/>
      <c r="MQV293" s="43"/>
      <c r="MQW293" s="43"/>
      <c r="MQX293" s="43"/>
      <c r="MQY293" s="43"/>
      <c r="MQZ293" s="43"/>
      <c r="MRA293" s="43"/>
      <c r="MRB293" s="43"/>
      <c r="MRC293" s="43"/>
      <c r="MRD293" s="43"/>
      <c r="MRE293" s="43"/>
      <c r="MRF293" s="43"/>
      <c r="MRG293" s="43"/>
      <c r="MRH293" s="43"/>
      <c r="MRI293" s="43"/>
      <c r="MRJ293" s="43"/>
      <c r="MRK293" s="43"/>
      <c r="MRL293" s="43"/>
      <c r="MRM293" s="43"/>
      <c r="MRN293" s="43"/>
      <c r="MRO293" s="43"/>
      <c r="MRP293" s="43"/>
      <c r="MRQ293" s="43"/>
      <c r="MRR293" s="43"/>
      <c r="MRS293" s="43"/>
      <c r="MRT293" s="43"/>
      <c r="MRU293" s="43"/>
      <c r="MRV293" s="43"/>
      <c r="MRW293" s="43"/>
      <c r="MRX293" s="43"/>
      <c r="MRY293" s="43"/>
      <c r="MRZ293" s="43"/>
      <c r="MSA293" s="43"/>
      <c r="MSB293" s="43"/>
      <c r="MSC293" s="43"/>
      <c r="MSD293" s="43"/>
      <c r="MSE293" s="43"/>
      <c r="MSF293" s="43"/>
      <c r="MSG293" s="43"/>
      <c r="MSH293" s="43"/>
      <c r="MSI293" s="43"/>
      <c r="MSJ293" s="43"/>
      <c r="MSK293" s="43"/>
      <c r="MSL293" s="43"/>
      <c r="MSM293" s="43"/>
      <c r="MSN293" s="43"/>
      <c r="MSO293" s="43"/>
      <c r="MSP293" s="43"/>
      <c r="MSQ293" s="43"/>
      <c r="MSR293" s="43"/>
      <c r="MSS293" s="43"/>
      <c r="MST293" s="43"/>
      <c r="MSU293" s="43"/>
      <c r="MSV293" s="43"/>
      <c r="MSW293" s="43"/>
      <c r="MSX293" s="43"/>
      <c r="MSY293" s="43"/>
      <c r="MSZ293" s="43"/>
      <c r="MTA293" s="43"/>
      <c r="MTB293" s="43"/>
      <c r="MTC293" s="43"/>
      <c r="MTD293" s="43"/>
      <c r="MTE293" s="43"/>
      <c r="MTF293" s="43"/>
      <c r="MTG293" s="43"/>
      <c r="MTH293" s="43"/>
      <c r="MTI293" s="43"/>
      <c r="MTJ293" s="43"/>
      <c r="MTK293" s="43"/>
      <c r="MTL293" s="43"/>
      <c r="MTM293" s="43"/>
      <c r="MTN293" s="43"/>
      <c r="MTO293" s="43"/>
      <c r="MTP293" s="43"/>
      <c r="MTQ293" s="43"/>
      <c r="MTR293" s="43"/>
      <c r="MTS293" s="43"/>
      <c r="MTT293" s="43"/>
      <c r="MTU293" s="43"/>
      <c r="MTV293" s="43"/>
      <c r="MTW293" s="43"/>
      <c r="MTX293" s="43"/>
      <c r="MTY293" s="43"/>
      <c r="MTZ293" s="43"/>
      <c r="MUA293" s="43"/>
      <c r="MUB293" s="43"/>
      <c r="MUC293" s="43"/>
      <c r="MUD293" s="43"/>
      <c r="MUE293" s="43"/>
      <c r="MUF293" s="43"/>
      <c r="MUG293" s="43"/>
      <c r="MUH293" s="43"/>
      <c r="MUI293" s="43"/>
      <c r="MUJ293" s="43"/>
      <c r="MUK293" s="43"/>
      <c r="MUL293" s="43"/>
      <c r="MUM293" s="43"/>
      <c r="MUN293" s="43"/>
      <c r="MUO293" s="43"/>
      <c r="MUP293" s="43"/>
      <c r="MUQ293" s="43"/>
      <c r="MUR293" s="43"/>
      <c r="MUS293" s="43"/>
      <c r="MUT293" s="43"/>
      <c r="MUU293" s="43"/>
      <c r="MUV293" s="43"/>
      <c r="MUW293" s="43"/>
      <c r="MUX293" s="43"/>
      <c r="MUY293" s="43"/>
      <c r="MUZ293" s="43"/>
      <c r="MVA293" s="43"/>
      <c r="MVB293" s="43"/>
      <c r="MVC293" s="43"/>
      <c r="MVD293" s="43"/>
      <c r="MVE293" s="43"/>
      <c r="MVF293" s="43"/>
      <c r="MVG293" s="43"/>
      <c r="MVH293" s="43"/>
      <c r="MVI293" s="43"/>
      <c r="MVJ293" s="43"/>
      <c r="MVK293" s="43"/>
      <c r="MVL293" s="43"/>
      <c r="MVM293" s="43"/>
      <c r="MVN293" s="43"/>
      <c r="MVO293" s="43"/>
      <c r="MVP293" s="43"/>
      <c r="MVQ293" s="43"/>
      <c r="MVR293" s="43"/>
      <c r="MVS293" s="43"/>
      <c r="MVT293" s="43"/>
      <c r="MVU293" s="43"/>
      <c r="MVV293" s="43"/>
      <c r="MVW293" s="43"/>
      <c r="MVX293" s="43"/>
      <c r="MVY293" s="43"/>
      <c r="MVZ293" s="43"/>
      <c r="MWA293" s="43"/>
      <c r="MWB293" s="43"/>
      <c r="MWC293" s="43"/>
      <c r="MWD293" s="43"/>
      <c r="MWE293" s="43"/>
      <c r="MWF293" s="43"/>
      <c r="MWG293" s="43"/>
      <c r="MWH293" s="43"/>
      <c r="MWI293" s="43"/>
      <c r="MWJ293" s="43"/>
      <c r="MWK293" s="43"/>
      <c r="MWL293" s="43"/>
      <c r="MWM293" s="43"/>
      <c r="MWN293" s="43"/>
      <c r="MWO293" s="43"/>
      <c r="MWP293" s="43"/>
      <c r="MWQ293" s="43"/>
      <c r="MWR293" s="43"/>
      <c r="MWS293" s="43"/>
      <c r="MWT293" s="43"/>
      <c r="MWU293" s="43"/>
      <c r="MWV293" s="43"/>
      <c r="MWW293" s="43"/>
      <c r="MWX293" s="43"/>
      <c r="MWY293" s="43"/>
      <c r="MWZ293" s="43"/>
      <c r="MXA293" s="43"/>
      <c r="MXB293" s="43"/>
      <c r="MXC293" s="43"/>
      <c r="MXD293" s="43"/>
      <c r="MXE293" s="43"/>
      <c r="MXF293" s="43"/>
      <c r="MXG293" s="43"/>
      <c r="MXH293" s="43"/>
      <c r="MXI293" s="43"/>
      <c r="MXJ293" s="43"/>
      <c r="MXK293" s="43"/>
      <c r="MXL293" s="43"/>
      <c r="MXM293" s="43"/>
      <c r="MXN293" s="43"/>
      <c r="MXO293" s="43"/>
      <c r="MXP293" s="43"/>
      <c r="MXQ293" s="43"/>
      <c r="MXR293" s="43"/>
      <c r="MXS293" s="43"/>
      <c r="MXT293" s="43"/>
      <c r="MXU293" s="43"/>
      <c r="MXV293" s="43"/>
      <c r="MXW293" s="43"/>
      <c r="MXX293" s="43"/>
      <c r="MXY293" s="43"/>
      <c r="MXZ293" s="43"/>
      <c r="MYA293" s="43"/>
      <c r="MYB293" s="43"/>
      <c r="MYC293" s="43"/>
      <c r="MYD293" s="43"/>
      <c r="MYE293" s="43"/>
      <c r="MYF293" s="43"/>
      <c r="MYG293" s="43"/>
      <c r="MYH293" s="43"/>
      <c r="MYI293" s="43"/>
      <c r="MYJ293" s="43"/>
      <c r="MYK293" s="43"/>
      <c r="MYL293" s="43"/>
      <c r="MYM293" s="43"/>
      <c r="MYN293" s="43"/>
      <c r="MYO293" s="43"/>
      <c r="MYP293" s="43"/>
      <c r="MYQ293" s="43"/>
      <c r="MYR293" s="43"/>
      <c r="MYS293" s="43"/>
      <c r="MYT293" s="43"/>
      <c r="MYU293" s="43"/>
      <c r="MYV293" s="43"/>
      <c r="MYW293" s="43"/>
      <c r="MYX293" s="43"/>
      <c r="MYY293" s="43"/>
      <c r="MYZ293" s="43"/>
      <c r="MZA293" s="43"/>
      <c r="MZB293" s="43"/>
      <c r="MZC293" s="43"/>
      <c r="MZD293" s="43"/>
      <c r="MZE293" s="43"/>
      <c r="MZF293" s="43"/>
      <c r="MZG293" s="43"/>
      <c r="MZH293" s="43"/>
      <c r="MZI293" s="43"/>
      <c r="MZJ293" s="43"/>
      <c r="MZK293" s="43"/>
      <c r="MZL293" s="43"/>
      <c r="MZM293" s="43"/>
      <c r="MZN293" s="43"/>
      <c r="MZO293" s="43"/>
      <c r="MZP293" s="43"/>
      <c r="MZQ293" s="43"/>
      <c r="MZR293" s="43"/>
      <c r="MZS293" s="43"/>
      <c r="MZT293" s="43"/>
      <c r="MZU293" s="43"/>
      <c r="MZV293" s="43"/>
      <c r="MZW293" s="43"/>
      <c r="MZX293" s="43"/>
      <c r="MZY293" s="43"/>
      <c r="MZZ293" s="43"/>
      <c r="NAA293" s="43"/>
      <c r="NAB293" s="43"/>
      <c r="NAC293" s="43"/>
      <c r="NAD293" s="43"/>
      <c r="NAE293" s="43"/>
      <c r="NAF293" s="43"/>
      <c r="NAG293" s="43"/>
      <c r="NAH293" s="43"/>
      <c r="NAI293" s="43"/>
      <c r="NAJ293" s="43"/>
      <c r="NAK293" s="43"/>
      <c r="NAL293" s="43"/>
      <c r="NAM293" s="43"/>
      <c r="NAN293" s="43"/>
      <c r="NAO293" s="43"/>
      <c r="NAP293" s="43"/>
      <c r="NAQ293" s="43"/>
      <c r="NAR293" s="43"/>
      <c r="NAS293" s="43"/>
      <c r="NAT293" s="43"/>
      <c r="NAU293" s="43"/>
      <c r="NAV293" s="43"/>
      <c r="NAW293" s="43"/>
      <c r="NAX293" s="43"/>
      <c r="NAY293" s="43"/>
      <c r="NAZ293" s="43"/>
      <c r="NBA293" s="43"/>
      <c r="NBB293" s="43"/>
      <c r="NBC293" s="43"/>
      <c r="NBD293" s="43"/>
      <c r="NBE293" s="43"/>
      <c r="NBF293" s="43"/>
      <c r="NBG293" s="43"/>
      <c r="NBH293" s="43"/>
      <c r="NBI293" s="43"/>
      <c r="NBJ293" s="43"/>
      <c r="NBK293" s="43"/>
      <c r="NBL293" s="43"/>
      <c r="NBM293" s="43"/>
      <c r="NBN293" s="43"/>
      <c r="NBO293" s="43"/>
      <c r="NBP293" s="43"/>
      <c r="NBQ293" s="43"/>
      <c r="NBR293" s="43"/>
      <c r="NBS293" s="43"/>
      <c r="NBT293" s="43"/>
      <c r="NBU293" s="43"/>
      <c r="NBV293" s="43"/>
      <c r="NBW293" s="43"/>
      <c r="NBX293" s="43"/>
      <c r="NBY293" s="43"/>
      <c r="NBZ293" s="43"/>
      <c r="NCA293" s="43"/>
      <c r="NCB293" s="43"/>
      <c r="NCC293" s="43"/>
      <c r="NCD293" s="43"/>
      <c r="NCE293" s="43"/>
      <c r="NCF293" s="43"/>
      <c r="NCG293" s="43"/>
      <c r="NCH293" s="43"/>
      <c r="NCI293" s="43"/>
      <c r="NCJ293" s="43"/>
      <c r="NCK293" s="43"/>
      <c r="NCL293" s="43"/>
      <c r="NCM293" s="43"/>
      <c r="NCN293" s="43"/>
      <c r="NCO293" s="43"/>
      <c r="NCP293" s="43"/>
      <c r="NCQ293" s="43"/>
      <c r="NCR293" s="43"/>
      <c r="NCS293" s="43"/>
      <c r="NCT293" s="43"/>
      <c r="NCU293" s="43"/>
      <c r="NCV293" s="43"/>
      <c r="NCW293" s="43"/>
      <c r="NCX293" s="43"/>
      <c r="NCY293" s="43"/>
      <c r="NCZ293" s="43"/>
      <c r="NDA293" s="43"/>
      <c r="NDB293" s="43"/>
      <c r="NDC293" s="43"/>
      <c r="NDD293" s="43"/>
      <c r="NDE293" s="43"/>
      <c r="NDF293" s="43"/>
      <c r="NDG293" s="43"/>
      <c r="NDH293" s="43"/>
      <c r="NDI293" s="43"/>
      <c r="NDJ293" s="43"/>
      <c r="NDK293" s="43"/>
      <c r="NDL293" s="43"/>
      <c r="NDM293" s="43"/>
      <c r="NDN293" s="43"/>
      <c r="NDO293" s="43"/>
      <c r="NDP293" s="43"/>
      <c r="NDQ293" s="43"/>
      <c r="NDR293" s="43"/>
      <c r="NDS293" s="43"/>
      <c r="NDT293" s="43"/>
      <c r="NDU293" s="43"/>
      <c r="NDV293" s="43"/>
      <c r="NDW293" s="43"/>
      <c r="NDX293" s="43"/>
      <c r="NDY293" s="43"/>
      <c r="NDZ293" s="43"/>
      <c r="NEA293" s="43"/>
      <c r="NEB293" s="43"/>
      <c r="NEC293" s="43"/>
      <c r="NED293" s="43"/>
      <c r="NEE293" s="43"/>
      <c r="NEF293" s="43"/>
      <c r="NEG293" s="43"/>
      <c r="NEH293" s="43"/>
      <c r="NEI293" s="43"/>
      <c r="NEJ293" s="43"/>
      <c r="NEK293" s="43"/>
      <c r="NEL293" s="43"/>
      <c r="NEM293" s="43"/>
      <c r="NEN293" s="43"/>
      <c r="NEO293" s="43"/>
      <c r="NEP293" s="43"/>
      <c r="NEQ293" s="43"/>
      <c r="NER293" s="43"/>
      <c r="NES293" s="43"/>
      <c r="NET293" s="43"/>
      <c r="NEU293" s="43"/>
      <c r="NEV293" s="43"/>
      <c r="NEW293" s="43"/>
      <c r="NEX293" s="43"/>
      <c r="NEY293" s="43"/>
      <c r="NEZ293" s="43"/>
      <c r="NFA293" s="43"/>
      <c r="NFB293" s="43"/>
      <c r="NFC293" s="43"/>
      <c r="NFD293" s="43"/>
      <c r="NFE293" s="43"/>
      <c r="NFF293" s="43"/>
      <c r="NFG293" s="43"/>
      <c r="NFH293" s="43"/>
      <c r="NFI293" s="43"/>
      <c r="NFJ293" s="43"/>
      <c r="NFK293" s="43"/>
      <c r="NFL293" s="43"/>
      <c r="NFM293" s="43"/>
      <c r="NFN293" s="43"/>
      <c r="NFO293" s="43"/>
      <c r="NFP293" s="43"/>
      <c r="NFQ293" s="43"/>
      <c r="NFR293" s="43"/>
      <c r="NFS293" s="43"/>
      <c r="NFT293" s="43"/>
      <c r="NFU293" s="43"/>
      <c r="NFV293" s="43"/>
      <c r="NFW293" s="43"/>
      <c r="NFX293" s="43"/>
      <c r="NFY293" s="43"/>
      <c r="NFZ293" s="43"/>
      <c r="NGA293" s="43"/>
      <c r="NGB293" s="43"/>
      <c r="NGC293" s="43"/>
      <c r="NGD293" s="43"/>
      <c r="NGE293" s="43"/>
      <c r="NGF293" s="43"/>
      <c r="NGG293" s="43"/>
      <c r="NGH293" s="43"/>
      <c r="NGI293" s="43"/>
      <c r="NGJ293" s="43"/>
      <c r="NGK293" s="43"/>
      <c r="NGL293" s="43"/>
      <c r="NGM293" s="43"/>
      <c r="NGN293" s="43"/>
      <c r="NGO293" s="43"/>
      <c r="NGP293" s="43"/>
      <c r="NGQ293" s="43"/>
      <c r="NGR293" s="43"/>
      <c r="NGS293" s="43"/>
      <c r="NGT293" s="43"/>
      <c r="NGU293" s="43"/>
      <c r="NGV293" s="43"/>
      <c r="NGW293" s="43"/>
      <c r="NGX293" s="43"/>
      <c r="NGY293" s="43"/>
      <c r="NGZ293" s="43"/>
      <c r="NHA293" s="43"/>
      <c r="NHB293" s="43"/>
      <c r="NHC293" s="43"/>
      <c r="NHD293" s="43"/>
      <c r="NHE293" s="43"/>
      <c r="NHF293" s="43"/>
      <c r="NHG293" s="43"/>
      <c r="NHH293" s="43"/>
      <c r="NHI293" s="43"/>
      <c r="NHJ293" s="43"/>
      <c r="NHK293" s="43"/>
      <c r="NHL293" s="43"/>
      <c r="NHM293" s="43"/>
      <c r="NHN293" s="43"/>
      <c r="NHO293" s="43"/>
      <c r="NHP293" s="43"/>
      <c r="NHQ293" s="43"/>
      <c r="NHR293" s="43"/>
      <c r="NHS293" s="43"/>
      <c r="NHT293" s="43"/>
      <c r="NHU293" s="43"/>
      <c r="NHV293" s="43"/>
      <c r="NHW293" s="43"/>
      <c r="NHX293" s="43"/>
      <c r="NHY293" s="43"/>
      <c r="NHZ293" s="43"/>
      <c r="NIA293" s="43"/>
      <c r="NIB293" s="43"/>
      <c r="NIC293" s="43"/>
      <c r="NID293" s="43"/>
      <c r="NIE293" s="43"/>
      <c r="NIF293" s="43"/>
      <c r="NIG293" s="43"/>
      <c r="NIH293" s="43"/>
      <c r="NII293" s="43"/>
      <c r="NIJ293" s="43"/>
      <c r="NIK293" s="43"/>
      <c r="NIL293" s="43"/>
      <c r="NIM293" s="43"/>
      <c r="NIN293" s="43"/>
      <c r="NIO293" s="43"/>
      <c r="NIP293" s="43"/>
      <c r="NIQ293" s="43"/>
      <c r="NIR293" s="43"/>
      <c r="NIS293" s="43"/>
      <c r="NIT293" s="43"/>
      <c r="NIU293" s="43"/>
      <c r="NIV293" s="43"/>
      <c r="NIW293" s="43"/>
      <c r="NIX293" s="43"/>
      <c r="NIY293" s="43"/>
      <c r="NIZ293" s="43"/>
      <c r="NJA293" s="43"/>
      <c r="NJB293" s="43"/>
      <c r="NJC293" s="43"/>
      <c r="NJD293" s="43"/>
      <c r="NJE293" s="43"/>
      <c r="NJF293" s="43"/>
      <c r="NJG293" s="43"/>
      <c r="NJH293" s="43"/>
      <c r="NJI293" s="43"/>
      <c r="NJJ293" s="43"/>
      <c r="NJK293" s="43"/>
      <c r="NJL293" s="43"/>
      <c r="NJM293" s="43"/>
      <c r="NJN293" s="43"/>
      <c r="NJO293" s="43"/>
      <c r="NJP293" s="43"/>
      <c r="NJQ293" s="43"/>
      <c r="NJR293" s="43"/>
      <c r="NJS293" s="43"/>
      <c r="NJT293" s="43"/>
      <c r="NJU293" s="43"/>
      <c r="NJV293" s="43"/>
      <c r="NJW293" s="43"/>
      <c r="NJX293" s="43"/>
      <c r="NJY293" s="43"/>
      <c r="NJZ293" s="43"/>
      <c r="NKA293" s="43"/>
      <c r="NKB293" s="43"/>
      <c r="NKC293" s="43"/>
      <c r="NKD293" s="43"/>
      <c r="NKE293" s="43"/>
      <c r="NKF293" s="43"/>
      <c r="NKG293" s="43"/>
      <c r="NKH293" s="43"/>
      <c r="NKI293" s="43"/>
      <c r="NKJ293" s="43"/>
      <c r="NKK293" s="43"/>
      <c r="NKL293" s="43"/>
      <c r="NKM293" s="43"/>
      <c r="NKN293" s="43"/>
      <c r="NKO293" s="43"/>
      <c r="NKP293" s="43"/>
      <c r="NKQ293" s="43"/>
      <c r="NKR293" s="43"/>
      <c r="NKS293" s="43"/>
      <c r="NKT293" s="43"/>
      <c r="NKU293" s="43"/>
      <c r="NKV293" s="43"/>
      <c r="NKW293" s="43"/>
      <c r="NKX293" s="43"/>
      <c r="NKY293" s="43"/>
      <c r="NKZ293" s="43"/>
      <c r="NLA293" s="43"/>
      <c r="NLB293" s="43"/>
      <c r="NLC293" s="43"/>
      <c r="NLD293" s="43"/>
      <c r="NLE293" s="43"/>
      <c r="NLF293" s="43"/>
      <c r="NLG293" s="43"/>
      <c r="NLH293" s="43"/>
      <c r="NLI293" s="43"/>
      <c r="NLJ293" s="43"/>
      <c r="NLK293" s="43"/>
      <c r="NLL293" s="43"/>
      <c r="NLM293" s="43"/>
      <c r="NLN293" s="43"/>
      <c r="NLO293" s="43"/>
      <c r="NLP293" s="43"/>
      <c r="NLQ293" s="43"/>
      <c r="NLR293" s="43"/>
      <c r="NLS293" s="43"/>
      <c r="NLT293" s="43"/>
      <c r="NLU293" s="43"/>
      <c r="NLV293" s="43"/>
      <c r="NLW293" s="43"/>
      <c r="NLX293" s="43"/>
      <c r="NLY293" s="43"/>
      <c r="NLZ293" s="43"/>
      <c r="NMA293" s="43"/>
      <c r="NMB293" s="43"/>
      <c r="NMC293" s="43"/>
      <c r="NMD293" s="43"/>
      <c r="NME293" s="43"/>
      <c r="NMF293" s="43"/>
      <c r="NMG293" s="43"/>
      <c r="NMH293" s="43"/>
      <c r="NMI293" s="43"/>
      <c r="NMJ293" s="43"/>
      <c r="NMK293" s="43"/>
      <c r="NML293" s="43"/>
      <c r="NMM293" s="43"/>
      <c r="NMN293" s="43"/>
      <c r="NMO293" s="43"/>
      <c r="NMP293" s="43"/>
      <c r="NMQ293" s="43"/>
      <c r="NMR293" s="43"/>
      <c r="NMS293" s="43"/>
      <c r="NMT293" s="43"/>
      <c r="NMU293" s="43"/>
      <c r="NMV293" s="43"/>
      <c r="NMW293" s="43"/>
      <c r="NMX293" s="43"/>
      <c r="NMY293" s="43"/>
      <c r="NMZ293" s="43"/>
      <c r="NNA293" s="43"/>
      <c r="NNB293" s="43"/>
      <c r="NNC293" s="43"/>
      <c r="NND293" s="43"/>
      <c r="NNE293" s="43"/>
      <c r="NNF293" s="43"/>
      <c r="NNG293" s="43"/>
      <c r="NNH293" s="43"/>
      <c r="NNI293" s="43"/>
      <c r="NNJ293" s="43"/>
      <c r="NNK293" s="43"/>
      <c r="NNL293" s="43"/>
      <c r="NNM293" s="43"/>
      <c r="NNN293" s="43"/>
      <c r="NNO293" s="43"/>
      <c r="NNP293" s="43"/>
      <c r="NNQ293" s="43"/>
      <c r="NNR293" s="43"/>
      <c r="NNS293" s="43"/>
      <c r="NNT293" s="43"/>
      <c r="NNU293" s="43"/>
      <c r="NNV293" s="43"/>
      <c r="NNW293" s="43"/>
      <c r="NNX293" s="43"/>
      <c r="NNY293" s="43"/>
      <c r="NNZ293" s="43"/>
      <c r="NOA293" s="43"/>
      <c r="NOB293" s="43"/>
      <c r="NOC293" s="43"/>
      <c r="NOD293" s="43"/>
      <c r="NOE293" s="43"/>
      <c r="NOF293" s="43"/>
      <c r="NOG293" s="43"/>
      <c r="NOH293" s="43"/>
      <c r="NOI293" s="43"/>
      <c r="NOJ293" s="43"/>
      <c r="NOK293" s="43"/>
      <c r="NOL293" s="43"/>
      <c r="NOM293" s="43"/>
      <c r="NON293" s="43"/>
      <c r="NOO293" s="43"/>
      <c r="NOP293" s="43"/>
      <c r="NOQ293" s="43"/>
      <c r="NOR293" s="43"/>
      <c r="NOS293" s="43"/>
      <c r="NOT293" s="43"/>
      <c r="NOU293" s="43"/>
      <c r="NOV293" s="43"/>
      <c r="NOW293" s="43"/>
      <c r="NOX293" s="43"/>
      <c r="NOY293" s="43"/>
      <c r="NOZ293" s="43"/>
      <c r="NPA293" s="43"/>
      <c r="NPB293" s="43"/>
      <c r="NPC293" s="43"/>
      <c r="NPD293" s="43"/>
      <c r="NPE293" s="43"/>
      <c r="NPF293" s="43"/>
      <c r="NPG293" s="43"/>
      <c r="NPH293" s="43"/>
      <c r="NPI293" s="43"/>
      <c r="NPJ293" s="43"/>
      <c r="NPK293" s="43"/>
      <c r="NPL293" s="43"/>
      <c r="NPM293" s="43"/>
      <c r="NPN293" s="43"/>
      <c r="NPO293" s="43"/>
      <c r="NPP293" s="43"/>
      <c r="NPQ293" s="43"/>
      <c r="NPR293" s="43"/>
      <c r="NPS293" s="43"/>
      <c r="NPT293" s="43"/>
      <c r="NPU293" s="43"/>
      <c r="NPV293" s="43"/>
      <c r="NPW293" s="43"/>
      <c r="NPX293" s="43"/>
      <c r="NPY293" s="43"/>
      <c r="NPZ293" s="43"/>
      <c r="NQA293" s="43"/>
      <c r="NQB293" s="43"/>
      <c r="NQC293" s="43"/>
      <c r="NQD293" s="43"/>
      <c r="NQE293" s="43"/>
      <c r="NQF293" s="43"/>
      <c r="NQG293" s="43"/>
      <c r="NQH293" s="43"/>
      <c r="NQI293" s="43"/>
      <c r="NQJ293" s="43"/>
      <c r="NQK293" s="43"/>
      <c r="NQL293" s="43"/>
      <c r="NQM293" s="43"/>
      <c r="NQN293" s="43"/>
      <c r="NQO293" s="43"/>
      <c r="NQP293" s="43"/>
      <c r="NQQ293" s="43"/>
      <c r="NQR293" s="43"/>
      <c r="NQS293" s="43"/>
      <c r="NQT293" s="43"/>
      <c r="NQU293" s="43"/>
      <c r="NQV293" s="43"/>
      <c r="NQW293" s="43"/>
      <c r="NQX293" s="43"/>
      <c r="NQY293" s="43"/>
      <c r="NQZ293" s="43"/>
      <c r="NRA293" s="43"/>
      <c r="NRB293" s="43"/>
      <c r="NRC293" s="43"/>
      <c r="NRD293" s="43"/>
      <c r="NRE293" s="43"/>
      <c r="NRF293" s="43"/>
      <c r="NRG293" s="43"/>
      <c r="NRH293" s="43"/>
      <c r="NRI293" s="43"/>
      <c r="NRJ293" s="43"/>
      <c r="NRK293" s="43"/>
      <c r="NRL293" s="43"/>
      <c r="NRM293" s="43"/>
      <c r="NRN293" s="43"/>
      <c r="NRO293" s="43"/>
      <c r="NRP293" s="43"/>
      <c r="NRQ293" s="43"/>
      <c r="NRR293" s="43"/>
      <c r="NRS293" s="43"/>
      <c r="NRT293" s="43"/>
      <c r="NRU293" s="43"/>
      <c r="NRV293" s="43"/>
      <c r="NRW293" s="43"/>
      <c r="NRX293" s="43"/>
      <c r="NRY293" s="43"/>
      <c r="NRZ293" s="43"/>
      <c r="NSA293" s="43"/>
      <c r="NSB293" s="43"/>
      <c r="NSC293" s="43"/>
      <c r="NSD293" s="43"/>
      <c r="NSE293" s="43"/>
      <c r="NSF293" s="43"/>
      <c r="NSG293" s="43"/>
      <c r="NSH293" s="43"/>
      <c r="NSI293" s="43"/>
      <c r="NSJ293" s="43"/>
      <c r="NSK293" s="43"/>
      <c r="NSL293" s="43"/>
      <c r="NSM293" s="43"/>
      <c r="NSN293" s="43"/>
      <c r="NSO293" s="43"/>
      <c r="NSP293" s="43"/>
      <c r="NSQ293" s="43"/>
      <c r="NSR293" s="43"/>
      <c r="NSS293" s="43"/>
      <c r="NST293" s="43"/>
      <c r="NSU293" s="43"/>
      <c r="NSV293" s="43"/>
      <c r="NSW293" s="43"/>
      <c r="NSX293" s="43"/>
      <c r="NSY293" s="43"/>
      <c r="NSZ293" s="43"/>
      <c r="NTA293" s="43"/>
      <c r="NTB293" s="43"/>
      <c r="NTC293" s="43"/>
      <c r="NTD293" s="43"/>
      <c r="NTE293" s="43"/>
      <c r="NTF293" s="43"/>
      <c r="NTG293" s="43"/>
      <c r="NTH293" s="43"/>
      <c r="NTI293" s="43"/>
      <c r="NTJ293" s="43"/>
      <c r="NTK293" s="43"/>
      <c r="NTL293" s="43"/>
      <c r="NTM293" s="43"/>
      <c r="NTN293" s="43"/>
      <c r="NTO293" s="43"/>
      <c r="NTP293" s="43"/>
      <c r="NTQ293" s="43"/>
      <c r="NTR293" s="43"/>
      <c r="NTS293" s="43"/>
      <c r="NTT293" s="43"/>
      <c r="NTU293" s="43"/>
      <c r="NTV293" s="43"/>
      <c r="NTW293" s="43"/>
      <c r="NTX293" s="43"/>
      <c r="NTY293" s="43"/>
      <c r="NTZ293" s="43"/>
      <c r="NUA293" s="43"/>
      <c r="NUB293" s="43"/>
      <c r="NUC293" s="43"/>
      <c r="NUD293" s="43"/>
      <c r="NUE293" s="43"/>
      <c r="NUF293" s="43"/>
      <c r="NUG293" s="43"/>
      <c r="NUH293" s="43"/>
      <c r="NUI293" s="43"/>
      <c r="NUJ293" s="43"/>
      <c r="NUK293" s="43"/>
      <c r="NUL293" s="43"/>
      <c r="NUM293" s="43"/>
      <c r="NUN293" s="43"/>
      <c r="NUO293" s="43"/>
      <c r="NUP293" s="43"/>
      <c r="NUQ293" s="43"/>
      <c r="NUR293" s="43"/>
      <c r="NUS293" s="43"/>
      <c r="NUT293" s="43"/>
      <c r="NUU293" s="43"/>
      <c r="NUV293" s="43"/>
      <c r="NUW293" s="43"/>
      <c r="NUX293" s="43"/>
      <c r="NUY293" s="43"/>
      <c r="NUZ293" s="43"/>
      <c r="NVA293" s="43"/>
      <c r="NVB293" s="43"/>
      <c r="NVC293" s="43"/>
      <c r="NVD293" s="43"/>
      <c r="NVE293" s="43"/>
      <c r="NVF293" s="43"/>
      <c r="NVG293" s="43"/>
      <c r="NVH293" s="43"/>
      <c r="NVI293" s="43"/>
      <c r="NVJ293" s="43"/>
      <c r="NVK293" s="43"/>
      <c r="NVL293" s="43"/>
      <c r="NVM293" s="43"/>
      <c r="NVN293" s="43"/>
      <c r="NVO293" s="43"/>
      <c r="NVP293" s="43"/>
      <c r="NVQ293" s="43"/>
      <c r="NVR293" s="43"/>
      <c r="NVS293" s="43"/>
      <c r="NVT293" s="43"/>
      <c r="NVU293" s="43"/>
      <c r="NVV293" s="43"/>
      <c r="NVW293" s="43"/>
      <c r="NVX293" s="43"/>
      <c r="NVY293" s="43"/>
      <c r="NVZ293" s="43"/>
      <c r="NWA293" s="43"/>
      <c r="NWB293" s="43"/>
      <c r="NWC293" s="43"/>
      <c r="NWD293" s="43"/>
      <c r="NWE293" s="43"/>
      <c r="NWF293" s="43"/>
      <c r="NWG293" s="43"/>
      <c r="NWH293" s="43"/>
      <c r="NWI293" s="43"/>
      <c r="NWJ293" s="43"/>
      <c r="NWK293" s="43"/>
      <c r="NWL293" s="43"/>
      <c r="NWM293" s="43"/>
      <c r="NWN293" s="43"/>
      <c r="NWO293" s="43"/>
      <c r="NWP293" s="43"/>
      <c r="NWQ293" s="43"/>
      <c r="NWR293" s="43"/>
      <c r="NWS293" s="43"/>
      <c r="NWT293" s="43"/>
      <c r="NWU293" s="43"/>
      <c r="NWV293" s="43"/>
      <c r="NWW293" s="43"/>
      <c r="NWX293" s="43"/>
      <c r="NWY293" s="43"/>
      <c r="NWZ293" s="43"/>
      <c r="NXA293" s="43"/>
      <c r="NXB293" s="43"/>
      <c r="NXC293" s="43"/>
      <c r="NXD293" s="43"/>
      <c r="NXE293" s="43"/>
      <c r="NXF293" s="43"/>
      <c r="NXG293" s="43"/>
      <c r="NXH293" s="43"/>
      <c r="NXI293" s="43"/>
      <c r="NXJ293" s="43"/>
      <c r="NXK293" s="43"/>
      <c r="NXL293" s="43"/>
      <c r="NXM293" s="43"/>
      <c r="NXN293" s="43"/>
      <c r="NXO293" s="43"/>
      <c r="NXP293" s="43"/>
      <c r="NXQ293" s="43"/>
      <c r="NXR293" s="43"/>
      <c r="NXS293" s="43"/>
      <c r="NXT293" s="43"/>
      <c r="NXU293" s="43"/>
      <c r="NXV293" s="43"/>
      <c r="NXW293" s="43"/>
      <c r="NXX293" s="43"/>
      <c r="NXY293" s="43"/>
      <c r="NXZ293" s="43"/>
      <c r="NYA293" s="43"/>
      <c r="NYB293" s="43"/>
      <c r="NYC293" s="43"/>
      <c r="NYD293" s="43"/>
      <c r="NYE293" s="43"/>
      <c r="NYF293" s="43"/>
      <c r="NYG293" s="43"/>
      <c r="NYH293" s="43"/>
      <c r="NYI293" s="43"/>
      <c r="NYJ293" s="43"/>
      <c r="NYK293" s="43"/>
      <c r="NYL293" s="43"/>
      <c r="NYM293" s="43"/>
      <c r="NYN293" s="43"/>
      <c r="NYO293" s="43"/>
      <c r="NYP293" s="43"/>
      <c r="NYQ293" s="43"/>
      <c r="NYR293" s="43"/>
      <c r="NYS293" s="43"/>
      <c r="NYT293" s="43"/>
      <c r="NYU293" s="43"/>
      <c r="NYV293" s="43"/>
      <c r="NYW293" s="43"/>
      <c r="NYX293" s="43"/>
      <c r="NYY293" s="43"/>
      <c r="NYZ293" s="43"/>
      <c r="NZA293" s="43"/>
      <c r="NZB293" s="43"/>
      <c r="NZC293" s="43"/>
      <c r="NZD293" s="43"/>
      <c r="NZE293" s="43"/>
      <c r="NZF293" s="43"/>
      <c r="NZG293" s="43"/>
      <c r="NZH293" s="43"/>
      <c r="NZI293" s="43"/>
      <c r="NZJ293" s="43"/>
      <c r="NZK293" s="43"/>
      <c r="NZL293" s="43"/>
      <c r="NZM293" s="43"/>
      <c r="NZN293" s="43"/>
      <c r="NZO293" s="43"/>
      <c r="NZP293" s="43"/>
      <c r="NZQ293" s="43"/>
      <c r="NZR293" s="43"/>
      <c r="NZS293" s="43"/>
      <c r="NZT293" s="43"/>
      <c r="NZU293" s="43"/>
      <c r="NZV293" s="43"/>
      <c r="NZW293" s="43"/>
      <c r="NZX293" s="43"/>
      <c r="NZY293" s="43"/>
      <c r="NZZ293" s="43"/>
      <c r="OAA293" s="43"/>
      <c r="OAB293" s="43"/>
      <c r="OAC293" s="43"/>
      <c r="OAD293" s="43"/>
      <c r="OAE293" s="43"/>
      <c r="OAF293" s="43"/>
      <c r="OAG293" s="43"/>
      <c r="OAH293" s="43"/>
      <c r="OAI293" s="43"/>
      <c r="OAJ293" s="43"/>
      <c r="OAK293" s="43"/>
      <c r="OAL293" s="43"/>
      <c r="OAM293" s="43"/>
      <c r="OAN293" s="43"/>
      <c r="OAO293" s="43"/>
      <c r="OAP293" s="43"/>
      <c r="OAQ293" s="43"/>
      <c r="OAR293" s="43"/>
      <c r="OAS293" s="43"/>
      <c r="OAT293" s="43"/>
      <c r="OAU293" s="43"/>
      <c r="OAV293" s="43"/>
      <c r="OAW293" s="43"/>
      <c r="OAX293" s="43"/>
      <c r="OAY293" s="43"/>
      <c r="OAZ293" s="43"/>
      <c r="OBA293" s="43"/>
      <c r="OBB293" s="43"/>
      <c r="OBC293" s="43"/>
      <c r="OBD293" s="43"/>
      <c r="OBE293" s="43"/>
      <c r="OBF293" s="43"/>
      <c r="OBG293" s="43"/>
      <c r="OBH293" s="43"/>
      <c r="OBI293" s="43"/>
      <c r="OBJ293" s="43"/>
      <c r="OBK293" s="43"/>
      <c r="OBL293" s="43"/>
      <c r="OBM293" s="43"/>
      <c r="OBN293" s="43"/>
      <c r="OBO293" s="43"/>
      <c r="OBP293" s="43"/>
      <c r="OBQ293" s="43"/>
      <c r="OBR293" s="43"/>
      <c r="OBS293" s="43"/>
      <c r="OBT293" s="43"/>
      <c r="OBU293" s="43"/>
      <c r="OBV293" s="43"/>
      <c r="OBW293" s="43"/>
      <c r="OBX293" s="43"/>
      <c r="OBY293" s="43"/>
      <c r="OBZ293" s="43"/>
      <c r="OCA293" s="43"/>
      <c r="OCB293" s="43"/>
      <c r="OCC293" s="43"/>
      <c r="OCD293" s="43"/>
      <c r="OCE293" s="43"/>
      <c r="OCF293" s="43"/>
      <c r="OCG293" s="43"/>
      <c r="OCH293" s="43"/>
      <c r="OCI293" s="43"/>
      <c r="OCJ293" s="43"/>
      <c r="OCK293" s="43"/>
      <c r="OCL293" s="43"/>
      <c r="OCM293" s="43"/>
      <c r="OCN293" s="43"/>
      <c r="OCO293" s="43"/>
      <c r="OCP293" s="43"/>
      <c r="OCQ293" s="43"/>
      <c r="OCR293" s="43"/>
      <c r="OCS293" s="43"/>
      <c r="OCT293" s="43"/>
      <c r="OCU293" s="43"/>
      <c r="OCV293" s="43"/>
      <c r="OCW293" s="43"/>
      <c r="OCX293" s="43"/>
      <c r="OCY293" s="43"/>
      <c r="OCZ293" s="43"/>
      <c r="ODA293" s="43"/>
      <c r="ODB293" s="43"/>
      <c r="ODC293" s="43"/>
      <c r="ODD293" s="43"/>
      <c r="ODE293" s="43"/>
      <c r="ODF293" s="43"/>
      <c r="ODG293" s="43"/>
      <c r="ODH293" s="43"/>
      <c r="ODI293" s="43"/>
      <c r="ODJ293" s="43"/>
      <c r="ODK293" s="43"/>
      <c r="ODL293" s="43"/>
      <c r="ODM293" s="43"/>
      <c r="ODN293" s="43"/>
      <c r="ODO293" s="43"/>
      <c r="ODP293" s="43"/>
      <c r="ODQ293" s="43"/>
      <c r="ODR293" s="43"/>
      <c r="ODS293" s="43"/>
      <c r="ODT293" s="43"/>
      <c r="ODU293" s="43"/>
      <c r="ODV293" s="43"/>
      <c r="ODW293" s="43"/>
      <c r="ODX293" s="43"/>
      <c r="ODY293" s="43"/>
      <c r="ODZ293" s="43"/>
      <c r="OEA293" s="43"/>
      <c r="OEB293" s="43"/>
      <c r="OEC293" s="43"/>
      <c r="OED293" s="43"/>
      <c r="OEE293" s="43"/>
      <c r="OEF293" s="43"/>
      <c r="OEG293" s="43"/>
      <c r="OEH293" s="43"/>
      <c r="OEI293" s="43"/>
      <c r="OEJ293" s="43"/>
      <c r="OEK293" s="43"/>
      <c r="OEL293" s="43"/>
      <c r="OEM293" s="43"/>
      <c r="OEN293" s="43"/>
      <c r="OEO293" s="43"/>
      <c r="OEP293" s="43"/>
      <c r="OEQ293" s="43"/>
      <c r="OER293" s="43"/>
      <c r="OES293" s="43"/>
      <c r="OET293" s="43"/>
      <c r="OEU293" s="43"/>
      <c r="OEV293" s="43"/>
      <c r="OEW293" s="43"/>
      <c r="OEX293" s="43"/>
      <c r="OEY293" s="43"/>
      <c r="OEZ293" s="43"/>
      <c r="OFA293" s="43"/>
      <c r="OFB293" s="43"/>
      <c r="OFC293" s="43"/>
      <c r="OFD293" s="43"/>
      <c r="OFE293" s="43"/>
      <c r="OFF293" s="43"/>
      <c r="OFG293" s="43"/>
      <c r="OFH293" s="43"/>
      <c r="OFI293" s="43"/>
      <c r="OFJ293" s="43"/>
      <c r="OFK293" s="43"/>
      <c r="OFL293" s="43"/>
      <c r="OFM293" s="43"/>
      <c r="OFN293" s="43"/>
      <c r="OFO293" s="43"/>
      <c r="OFP293" s="43"/>
      <c r="OFQ293" s="43"/>
      <c r="OFR293" s="43"/>
      <c r="OFS293" s="43"/>
      <c r="OFT293" s="43"/>
      <c r="OFU293" s="43"/>
      <c r="OFV293" s="43"/>
      <c r="OFW293" s="43"/>
      <c r="OFX293" s="43"/>
      <c r="OFY293" s="43"/>
      <c r="OFZ293" s="43"/>
      <c r="OGA293" s="43"/>
      <c r="OGB293" s="43"/>
      <c r="OGC293" s="43"/>
      <c r="OGD293" s="43"/>
      <c r="OGE293" s="43"/>
      <c r="OGF293" s="43"/>
      <c r="OGG293" s="43"/>
      <c r="OGH293" s="43"/>
      <c r="OGI293" s="43"/>
      <c r="OGJ293" s="43"/>
      <c r="OGK293" s="43"/>
      <c r="OGL293" s="43"/>
      <c r="OGM293" s="43"/>
      <c r="OGN293" s="43"/>
      <c r="OGO293" s="43"/>
      <c r="OGP293" s="43"/>
      <c r="OGQ293" s="43"/>
      <c r="OGR293" s="43"/>
      <c r="OGS293" s="43"/>
      <c r="OGT293" s="43"/>
      <c r="OGU293" s="43"/>
      <c r="OGV293" s="43"/>
      <c r="OGW293" s="43"/>
      <c r="OGX293" s="43"/>
      <c r="OGY293" s="43"/>
      <c r="OGZ293" s="43"/>
      <c r="OHA293" s="43"/>
      <c r="OHB293" s="43"/>
      <c r="OHC293" s="43"/>
      <c r="OHD293" s="43"/>
      <c r="OHE293" s="43"/>
      <c r="OHF293" s="43"/>
      <c r="OHG293" s="43"/>
      <c r="OHH293" s="43"/>
      <c r="OHI293" s="43"/>
      <c r="OHJ293" s="43"/>
      <c r="OHK293" s="43"/>
      <c r="OHL293" s="43"/>
      <c r="OHM293" s="43"/>
      <c r="OHN293" s="43"/>
      <c r="OHO293" s="43"/>
      <c r="OHP293" s="43"/>
      <c r="OHQ293" s="43"/>
      <c r="OHR293" s="43"/>
      <c r="OHS293" s="43"/>
      <c r="OHT293" s="43"/>
      <c r="OHU293" s="43"/>
      <c r="OHV293" s="43"/>
      <c r="OHW293" s="43"/>
      <c r="OHX293" s="43"/>
      <c r="OHY293" s="43"/>
      <c r="OHZ293" s="43"/>
      <c r="OIA293" s="43"/>
      <c r="OIB293" s="43"/>
      <c r="OIC293" s="43"/>
      <c r="OID293" s="43"/>
      <c r="OIE293" s="43"/>
      <c r="OIF293" s="43"/>
      <c r="OIG293" s="43"/>
      <c r="OIH293" s="43"/>
      <c r="OII293" s="43"/>
      <c r="OIJ293" s="43"/>
      <c r="OIK293" s="43"/>
      <c r="OIL293" s="43"/>
      <c r="OIM293" s="43"/>
      <c r="OIN293" s="43"/>
      <c r="OIO293" s="43"/>
      <c r="OIP293" s="43"/>
      <c r="OIQ293" s="43"/>
      <c r="OIR293" s="43"/>
      <c r="OIS293" s="43"/>
      <c r="OIT293" s="43"/>
      <c r="OIU293" s="43"/>
      <c r="OIV293" s="43"/>
      <c r="OIW293" s="43"/>
      <c r="OIX293" s="43"/>
      <c r="OIY293" s="43"/>
      <c r="OIZ293" s="43"/>
      <c r="OJA293" s="43"/>
      <c r="OJB293" s="43"/>
      <c r="OJC293" s="43"/>
      <c r="OJD293" s="43"/>
      <c r="OJE293" s="43"/>
      <c r="OJF293" s="43"/>
      <c r="OJG293" s="43"/>
      <c r="OJH293" s="43"/>
      <c r="OJI293" s="43"/>
      <c r="OJJ293" s="43"/>
      <c r="OJK293" s="43"/>
      <c r="OJL293" s="43"/>
      <c r="OJM293" s="43"/>
      <c r="OJN293" s="43"/>
      <c r="OJO293" s="43"/>
      <c r="OJP293" s="43"/>
      <c r="OJQ293" s="43"/>
      <c r="OJR293" s="43"/>
      <c r="OJS293" s="43"/>
      <c r="OJT293" s="43"/>
      <c r="OJU293" s="43"/>
      <c r="OJV293" s="43"/>
      <c r="OJW293" s="43"/>
      <c r="OJX293" s="43"/>
      <c r="OJY293" s="43"/>
      <c r="OJZ293" s="43"/>
      <c r="OKA293" s="43"/>
      <c r="OKB293" s="43"/>
      <c r="OKC293" s="43"/>
      <c r="OKD293" s="43"/>
      <c r="OKE293" s="43"/>
      <c r="OKF293" s="43"/>
      <c r="OKG293" s="43"/>
      <c r="OKH293" s="43"/>
      <c r="OKI293" s="43"/>
      <c r="OKJ293" s="43"/>
      <c r="OKK293" s="43"/>
      <c r="OKL293" s="43"/>
      <c r="OKM293" s="43"/>
      <c r="OKN293" s="43"/>
      <c r="OKO293" s="43"/>
      <c r="OKP293" s="43"/>
      <c r="OKQ293" s="43"/>
      <c r="OKR293" s="43"/>
      <c r="OKS293" s="43"/>
      <c r="OKT293" s="43"/>
      <c r="OKU293" s="43"/>
      <c r="OKV293" s="43"/>
      <c r="OKW293" s="43"/>
      <c r="OKX293" s="43"/>
      <c r="OKY293" s="43"/>
      <c r="OKZ293" s="43"/>
      <c r="OLA293" s="43"/>
      <c r="OLB293" s="43"/>
      <c r="OLC293" s="43"/>
      <c r="OLD293" s="43"/>
      <c r="OLE293" s="43"/>
      <c r="OLF293" s="43"/>
      <c r="OLG293" s="43"/>
      <c r="OLH293" s="43"/>
      <c r="OLI293" s="43"/>
      <c r="OLJ293" s="43"/>
      <c r="OLK293" s="43"/>
      <c r="OLL293" s="43"/>
      <c r="OLM293" s="43"/>
      <c r="OLN293" s="43"/>
      <c r="OLO293" s="43"/>
      <c r="OLP293" s="43"/>
      <c r="OLQ293" s="43"/>
      <c r="OLR293" s="43"/>
      <c r="OLS293" s="43"/>
      <c r="OLT293" s="43"/>
      <c r="OLU293" s="43"/>
      <c r="OLV293" s="43"/>
      <c r="OLW293" s="43"/>
      <c r="OLX293" s="43"/>
      <c r="OLY293" s="43"/>
      <c r="OLZ293" s="43"/>
      <c r="OMA293" s="43"/>
      <c r="OMB293" s="43"/>
      <c r="OMC293" s="43"/>
      <c r="OMD293" s="43"/>
      <c r="OME293" s="43"/>
      <c r="OMF293" s="43"/>
      <c r="OMG293" s="43"/>
      <c r="OMH293" s="43"/>
      <c r="OMI293" s="43"/>
      <c r="OMJ293" s="43"/>
      <c r="OMK293" s="43"/>
      <c r="OML293" s="43"/>
      <c r="OMM293" s="43"/>
      <c r="OMN293" s="43"/>
      <c r="OMO293" s="43"/>
      <c r="OMP293" s="43"/>
      <c r="OMQ293" s="43"/>
      <c r="OMR293" s="43"/>
      <c r="OMS293" s="43"/>
      <c r="OMT293" s="43"/>
      <c r="OMU293" s="43"/>
      <c r="OMV293" s="43"/>
      <c r="OMW293" s="43"/>
      <c r="OMX293" s="43"/>
      <c r="OMY293" s="43"/>
      <c r="OMZ293" s="43"/>
      <c r="ONA293" s="43"/>
      <c r="ONB293" s="43"/>
      <c r="ONC293" s="43"/>
      <c r="OND293" s="43"/>
      <c r="ONE293" s="43"/>
      <c r="ONF293" s="43"/>
      <c r="ONG293" s="43"/>
      <c r="ONH293" s="43"/>
      <c r="ONI293" s="43"/>
      <c r="ONJ293" s="43"/>
      <c r="ONK293" s="43"/>
      <c r="ONL293" s="43"/>
      <c r="ONM293" s="43"/>
      <c r="ONN293" s="43"/>
      <c r="ONO293" s="43"/>
      <c r="ONP293" s="43"/>
      <c r="ONQ293" s="43"/>
      <c r="ONR293" s="43"/>
      <c r="ONS293" s="43"/>
      <c r="ONT293" s="43"/>
      <c r="ONU293" s="43"/>
      <c r="ONV293" s="43"/>
      <c r="ONW293" s="43"/>
      <c r="ONX293" s="43"/>
      <c r="ONY293" s="43"/>
      <c r="ONZ293" s="43"/>
      <c r="OOA293" s="43"/>
      <c r="OOB293" s="43"/>
      <c r="OOC293" s="43"/>
      <c r="OOD293" s="43"/>
      <c r="OOE293" s="43"/>
      <c r="OOF293" s="43"/>
      <c r="OOG293" s="43"/>
      <c r="OOH293" s="43"/>
      <c r="OOI293" s="43"/>
      <c r="OOJ293" s="43"/>
      <c r="OOK293" s="43"/>
      <c r="OOL293" s="43"/>
      <c r="OOM293" s="43"/>
      <c r="OON293" s="43"/>
      <c r="OOO293" s="43"/>
      <c r="OOP293" s="43"/>
      <c r="OOQ293" s="43"/>
      <c r="OOR293" s="43"/>
      <c r="OOS293" s="43"/>
      <c r="OOT293" s="43"/>
      <c r="OOU293" s="43"/>
      <c r="OOV293" s="43"/>
      <c r="OOW293" s="43"/>
      <c r="OOX293" s="43"/>
      <c r="OOY293" s="43"/>
      <c r="OOZ293" s="43"/>
      <c r="OPA293" s="43"/>
      <c r="OPB293" s="43"/>
      <c r="OPC293" s="43"/>
      <c r="OPD293" s="43"/>
      <c r="OPE293" s="43"/>
      <c r="OPF293" s="43"/>
      <c r="OPG293" s="43"/>
      <c r="OPH293" s="43"/>
      <c r="OPI293" s="43"/>
      <c r="OPJ293" s="43"/>
      <c r="OPK293" s="43"/>
      <c r="OPL293" s="43"/>
      <c r="OPM293" s="43"/>
      <c r="OPN293" s="43"/>
      <c r="OPO293" s="43"/>
      <c r="OPP293" s="43"/>
      <c r="OPQ293" s="43"/>
      <c r="OPR293" s="43"/>
      <c r="OPS293" s="43"/>
      <c r="OPT293" s="43"/>
      <c r="OPU293" s="43"/>
      <c r="OPV293" s="43"/>
      <c r="OPW293" s="43"/>
      <c r="OPX293" s="43"/>
      <c r="OPY293" s="43"/>
      <c r="OPZ293" s="43"/>
      <c r="OQA293" s="43"/>
      <c r="OQB293" s="43"/>
      <c r="OQC293" s="43"/>
      <c r="OQD293" s="43"/>
      <c r="OQE293" s="43"/>
      <c r="OQF293" s="43"/>
      <c r="OQG293" s="43"/>
      <c r="OQH293" s="43"/>
      <c r="OQI293" s="43"/>
      <c r="OQJ293" s="43"/>
      <c r="OQK293" s="43"/>
      <c r="OQL293" s="43"/>
      <c r="OQM293" s="43"/>
      <c r="OQN293" s="43"/>
      <c r="OQO293" s="43"/>
      <c r="OQP293" s="43"/>
      <c r="OQQ293" s="43"/>
      <c r="OQR293" s="43"/>
      <c r="OQS293" s="43"/>
      <c r="OQT293" s="43"/>
      <c r="OQU293" s="43"/>
      <c r="OQV293" s="43"/>
      <c r="OQW293" s="43"/>
      <c r="OQX293" s="43"/>
      <c r="OQY293" s="43"/>
      <c r="OQZ293" s="43"/>
      <c r="ORA293" s="43"/>
      <c r="ORB293" s="43"/>
      <c r="ORC293" s="43"/>
      <c r="ORD293" s="43"/>
      <c r="ORE293" s="43"/>
      <c r="ORF293" s="43"/>
      <c r="ORG293" s="43"/>
      <c r="ORH293" s="43"/>
      <c r="ORI293" s="43"/>
      <c r="ORJ293" s="43"/>
      <c r="ORK293" s="43"/>
      <c r="ORL293" s="43"/>
      <c r="ORM293" s="43"/>
      <c r="ORN293" s="43"/>
      <c r="ORO293" s="43"/>
      <c r="ORP293" s="43"/>
      <c r="ORQ293" s="43"/>
      <c r="ORR293" s="43"/>
      <c r="ORS293" s="43"/>
      <c r="ORT293" s="43"/>
      <c r="ORU293" s="43"/>
      <c r="ORV293" s="43"/>
      <c r="ORW293" s="43"/>
      <c r="ORX293" s="43"/>
      <c r="ORY293" s="43"/>
      <c r="ORZ293" s="43"/>
      <c r="OSA293" s="43"/>
      <c r="OSB293" s="43"/>
      <c r="OSC293" s="43"/>
      <c r="OSD293" s="43"/>
      <c r="OSE293" s="43"/>
      <c r="OSF293" s="43"/>
      <c r="OSG293" s="43"/>
      <c r="OSH293" s="43"/>
      <c r="OSI293" s="43"/>
      <c r="OSJ293" s="43"/>
      <c r="OSK293" s="43"/>
      <c r="OSL293" s="43"/>
      <c r="OSM293" s="43"/>
      <c r="OSN293" s="43"/>
      <c r="OSO293" s="43"/>
      <c r="OSP293" s="43"/>
      <c r="OSQ293" s="43"/>
      <c r="OSR293" s="43"/>
      <c r="OSS293" s="43"/>
      <c r="OST293" s="43"/>
      <c r="OSU293" s="43"/>
      <c r="OSV293" s="43"/>
      <c r="OSW293" s="43"/>
      <c r="OSX293" s="43"/>
      <c r="OSY293" s="43"/>
      <c r="OSZ293" s="43"/>
      <c r="OTA293" s="43"/>
      <c r="OTB293" s="43"/>
      <c r="OTC293" s="43"/>
      <c r="OTD293" s="43"/>
      <c r="OTE293" s="43"/>
      <c r="OTF293" s="43"/>
      <c r="OTG293" s="43"/>
      <c r="OTH293" s="43"/>
      <c r="OTI293" s="43"/>
      <c r="OTJ293" s="43"/>
      <c r="OTK293" s="43"/>
      <c r="OTL293" s="43"/>
      <c r="OTM293" s="43"/>
      <c r="OTN293" s="43"/>
      <c r="OTO293" s="43"/>
      <c r="OTP293" s="43"/>
      <c r="OTQ293" s="43"/>
      <c r="OTR293" s="43"/>
      <c r="OTS293" s="43"/>
      <c r="OTT293" s="43"/>
      <c r="OTU293" s="43"/>
      <c r="OTV293" s="43"/>
      <c r="OTW293" s="43"/>
      <c r="OTX293" s="43"/>
      <c r="OTY293" s="43"/>
      <c r="OTZ293" s="43"/>
      <c r="OUA293" s="43"/>
      <c r="OUB293" s="43"/>
      <c r="OUC293" s="43"/>
      <c r="OUD293" s="43"/>
      <c r="OUE293" s="43"/>
      <c r="OUF293" s="43"/>
      <c r="OUG293" s="43"/>
      <c r="OUH293" s="43"/>
      <c r="OUI293" s="43"/>
      <c r="OUJ293" s="43"/>
      <c r="OUK293" s="43"/>
      <c r="OUL293" s="43"/>
      <c r="OUM293" s="43"/>
      <c r="OUN293" s="43"/>
      <c r="OUO293" s="43"/>
      <c r="OUP293" s="43"/>
      <c r="OUQ293" s="43"/>
      <c r="OUR293" s="43"/>
      <c r="OUS293" s="43"/>
      <c r="OUT293" s="43"/>
      <c r="OUU293" s="43"/>
      <c r="OUV293" s="43"/>
      <c r="OUW293" s="43"/>
      <c r="OUX293" s="43"/>
      <c r="OUY293" s="43"/>
      <c r="OUZ293" s="43"/>
      <c r="OVA293" s="43"/>
      <c r="OVB293" s="43"/>
      <c r="OVC293" s="43"/>
      <c r="OVD293" s="43"/>
      <c r="OVE293" s="43"/>
      <c r="OVF293" s="43"/>
      <c r="OVG293" s="43"/>
      <c r="OVH293" s="43"/>
      <c r="OVI293" s="43"/>
      <c r="OVJ293" s="43"/>
      <c r="OVK293" s="43"/>
      <c r="OVL293" s="43"/>
      <c r="OVM293" s="43"/>
      <c r="OVN293" s="43"/>
      <c r="OVO293" s="43"/>
      <c r="OVP293" s="43"/>
      <c r="OVQ293" s="43"/>
      <c r="OVR293" s="43"/>
      <c r="OVS293" s="43"/>
      <c r="OVT293" s="43"/>
      <c r="OVU293" s="43"/>
      <c r="OVV293" s="43"/>
      <c r="OVW293" s="43"/>
      <c r="OVX293" s="43"/>
      <c r="OVY293" s="43"/>
      <c r="OVZ293" s="43"/>
      <c r="OWA293" s="43"/>
      <c r="OWB293" s="43"/>
      <c r="OWC293" s="43"/>
      <c r="OWD293" s="43"/>
      <c r="OWE293" s="43"/>
      <c r="OWF293" s="43"/>
      <c r="OWG293" s="43"/>
      <c r="OWH293" s="43"/>
      <c r="OWI293" s="43"/>
      <c r="OWJ293" s="43"/>
      <c r="OWK293" s="43"/>
      <c r="OWL293" s="43"/>
      <c r="OWM293" s="43"/>
      <c r="OWN293" s="43"/>
      <c r="OWO293" s="43"/>
      <c r="OWP293" s="43"/>
      <c r="OWQ293" s="43"/>
      <c r="OWR293" s="43"/>
      <c r="OWS293" s="43"/>
      <c r="OWT293" s="43"/>
      <c r="OWU293" s="43"/>
      <c r="OWV293" s="43"/>
      <c r="OWW293" s="43"/>
      <c r="OWX293" s="43"/>
      <c r="OWY293" s="43"/>
      <c r="OWZ293" s="43"/>
      <c r="OXA293" s="43"/>
      <c r="OXB293" s="43"/>
      <c r="OXC293" s="43"/>
      <c r="OXD293" s="43"/>
      <c r="OXE293" s="43"/>
      <c r="OXF293" s="43"/>
      <c r="OXG293" s="43"/>
      <c r="OXH293" s="43"/>
      <c r="OXI293" s="43"/>
      <c r="OXJ293" s="43"/>
      <c r="OXK293" s="43"/>
      <c r="OXL293" s="43"/>
      <c r="OXM293" s="43"/>
      <c r="OXN293" s="43"/>
      <c r="OXO293" s="43"/>
      <c r="OXP293" s="43"/>
      <c r="OXQ293" s="43"/>
      <c r="OXR293" s="43"/>
      <c r="OXS293" s="43"/>
      <c r="OXT293" s="43"/>
      <c r="OXU293" s="43"/>
      <c r="OXV293" s="43"/>
      <c r="OXW293" s="43"/>
      <c r="OXX293" s="43"/>
      <c r="OXY293" s="43"/>
      <c r="OXZ293" s="43"/>
      <c r="OYA293" s="43"/>
      <c r="OYB293" s="43"/>
      <c r="OYC293" s="43"/>
      <c r="OYD293" s="43"/>
      <c r="OYE293" s="43"/>
      <c r="OYF293" s="43"/>
      <c r="OYG293" s="43"/>
      <c r="OYH293" s="43"/>
      <c r="OYI293" s="43"/>
      <c r="OYJ293" s="43"/>
      <c r="OYK293" s="43"/>
      <c r="OYL293" s="43"/>
      <c r="OYM293" s="43"/>
      <c r="OYN293" s="43"/>
      <c r="OYO293" s="43"/>
      <c r="OYP293" s="43"/>
      <c r="OYQ293" s="43"/>
      <c r="OYR293" s="43"/>
      <c r="OYS293" s="43"/>
      <c r="OYT293" s="43"/>
      <c r="OYU293" s="43"/>
      <c r="OYV293" s="43"/>
      <c r="OYW293" s="43"/>
      <c r="OYX293" s="43"/>
      <c r="OYY293" s="43"/>
      <c r="OYZ293" s="43"/>
      <c r="OZA293" s="43"/>
      <c r="OZB293" s="43"/>
      <c r="OZC293" s="43"/>
      <c r="OZD293" s="43"/>
      <c r="OZE293" s="43"/>
      <c r="OZF293" s="43"/>
      <c r="OZG293" s="43"/>
      <c r="OZH293" s="43"/>
      <c r="OZI293" s="43"/>
      <c r="OZJ293" s="43"/>
      <c r="OZK293" s="43"/>
      <c r="OZL293" s="43"/>
      <c r="OZM293" s="43"/>
      <c r="OZN293" s="43"/>
      <c r="OZO293" s="43"/>
      <c r="OZP293" s="43"/>
      <c r="OZQ293" s="43"/>
      <c r="OZR293" s="43"/>
      <c r="OZS293" s="43"/>
      <c r="OZT293" s="43"/>
      <c r="OZU293" s="43"/>
      <c r="OZV293" s="43"/>
      <c r="OZW293" s="43"/>
      <c r="OZX293" s="43"/>
      <c r="OZY293" s="43"/>
      <c r="OZZ293" s="43"/>
      <c r="PAA293" s="43"/>
      <c r="PAB293" s="43"/>
      <c r="PAC293" s="43"/>
      <c r="PAD293" s="43"/>
      <c r="PAE293" s="43"/>
      <c r="PAF293" s="43"/>
      <c r="PAG293" s="43"/>
      <c r="PAH293" s="43"/>
      <c r="PAI293" s="43"/>
      <c r="PAJ293" s="43"/>
      <c r="PAK293" s="43"/>
      <c r="PAL293" s="43"/>
      <c r="PAM293" s="43"/>
      <c r="PAN293" s="43"/>
      <c r="PAO293" s="43"/>
      <c r="PAP293" s="43"/>
      <c r="PAQ293" s="43"/>
      <c r="PAR293" s="43"/>
      <c r="PAS293" s="43"/>
      <c r="PAT293" s="43"/>
      <c r="PAU293" s="43"/>
      <c r="PAV293" s="43"/>
      <c r="PAW293" s="43"/>
      <c r="PAX293" s="43"/>
      <c r="PAY293" s="43"/>
      <c r="PAZ293" s="43"/>
      <c r="PBA293" s="43"/>
      <c r="PBB293" s="43"/>
      <c r="PBC293" s="43"/>
      <c r="PBD293" s="43"/>
      <c r="PBE293" s="43"/>
      <c r="PBF293" s="43"/>
      <c r="PBG293" s="43"/>
      <c r="PBH293" s="43"/>
      <c r="PBI293" s="43"/>
      <c r="PBJ293" s="43"/>
      <c r="PBK293" s="43"/>
      <c r="PBL293" s="43"/>
      <c r="PBM293" s="43"/>
      <c r="PBN293" s="43"/>
      <c r="PBO293" s="43"/>
      <c r="PBP293" s="43"/>
      <c r="PBQ293" s="43"/>
      <c r="PBR293" s="43"/>
      <c r="PBS293" s="43"/>
      <c r="PBT293" s="43"/>
      <c r="PBU293" s="43"/>
      <c r="PBV293" s="43"/>
      <c r="PBW293" s="43"/>
      <c r="PBX293" s="43"/>
      <c r="PBY293" s="43"/>
      <c r="PBZ293" s="43"/>
      <c r="PCA293" s="43"/>
      <c r="PCB293" s="43"/>
      <c r="PCC293" s="43"/>
      <c r="PCD293" s="43"/>
      <c r="PCE293" s="43"/>
      <c r="PCF293" s="43"/>
      <c r="PCG293" s="43"/>
      <c r="PCH293" s="43"/>
      <c r="PCI293" s="43"/>
      <c r="PCJ293" s="43"/>
      <c r="PCK293" s="43"/>
      <c r="PCL293" s="43"/>
      <c r="PCM293" s="43"/>
      <c r="PCN293" s="43"/>
      <c r="PCO293" s="43"/>
      <c r="PCP293" s="43"/>
      <c r="PCQ293" s="43"/>
      <c r="PCR293" s="43"/>
      <c r="PCS293" s="43"/>
      <c r="PCT293" s="43"/>
      <c r="PCU293" s="43"/>
      <c r="PCV293" s="43"/>
      <c r="PCW293" s="43"/>
      <c r="PCX293" s="43"/>
      <c r="PCY293" s="43"/>
      <c r="PCZ293" s="43"/>
      <c r="PDA293" s="43"/>
      <c r="PDB293" s="43"/>
      <c r="PDC293" s="43"/>
      <c r="PDD293" s="43"/>
      <c r="PDE293" s="43"/>
      <c r="PDF293" s="43"/>
      <c r="PDG293" s="43"/>
      <c r="PDH293" s="43"/>
      <c r="PDI293" s="43"/>
      <c r="PDJ293" s="43"/>
      <c r="PDK293" s="43"/>
      <c r="PDL293" s="43"/>
      <c r="PDM293" s="43"/>
      <c r="PDN293" s="43"/>
      <c r="PDO293" s="43"/>
      <c r="PDP293" s="43"/>
      <c r="PDQ293" s="43"/>
      <c r="PDR293" s="43"/>
      <c r="PDS293" s="43"/>
      <c r="PDT293" s="43"/>
      <c r="PDU293" s="43"/>
      <c r="PDV293" s="43"/>
      <c r="PDW293" s="43"/>
      <c r="PDX293" s="43"/>
      <c r="PDY293" s="43"/>
      <c r="PDZ293" s="43"/>
      <c r="PEA293" s="43"/>
      <c r="PEB293" s="43"/>
      <c r="PEC293" s="43"/>
      <c r="PED293" s="43"/>
      <c r="PEE293" s="43"/>
      <c r="PEF293" s="43"/>
      <c r="PEG293" s="43"/>
      <c r="PEH293" s="43"/>
      <c r="PEI293" s="43"/>
      <c r="PEJ293" s="43"/>
      <c r="PEK293" s="43"/>
      <c r="PEL293" s="43"/>
      <c r="PEM293" s="43"/>
      <c r="PEN293" s="43"/>
      <c r="PEO293" s="43"/>
      <c r="PEP293" s="43"/>
      <c r="PEQ293" s="43"/>
      <c r="PER293" s="43"/>
      <c r="PES293" s="43"/>
      <c r="PET293" s="43"/>
      <c r="PEU293" s="43"/>
      <c r="PEV293" s="43"/>
      <c r="PEW293" s="43"/>
      <c r="PEX293" s="43"/>
      <c r="PEY293" s="43"/>
      <c r="PEZ293" s="43"/>
      <c r="PFA293" s="43"/>
      <c r="PFB293" s="43"/>
      <c r="PFC293" s="43"/>
      <c r="PFD293" s="43"/>
      <c r="PFE293" s="43"/>
      <c r="PFF293" s="43"/>
      <c r="PFG293" s="43"/>
      <c r="PFH293" s="43"/>
      <c r="PFI293" s="43"/>
      <c r="PFJ293" s="43"/>
      <c r="PFK293" s="43"/>
      <c r="PFL293" s="43"/>
      <c r="PFM293" s="43"/>
      <c r="PFN293" s="43"/>
      <c r="PFO293" s="43"/>
      <c r="PFP293" s="43"/>
      <c r="PFQ293" s="43"/>
      <c r="PFR293" s="43"/>
      <c r="PFS293" s="43"/>
      <c r="PFT293" s="43"/>
      <c r="PFU293" s="43"/>
      <c r="PFV293" s="43"/>
      <c r="PFW293" s="43"/>
      <c r="PFX293" s="43"/>
      <c r="PFY293" s="43"/>
      <c r="PFZ293" s="43"/>
      <c r="PGA293" s="43"/>
      <c r="PGB293" s="43"/>
      <c r="PGC293" s="43"/>
      <c r="PGD293" s="43"/>
      <c r="PGE293" s="43"/>
      <c r="PGF293" s="43"/>
      <c r="PGG293" s="43"/>
      <c r="PGH293" s="43"/>
      <c r="PGI293" s="43"/>
      <c r="PGJ293" s="43"/>
      <c r="PGK293" s="43"/>
      <c r="PGL293" s="43"/>
      <c r="PGM293" s="43"/>
      <c r="PGN293" s="43"/>
      <c r="PGO293" s="43"/>
      <c r="PGP293" s="43"/>
      <c r="PGQ293" s="43"/>
      <c r="PGR293" s="43"/>
      <c r="PGS293" s="43"/>
      <c r="PGT293" s="43"/>
      <c r="PGU293" s="43"/>
      <c r="PGV293" s="43"/>
      <c r="PGW293" s="43"/>
      <c r="PGX293" s="43"/>
      <c r="PGY293" s="43"/>
      <c r="PGZ293" s="43"/>
      <c r="PHA293" s="43"/>
      <c r="PHB293" s="43"/>
      <c r="PHC293" s="43"/>
      <c r="PHD293" s="43"/>
      <c r="PHE293" s="43"/>
      <c r="PHF293" s="43"/>
      <c r="PHG293" s="43"/>
      <c r="PHH293" s="43"/>
      <c r="PHI293" s="43"/>
      <c r="PHJ293" s="43"/>
      <c r="PHK293" s="43"/>
      <c r="PHL293" s="43"/>
      <c r="PHM293" s="43"/>
      <c r="PHN293" s="43"/>
      <c r="PHO293" s="43"/>
      <c r="PHP293" s="43"/>
      <c r="PHQ293" s="43"/>
      <c r="PHR293" s="43"/>
      <c r="PHS293" s="43"/>
      <c r="PHT293" s="43"/>
      <c r="PHU293" s="43"/>
      <c r="PHV293" s="43"/>
      <c r="PHW293" s="43"/>
      <c r="PHX293" s="43"/>
      <c r="PHY293" s="43"/>
      <c r="PHZ293" s="43"/>
      <c r="PIA293" s="43"/>
      <c r="PIB293" s="43"/>
      <c r="PIC293" s="43"/>
      <c r="PID293" s="43"/>
      <c r="PIE293" s="43"/>
      <c r="PIF293" s="43"/>
      <c r="PIG293" s="43"/>
      <c r="PIH293" s="43"/>
      <c r="PII293" s="43"/>
      <c r="PIJ293" s="43"/>
      <c r="PIK293" s="43"/>
      <c r="PIL293" s="43"/>
      <c r="PIM293" s="43"/>
      <c r="PIN293" s="43"/>
      <c r="PIO293" s="43"/>
      <c r="PIP293" s="43"/>
      <c r="PIQ293" s="43"/>
      <c r="PIR293" s="43"/>
      <c r="PIS293" s="43"/>
      <c r="PIT293" s="43"/>
      <c r="PIU293" s="43"/>
      <c r="PIV293" s="43"/>
      <c r="PIW293" s="43"/>
      <c r="PIX293" s="43"/>
      <c r="PIY293" s="43"/>
      <c r="PIZ293" s="43"/>
      <c r="PJA293" s="43"/>
      <c r="PJB293" s="43"/>
      <c r="PJC293" s="43"/>
      <c r="PJD293" s="43"/>
      <c r="PJE293" s="43"/>
      <c r="PJF293" s="43"/>
      <c r="PJG293" s="43"/>
      <c r="PJH293" s="43"/>
      <c r="PJI293" s="43"/>
      <c r="PJJ293" s="43"/>
      <c r="PJK293" s="43"/>
      <c r="PJL293" s="43"/>
      <c r="PJM293" s="43"/>
      <c r="PJN293" s="43"/>
      <c r="PJO293" s="43"/>
      <c r="PJP293" s="43"/>
      <c r="PJQ293" s="43"/>
      <c r="PJR293" s="43"/>
      <c r="PJS293" s="43"/>
      <c r="PJT293" s="43"/>
      <c r="PJU293" s="43"/>
      <c r="PJV293" s="43"/>
      <c r="PJW293" s="43"/>
      <c r="PJX293" s="43"/>
      <c r="PJY293" s="43"/>
      <c r="PJZ293" s="43"/>
      <c r="PKA293" s="43"/>
      <c r="PKB293" s="43"/>
      <c r="PKC293" s="43"/>
      <c r="PKD293" s="43"/>
      <c r="PKE293" s="43"/>
      <c r="PKF293" s="43"/>
      <c r="PKG293" s="43"/>
      <c r="PKH293" s="43"/>
      <c r="PKI293" s="43"/>
      <c r="PKJ293" s="43"/>
      <c r="PKK293" s="43"/>
      <c r="PKL293" s="43"/>
      <c r="PKM293" s="43"/>
      <c r="PKN293" s="43"/>
      <c r="PKO293" s="43"/>
      <c r="PKP293" s="43"/>
      <c r="PKQ293" s="43"/>
      <c r="PKR293" s="43"/>
      <c r="PKS293" s="43"/>
      <c r="PKT293" s="43"/>
      <c r="PKU293" s="43"/>
      <c r="PKV293" s="43"/>
      <c r="PKW293" s="43"/>
      <c r="PKX293" s="43"/>
      <c r="PKY293" s="43"/>
      <c r="PKZ293" s="43"/>
      <c r="PLA293" s="43"/>
      <c r="PLB293" s="43"/>
      <c r="PLC293" s="43"/>
      <c r="PLD293" s="43"/>
      <c r="PLE293" s="43"/>
      <c r="PLF293" s="43"/>
      <c r="PLG293" s="43"/>
      <c r="PLH293" s="43"/>
      <c r="PLI293" s="43"/>
      <c r="PLJ293" s="43"/>
      <c r="PLK293" s="43"/>
      <c r="PLL293" s="43"/>
      <c r="PLM293" s="43"/>
      <c r="PLN293" s="43"/>
      <c r="PLO293" s="43"/>
      <c r="PLP293" s="43"/>
      <c r="PLQ293" s="43"/>
      <c r="PLR293" s="43"/>
      <c r="PLS293" s="43"/>
      <c r="PLT293" s="43"/>
      <c r="PLU293" s="43"/>
      <c r="PLV293" s="43"/>
      <c r="PLW293" s="43"/>
      <c r="PLX293" s="43"/>
      <c r="PLY293" s="43"/>
      <c r="PLZ293" s="43"/>
      <c r="PMA293" s="43"/>
      <c r="PMB293" s="43"/>
      <c r="PMC293" s="43"/>
      <c r="PMD293" s="43"/>
      <c r="PME293" s="43"/>
      <c r="PMF293" s="43"/>
      <c r="PMG293" s="43"/>
      <c r="PMH293" s="43"/>
      <c r="PMI293" s="43"/>
      <c r="PMJ293" s="43"/>
      <c r="PMK293" s="43"/>
      <c r="PML293" s="43"/>
      <c r="PMM293" s="43"/>
      <c r="PMN293" s="43"/>
      <c r="PMO293" s="43"/>
      <c r="PMP293" s="43"/>
      <c r="PMQ293" s="43"/>
      <c r="PMR293" s="43"/>
      <c r="PMS293" s="43"/>
      <c r="PMT293" s="43"/>
      <c r="PMU293" s="43"/>
      <c r="PMV293" s="43"/>
      <c r="PMW293" s="43"/>
      <c r="PMX293" s="43"/>
      <c r="PMY293" s="43"/>
      <c r="PMZ293" s="43"/>
      <c r="PNA293" s="43"/>
      <c r="PNB293" s="43"/>
      <c r="PNC293" s="43"/>
      <c r="PND293" s="43"/>
      <c r="PNE293" s="43"/>
      <c r="PNF293" s="43"/>
      <c r="PNG293" s="43"/>
      <c r="PNH293" s="43"/>
      <c r="PNI293" s="43"/>
      <c r="PNJ293" s="43"/>
      <c r="PNK293" s="43"/>
      <c r="PNL293" s="43"/>
      <c r="PNM293" s="43"/>
      <c r="PNN293" s="43"/>
      <c r="PNO293" s="43"/>
      <c r="PNP293" s="43"/>
      <c r="PNQ293" s="43"/>
      <c r="PNR293" s="43"/>
      <c r="PNS293" s="43"/>
      <c r="PNT293" s="43"/>
      <c r="PNU293" s="43"/>
      <c r="PNV293" s="43"/>
      <c r="PNW293" s="43"/>
      <c r="PNX293" s="43"/>
      <c r="PNY293" s="43"/>
      <c r="PNZ293" s="43"/>
      <c r="POA293" s="43"/>
      <c r="POB293" s="43"/>
      <c r="POC293" s="43"/>
      <c r="POD293" s="43"/>
      <c r="POE293" s="43"/>
      <c r="POF293" s="43"/>
      <c r="POG293" s="43"/>
      <c r="POH293" s="43"/>
      <c r="POI293" s="43"/>
      <c r="POJ293" s="43"/>
      <c r="POK293" s="43"/>
      <c r="POL293" s="43"/>
      <c r="POM293" s="43"/>
      <c r="PON293" s="43"/>
      <c r="POO293" s="43"/>
      <c r="POP293" s="43"/>
      <c r="POQ293" s="43"/>
      <c r="POR293" s="43"/>
      <c r="POS293" s="43"/>
      <c r="POT293" s="43"/>
      <c r="POU293" s="43"/>
      <c r="POV293" s="43"/>
      <c r="POW293" s="43"/>
      <c r="POX293" s="43"/>
      <c r="POY293" s="43"/>
      <c r="POZ293" s="43"/>
      <c r="PPA293" s="43"/>
      <c r="PPB293" s="43"/>
      <c r="PPC293" s="43"/>
      <c r="PPD293" s="43"/>
      <c r="PPE293" s="43"/>
      <c r="PPF293" s="43"/>
      <c r="PPG293" s="43"/>
      <c r="PPH293" s="43"/>
      <c r="PPI293" s="43"/>
      <c r="PPJ293" s="43"/>
      <c r="PPK293" s="43"/>
      <c r="PPL293" s="43"/>
      <c r="PPM293" s="43"/>
      <c r="PPN293" s="43"/>
      <c r="PPO293" s="43"/>
      <c r="PPP293" s="43"/>
      <c r="PPQ293" s="43"/>
      <c r="PPR293" s="43"/>
      <c r="PPS293" s="43"/>
      <c r="PPT293" s="43"/>
      <c r="PPU293" s="43"/>
      <c r="PPV293" s="43"/>
      <c r="PPW293" s="43"/>
      <c r="PPX293" s="43"/>
      <c r="PPY293" s="43"/>
      <c r="PPZ293" s="43"/>
      <c r="PQA293" s="43"/>
      <c r="PQB293" s="43"/>
      <c r="PQC293" s="43"/>
      <c r="PQD293" s="43"/>
      <c r="PQE293" s="43"/>
      <c r="PQF293" s="43"/>
      <c r="PQG293" s="43"/>
      <c r="PQH293" s="43"/>
      <c r="PQI293" s="43"/>
      <c r="PQJ293" s="43"/>
      <c r="PQK293" s="43"/>
      <c r="PQL293" s="43"/>
      <c r="PQM293" s="43"/>
      <c r="PQN293" s="43"/>
      <c r="PQO293" s="43"/>
      <c r="PQP293" s="43"/>
      <c r="PQQ293" s="43"/>
      <c r="PQR293" s="43"/>
      <c r="PQS293" s="43"/>
      <c r="PQT293" s="43"/>
      <c r="PQU293" s="43"/>
      <c r="PQV293" s="43"/>
      <c r="PQW293" s="43"/>
      <c r="PQX293" s="43"/>
      <c r="PQY293" s="43"/>
      <c r="PQZ293" s="43"/>
      <c r="PRA293" s="43"/>
      <c r="PRB293" s="43"/>
      <c r="PRC293" s="43"/>
      <c r="PRD293" s="43"/>
      <c r="PRE293" s="43"/>
      <c r="PRF293" s="43"/>
      <c r="PRG293" s="43"/>
      <c r="PRH293" s="43"/>
      <c r="PRI293" s="43"/>
      <c r="PRJ293" s="43"/>
      <c r="PRK293" s="43"/>
      <c r="PRL293" s="43"/>
      <c r="PRM293" s="43"/>
      <c r="PRN293" s="43"/>
      <c r="PRO293" s="43"/>
      <c r="PRP293" s="43"/>
      <c r="PRQ293" s="43"/>
      <c r="PRR293" s="43"/>
      <c r="PRS293" s="43"/>
      <c r="PRT293" s="43"/>
      <c r="PRU293" s="43"/>
      <c r="PRV293" s="43"/>
      <c r="PRW293" s="43"/>
      <c r="PRX293" s="43"/>
      <c r="PRY293" s="43"/>
      <c r="PRZ293" s="43"/>
      <c r="PSA293" s="43"/>
      <c r="PSB293" s="43"/>
      <c r="PSC293" s="43"/>
      <c r="PSD293" s="43"/>
      <c r="PSE293" s="43"/>
      <c r="PSF293" s="43"/>
      <c r="PSG293" s="43"/>
      <c r="PSH293" s="43"/>
      <c r="PSI293" s="43"/>
      <c r="PSJ293" s="43"/>
      <c r="PSK293" s="43"/>
      <c r="PSL293" s="43"/>
      <c r="PSM293" s="43"/>
      <c r="PSN293" s="43"/>
      <c r="PSO293" s="43"/>
      <c r="PSP293" s="43"/>
      <c r="PSQ293" s="43"/>
      <c r="PSR293" s="43"/>
      <c r="PSS293" s="43"/>
      <c r="PST293" s="43"/>
      <c r="PSU293" s="43"/>
      <c r="PSV293" s="43"/>
      <c r="PSW293" s="43"/>
      <c r="PSX293" s="43"/>
      <c r="PSY293" s="43"/>
      <c r="PSZ293" s="43"/>
      <c r="PTA293" s="43"/>
      <c r="PTB293" s="43"/>
      <c r="PTC293" s="43"/>
      <c r="PTD293" s="43"/>
      <c r="PTE293" s="43"/>
      <c r="PTF293" s="43"/>
      <c r="PTG293" s="43"/>
      <c r="PTH293" s="43"/>
      <c r="PTI293" s="43"/>
      <c r="PTJ293" s="43"/>
      <c r="PTK293" s="43"/>
      <c r="PTL293" s="43"/>
      <c r="PTM293" s="43"/>
      <c r="PTN293" s="43"/>
      <c r="PTO293" s="43"/>
      <c r="PTP293" s="43"/>
      <c r="PTQ293" s="43"/>
      <c r="PTR293" s="43"/>
      <c r="PTS293" s="43"/>
      <c r="PTT293" s="43"/>
      <c r="PTU293" s="43"/>
      <c r="PTV293" s="43"/>
      <c r="PTW293" s="43"/>
      <c r="PTX293" s="43"/>
      <c r="PTY293" s="43"/>
      <c r="PTZ293" s="43"/>
      <c r="PUA293" s="43"/>
      <c r="PUB293" s="43"/>
      <c r="PUC293" s="43"/>
      <c r="PUD293" s="43"/>
      <c r="PUE293" s="43"/>
      <c r="PUF293" s="43"/>
      <c r="PUG293" s="43"/>
      <c r="PUH293" s="43"/>
      <c r="PUI293" s="43"/>
      <c r="PUJ293" s="43"/>
      <c r="PUK293" s="43"/>
      <c r="PUL293" s="43"/>
      <c r="PUM293" s="43"/>
      <c r="PUN293" s="43"/>
      <c r="PUO293" s="43"/>
      <c r="PUP293" s="43"/>
      <c r="PUQ293" s="43"/>
      <c r="PUR293" s="43"/>
      <c r="PUS293" s="43"/>
      <c r="PUT293" s="43"/>
      <c r="PUU293" s="43"/>
      <c r="PUV293" s="43"/>
      <c r="PUW293" s="43"/>
      <c r="PUX293" s="43"/>
      <c r="PUY293" s="43"/>
      <c r="PUZ293" s="43"/>
      <c r="PVA293" s="43"/>
      <c r="PVB293" s="43"/>
      <c r="PVC293" s="43"/>
      <c r="PVD293" s="43"/>
      <c r="PVE293" s="43"/>
      <c r="PVF293" s="43"/>
      <c r="PVG293" s="43"/>
      <c r="PVH293" s="43"/>
      <c r="PVI293" s="43"/>
      <c r="PVJ293" s="43"/>
      <c r="PVK293" s="43"/>
      <c r="PVL293" s="43"/>
      <c r="PVM293" s="43"/>
      <c r="PVN293" s="43"/>
      <c r="PVO293" s="43"/>
      <c r="PVP293" s="43"/>
      <c r="PVQ293" s="43"/>
      <c r="PVR293" s="43"/>
      <c r="PVS293" s="43"/>
      <c r="PVT293" s="43"/>
      <c r="PVU293" s="43"/>
      <c r="PVV293" s="43"/>
      <c r="PVW293" s="43"/>
      <c r="PVX293" s="43"/>
      <c r="PVY293" s="43"/>
      <c r="PVZ293" s="43"/>
      <c r="PWA293" s="43"/>
      <c r="PWB293" s="43"/>
      <c r="PWC293" s="43"/>
      <c r="PWD293" s="43"/>
      <c r="PWE293" s="43"/>
      <c r="PWF293" s="43"/>
      <c r="PWG293" s="43"/>
      <c r="PWH293" s="43"/>
      <c r="PWI293" s="43"/>
      <c r="PWJ293" s="43"/>
      <c r="PWK293" s="43"/>
      <c r="PWL293" s="43"/>
      <c r="PWM293" s="43"/>
      <c r="PWN293" s="43"/>
      <c r="PWO293" s="43"/>
      <c r="PWP293" s="43"/>
      <c r="PWQ293" s="43"/>
      <c r="PWR293" s="43"/>
      <c r="PWS293" s="43"/>
      <c r="PWT293" s="43"/>
      <c r="PWU293" s="43"/>
      <c r="PWV293" s="43"/>
      <c r="PWW293" s="43"/>
      <c r="PWX293" s="43"/>
      <c r="PWY293" s="43"/>
      <c r="PWZ293" s="43"/>
      <c r="PXA293" s="43"/>
      <c r="PXB293" s="43"/>
      <c r="PXC293" s="43"/>
      <c r="PXD293" s="43"/>
      <c r="PXE293" s="43"/>
      <c r="PXF293" s="43"/>
      <c r="PXG293" s="43"/>
      <c r="PXH293" s="43"/>
      <c r="PXI293" s="43"/>
      <c r="PXJ293" s="43"/>
      <c r="PXK293" s="43"/>
      <c r="PXL293" s="43"/>
      <c r="PXM293" s="43"/>
      <c r="PXN293" s="43"/>
      <c r="PXO293" s="43"/>
      <c r="PXP293" s="43"/>
      <c r="PXQ293" s="43"/>
      <c r="PXR293" s="43"/>
      <c r="PXS293" s="43"/>
      <c r="PXT293" s="43"/>
      <c r="PXU293" s="43"/>
      <c r="PXV293" s="43"/>
      <c r="PXW293" s="43"/>
      <c r="PXX293" s="43"/>
      <c r="PXY293" s="43"/>
      <c r="PXZ293" s="43"/>
      <c r="PYA293" s="43"/>
      <c r="PYB293" s="43"/>
      <c r="PYC293" s="43"/>
      <c r="PYD293" s="43"/>
      <c r="PYE293" s="43"/>
      <c r="PYF293" s="43"/>
      <c r="PYG293" s="43"/>
      <c r="PYH293" s="43"/>
      <c r="PYI293" s="43"/>
      <c r="PYJ293" s="43"/>
      <c r="PYK293" s="43"/>
      <c r="PYL293" s="43"/>
      <c r="PYM293" s="43"/>
      <c r="PYN293" s="43"/>
      <c r="PYO293" s="43"/>
      <c r="PYP293" s="43"/>
      <c r="PYQ293" s="43"/>
      <c r="PYR293" s="43"/>
      <c r="PYS293" s="43"/>
      <c r="PYT293" s="43"/>
      <c r="PYU293" s="43"/>
      <c r="PYV293" s="43"/>
      <c r="PYW293" s="43"/>
      <c r="PYX293" s="43"/>
      <c r="PYY293" s="43"/>
      <c r="PYZ293" s="43"/>
      <c r="PZA293" s="43"/>
      <c r="PZB293" s="43"/>
      <c r="PZC293" s="43"/>
      <c r="PZD293" s="43"/>
      <c r="PZE293" s="43"/>
      <c r="PZF293" s="43"/>
      <c r="PZG293" s="43"/>
      <c r="PZH293" s="43"/>
      <c r="PZI293" s="43"/>
      <c r="PZJ293" s="43"/>
      <c r="PZK293" s="43"/>
      <c r="PZL293" s="43"/>
      <c r="PZM293" s="43"/>
      <c r="PZN293" s="43"/>
      <c r="PZO293" s="43"/>
      <c r="PZP293" s="43"/>
      <c r="PZQ293" s="43"/>
      <c r="PZR293" s="43"/>
      <c r="PZS293" s="43"/>
      <c r="PZT293" s="43"/>
      <c r="PZU293" s="43"/>
      <c r="PZV293" s="43"/>
      <c r="PZW293" s="43"/>
      <c r="PZX293" s="43"/>
      <c r="PZY293" s="43"/>
      <c r="PZZ293" s="43"/>
      <c r="QAA293" s="43"/>
      <c r="QAB293" s="43"/>
      <c r="QAC293" s="43"/>
      <c r="QAD293" s="43"/>
      <c r="QAE293" s="43"/>
      <c r="QAF293" s="43"/>
      <c r="QAG293" s="43"/>
      <c r="QAH293" s="43"/>
      <c r="QAI293" s="43"/>
      <c r="QAJ293" s="43"/>
      <c r="QAK293" s="43"/>
      <c r="QAL293" s="43"/>
      <c r="QAM293" s="43"/>
      <c r="QAN293" s="43"/>
      <c r="QAO293" s="43"/>
      <c r="QAP293" s="43"/>
      <c r="QAQ293" s="43"/>
      <c r="QAR293" s="43"/>
      <c r="QAS293" s="43"/>
      <c r="QAT293" s="43"/>
      <c r="QAU293" s="43"/>
      <c r="QAV293" s="43"/>
      <c r="QAW293" s="43"/>
      <c r="QAX293" s="43"/>
      <c r="QAY293" s="43"/>
      <c r="QAZ293" s="43"/>
      <c r="QBA293" s="43"/>
      <c r="QBB293" s="43"/>
      <c r="QBC293" s="43"/>
      <c r="QBD293" s="43"/>
      <c r="QBE293" s="43"/>
      <c r="QBF293" s="43"/>
      <c r="QBG293" s="43"/>
      <c r="QBH293" s="43"/>
      <c r="QBI293" s="43"/>
      <c r="QBJ293" s="43"/>
      <c r="QBK293" s="43"/>
      <c r="QBL293" s="43"/>
      <c r="QBM293" s="43"/>
      <c r="QBN293" s="43"/>
      <c r="QBO293" s="43"/>
      <c r="QBP293" s="43"/>
      <c r="QBQ293" s="43"/>
      <c r="QBR293" s="43"/>
      <c r="QBS293" s="43"/>
      <c r="QBT293" s="43"/>
      <c r="QBU293" s="43"/>
      <c r="QBV293" s="43"/>
      <c r="QBW293" s="43"/>
      <c r="QBX293" s="43"/>
      <c r="QBY293" s="43"/>
      <c r="QBZ293" s="43"/>
      <c r="QCA293" s="43"/>
      <c r="QCB293" s="43"/>
      <c r="QCC293" s="43"/>
      <c r="QCD293" s="43"/>
      <c r="QCE293" s="43"/>
      <c r="QCF293" s="43"/>
      <c r="QCG293" s="43"/>
      <c r="QCH293" s="43"/>
      <c r="QCI293" s="43"/>
      <c r="QCJ293" s="43"/>
      <c r="QCK293" s="43"/>
      <c r="QCL293" s="43"/>
      <c r="QCM293" s="43"/>
      <c r="QCN293" s="43"/>
      <c r="QCO293" s="43"/>
      <c r="QCP293" s="43"/>
      <c r="QCQ293" s="43"/>
      <c r="QCR293" s="43"/>
      <c r="QCS293" s="43"/>
      <c r="QCT293" s="43"/>
      <c r="QCU293" s="43"/>
      <c r="QCV293" s="43"/>
      <c r="QCW293" s="43"/>
      <c r="QCX293" s="43"/>
      <c r="QCY293" s="43"/>
      <c r="QCZ293" s="43"/>
      <c r="QDA293" s="43"/>
      <c r="QDB293" s="43"/>
      <c r="QDC293" s="43"/>
      <c r="QDD293" s="43"/>
      <c r="QDE293" s="43"/>
      <c r="QDF293" s="43"/>
      <c r="QDG293" s="43"/>
      <c r="QDH293" s="43"/>
      <c r="QDI293" s="43"/>
      <c r="QDJ293" s="43"/>
      <c r="QDK293" s="43"/>
      <c r="QDL293" s="43"/>
      <c r="QDM293" s="43"/>
      <c r="QDN293" s="43"/>
      <c r="QDO293" s="43"/>
      <c r="QDP293" s="43"/>
      <c r="QDQ293" s="43"/>
      <c r="QDR293" s="43"/>
      <c r="QDS293" s="43"/>
      <c r="QDT293" s="43"/>
      <c r="QDU293" s="43"/>
      <c r="QDV293" s="43"/>
      <c r="QDW293" s="43"/>
      <c r="QDX293" s="43"/>
      <c r="QDY293" s="43"/>
      <c r="QDZ293" s="43"/>
      <c r="QEA293" s="43"/>
      <c r="QEB293" s="43"/>
      <c r="QEC293" s="43"/>
      <c r="QED293" s="43"/>
      <c r="QEE293" s="43"/>
      <c r="QEF293" s="43"/>
      <c r="QEG293" s="43"/>
      <c r="QEH293" s="43"/>
      <c r="QEI293" s="43"/>
      <c r="QEJ293" s="43"/>
      <c r="QEK293" s="43"/>
      <c r="QEL293" s="43"/>
      <c r="QEM293" s="43"/>
      <c r="QEN293" s="43"/>
      <c r="QEO293" s="43"/>
      <c r="QEP293" s="43"/>
      <c r="QEQ293" s="43"/>
      <c r="QER293" s="43"/>
      <c r="QES293" s="43"/>
      <c r="QET293" s="43"/>
      <c r="QEU293" s="43"/>
      <c r="QEV293" s="43"/>
      <c r="QEW293" s="43"/>
      <c r="QEX293" s="43"/>
      <c r="QEY293" s="43"/>
      <c r="QEZ293" s="43"/>
      <c r="QFA293" s="43"/>
      <c r="QFB293" s="43"/>
      <c r="QFC293" s="43"/>
      <c r="QFD293" s="43"/>
      <c r="QFE293" s="43"/>
      <c r="QFF293" s="43"/>
      <c r="QFG293" s="43"/>
      <c r="QFH293" s="43"/>
      <c r="QFI293" s="43"/>
      <c r="QFJ293" s="43"/>
      <c r="QFK293" s="43"/>
      <c r="QFL293" s="43"/>
      <c r="QFM293" s="43"/>
      <c r="QFN293" s="43"/>
      <c r="QFO293" s="43"/>
      <c r="QFP293" s="43"/>
      <c r="QFQ293" s="43"/>
      <c r="QFR293" s="43"/>
      <c r="QFS293" s="43"/>
      <c r="QFT293" s="43"/>
      <c r="QFU293" s="43"/>
      <c r="QFV293" s="43"/>
      <c r="QFW293" s="43"/>
      <c r="QFX293" s="43"/>
      <c r="QFY293" s="43"/>
      <c r="QFZ293" s="43"/>
      <c r="QGA293" s="43"/>
      <c r="QGB293" s="43"/>
      <c r="QGC293" s="43"/>
      <c r="QGD293" s="43"/>
      <c r="QGE293" s="43"/>
      <c r="QGF293" s="43"/>
      <c r="QGG293" s="43"/>
      <c r="QGH293" s="43"/>
      <c r="QGI293" s="43"/>
      <c r="QGJ293" s="43"/>
      <c r="QGK293" s="43"/>
      <c r="QGL293" s="43"/>
      <c r="QGM293" s="43"/>
      <c r="QGN293" s="43"/>
      <c r="QGO293" s="43"/>
      <c r="QGP293" s="43"/>
      <c r="QGQ293" s="43"/>
      <c r="QGR293" s="43"/>
      <c r="QGS293" s="43"/>
      <c r="QGT293" s="43"/>
      <c r="QGU293" s="43"/>
      <c r="QGV293" s="43"/>
      <c r="QGW293" s="43"/>
      <c r="QGX293" s="43"/>
      <c r="QGY293" s="43"/>
      <c r="QGZ293" s="43"/>
      <c r="QHA293" s="43"/>
      <c r="QHB293" s="43"/>
      <c r="QHC293" s="43"/>
      <c r="QHD293" s="43"/>
      <c r="QHE293" s="43"/>
      <c r="QHF293" s="43"/>
      <c r="QHG293" s="43"/>
      <c r="QHH293" s="43"/>
      <c r="QHI293" s="43"/>
      <c r="QHJ293" s="43"/>
      <c r="QHK293" s="43"/>
      <c r="QHL293" s="43"/>
      <c r="QHM293" s="43"/>
      <c r="QHN293" s="43"/>
      <c r="QHO293" s="43"/>
      <c r="QHP293" s="43"/>
      <c r="QHQ293" s="43"/>
      <c r="QHR293" s="43"/>
      <c r="QHS293" s="43"/>
      <c r="QHT293" s="43"/>
      <c r="QHU293" s="43"/>
      <c r="QHV293" s="43"/>
      <c r="QHW293" s="43"/>
      <c r="QHX293" s="43"/>
      <c r="QHY293" s="43"/>
      <c r="QHZ293" s="43"/>
      <c r="QIA293" s="43"/>
      <c r="QIB293" s="43"/>
      <c r="QIC293" s="43"/>
      <c r="QID293" s="43"/>
      <c r="QIE293" s="43"/>
      <c r="QIF293" s="43"/>
      <c r="QIG293" s="43"/>
      <c r="QIH293" s="43"/>
      <c r="QII293" s="43"/>
      <c r="QIJ293" s="43"/>
      <c r="QIK293" s="43"/>
      <c r="QIL293" s="43"/>
      <c r="QIM293" s="43"/>
      <c r="QIN293" s="43"/>
      <c r="QIO293" s="43"/>
      <c r="QIP293" s="43"/>
      <c r="QIQ293" s="43"/>
      <c r="QIR293" s="43"/>
      <c r="QIS293" s="43"/>
      <c r="QIT293" s="43"/>
      <c r="QIU293" s="43"/>
      <c r="QIV293" s="43"/>
      <c r="QIW293" s="43"/>
      <c r="QIX293" s="43"/>
      <c r="QIY293" s="43"/>
      <c r="QIZ293" s="43"/>
      <c r="QJA293" s="43"/>
      <c r="QJB293" s="43"/>
      <c r="QJC293" s="43"/>
      <c r="QJD293" s="43"/>
      <c r="QJE293" s="43"/>
      <c r="QJF293" s="43"/>
      <c r="QJG293" s="43"/>
      <c r="QJH293" s="43"/>
      <c r="QJI293" s="43"/>
      <c r="QJJ293" s="43"/>
      <c r="QJK293" s="43"/>
      <c r="QJL293" s="43"/>
      <c r="QJM293" s="43"/>
      <c r="QJN293" s="43"/>
      <c r="QJO293" s="43"/>
      <c r="QJP293" s="43"/>
      <c r="QJQ293" s="43"/>
      <c r="QJR293" s="43"/>
      <c r="QJS293" s="43"/>
      <c r="QJT293" s="43"/>
      <c r="QJU293" s="43"/>
      <c r="QJV293" s="43"/>
      <c r="QJW293" s="43"/>
      <c r="QJX293" s="43"/>
      <c r="QJY293" s="43"/>
      <c r="QJZ293" s="43"/>
      <c r="QKA293" s="43"/>
      <c r="QKB293" s="43"/>
      <c r="QKC293" s="43"/>
      <c r="QKD293" s="43"/>
      <c r="QKE293" s="43"/>
      <c r="QKF293" s="43"/>
      <c r="QKG293" s="43"/>
      <c r="QKH293" s="43"/>
      <c r="QKI293" s="43"/>
      <c r="QKJ293" s="43"/>
      <c r="QKK293" s="43"/>
      <c r="QKL293" s="43"/>
      <c r="QKM293" s="43"/>
      <c r="QKN293" s="43"/>
      <c r="QKO293" s="43"/>
      <c r="QKP293" s="43"/>
      <c r="QKQ293" s="43"/>
      <c r="QKR293" s="43"/>
      <c r="QKS293" s="43"/>
      <c r="QKT293" s="43"/>
      <c r="QKU293" s="43"/>
      <c r="QKV293" s="43"/>
      <c r="QKW293" s="43"/>
      <c r="QKX293" s="43"/>
      <c r="QKY293" s="43"/>
      <c r="QKZ293" s="43"/>
      <c r="QLA293" s="43"/>
      <c r="QLB293" s="43"/>
      <c r="QLC293" s="43"/>
      <c r="QLD293" s="43"/>
      <c r="QLE293" s="43"/>
      <c r="QLF293" s="43"/>
      <c r="QLG293" s="43"/>
      <c r="QLH293" s="43"/>
      <c r="QLI293" s="43"/>
      <c r="QLJ293" s="43"/>
      <c r="QLK293" s="43"/>
      <c r="QLL293" s="43"/>
      <c r="QLM293" s="43"/>
      <c r="QLN293" s="43"/>
      <c r="QLO293" s="43"/>
      <c r="QLP293" s="43"/>
      <c r="QLQ293" s="43"/>
      <c r="QLR293" s="43"/>
      <c r="QLS293" s="43"/>
      <c r="QLT293" s="43"/>
      <c r="QLU293" s="43"/>
      <c r="QLV293" s="43"/>
      <c r="QLW293" s="43"/>
      <c r="QLX293" s="43"/>
      <c r="QLY293" s="43"/>
      <c r="QLZ293" s="43"/>
      <c r="QMA293" s="43"/>
      <c r="QMB293" s="43"/>
      <c r="QMC293" s="43"/>
      <c r="QMD293" s="43"/>
      <c r="QME293" s="43"/>
      <c r="QMF293" s="43"/>
      <c r="QMG293" s="43"/>
      <c r="QMH293" s="43"/>
      <c r="QMI293" s="43"/>
      <c r="QMJ293" s="43"/>
      <c r="QMK293" s="43"/>
      <c r="QML293" s="43"/>
      <c r="QMM293" s="43"/>
      <c r="QMN293" s="43"/>
      <c r="QMO293" s="43"/>
      <c r="QMP293" s="43"/>
      <c r="QMQ293" s="43"/>
      <c r="QMR293" s="43"/>
      <c r="QMS293" s="43"/>
      <c r="QMT293" s="43"/>
      <c r="QMU293" s="43"/>
      <c r="QMV293" s="43"/>
      <c r="QMW293" s="43"/>
      <c r="QMX293" s="43"/>
      <c r="QMY293" s="43"/>
      <c r="QMZ293" s="43"/>
      <c r="QNA293" s="43"/>
      <c r="QNB293" s="43"/>
      <c r="QNC293" s="43"/>
      <c r="QND293" s="43"/>
      <c r="QNE293" s="43"/>
      <c r="QNF293" s="43"/>
      <c r="QNG293" s="43"/>
      <c r="QNH293" s="43"/>
      <c r="QNI293" s="43"/>
      <c r="QNJ293" s="43"/>
      <c r="QNK293" s="43"/>
      <c r="QNL293" s="43"/>
      <c r="QNM293" s="43"/>
      <c r="QNN293" s="43"/>
      <c r="QNO293" s="43"/>
      <c r="QNP293" s="43"/>
      <c r="QNQ293" s="43"/>
      <c r="QNR293" s="43"/>
      <c r="QNS293" s="43"/>
      <c r="QNT293" s="43"/>
      <c r="QNU293" s="43"/>
      <c r="QNV293" s="43"/>
      <c r="QNW293" s="43"/>
      <c r="QNX293" s="43"/>
      <c r="QNY293" s="43"/>
      <c r="QNZ293" s="43"/>
      <c r="QOA293" s="43"/>
      <c r="QOB293" s="43"/>
      <c r="QOC293" s="43"/>
      <c r="QOD293" s="43"/>
      <c r="QOE293" s="43"/>
      <c r="QOF293" s="43"/>
      <c r="QOG293" s="43"/>
      <c r="QOH293" s="43"/>
      <c r="QOI293" s="43"/>
      <c r="QOJ293" s="43"/>
      <c r="QOK293" s="43"/>
      <c r="QOL293" s="43"/>
      <c r="QOM293" s="43"/>
      <c r="QON293" s="43"/>
      <c r="QOO293" s="43"/>
      <c r="QOP293" s="43"/>
      <c r="QOQ293" s="43"/>
      <c r="QOR293" s="43"/>
      <c r="QOS293" s="43"/>
      <c r="QOT293" s="43"/>
      <c r="QOU293" s="43"/>
      <c r="QOV293" s="43"/>
      <c r="QOW293" s="43"/>
      <c r="QOX293" s="43"/>
      <c r="QOY293" s="43"/>
      <c r="QOZ293" s="43"/>
      <c r="QPA293" s="43"/>
      <c r="QPB293" s="43"/>
      <c r="QPC293" s="43"/>
      <c r="QPD293" s="43"/>
      <c r="QPE293" s="43"/>
      <c r="QPF293" s="43"/>
      <c r="QPG293" s="43"/>
      <c r="QPH293" s="43"/>
      <c r="QPI293" s="43"/>
      <c r="QPJ293" s="43"/>
      <c r="QPK293" s="43"/>
      <c r="QPL293" s="43"/>
      <c r="QPM293" s="43"/>
      <c r="QPN293" s="43"/>
      <c r="QPO293" s="43"/>
      <c r="QPP293" s="43"/>
      <c r="QPQ293" s="43"/>
      <c r="QPR293" s="43"/>
      <c r="QPS293" s="43"/>
      <c r="QPT293" s="43"/>
      <c r="QPU293" s="43"/>
      <c r="QPV293" s="43"/>
      <c r="QPW293" s="43"/>
      <c r="QPX293" s="43"/>
      <c r="QPY293" s="43"/>
      <c r="QPZ293" s="43"/>
      <c r="QQA293" s="43"/>
      <c r="QQB293" s="43"/>
      <c r="QQC293" s="43"/>
      <c r="QQD293" s="43"/>
      <c r="QQE293" s="43"/>
      <c r="QQF293" s="43"/>
      <c r="QQG293" s="43"/>
      <c r="QQH293" s="43"/>
      <c r="QQI293" s="43"/>
      <c r="QQJ293" s="43"/>
      <c r="QQK293" s="43"/>
      <c r="QQL293" s="43"/>
      <c r="QQM293" s="43"/>
      <c r="QQN293" s="43"/>
      <c r="QQO293" s="43"/>
      <c r="QQP293" s="43"/>
      <c r="QQQ293" s="43"/>
      <c r="QQR293" s="43"/>
      <c r="QQS293" s="43"/>
      <c r="QQT293" s="43"/>
      <c r="QQU293" s="43"/>
      <c r="QQV293" s="43"/>
      <c r="QQW293" s="43"/>
      <c r="QQX293" s="43"/>
      <c r="QQY293" s="43"/>
      <c r="QQZ293" s="43"/>
      <c r="QRA293" s="43"/>
      <c r="QRB293" s="43"/>
      <c r="QRC293" s="43"/>
      <c r="QRD293" s="43"/>
      <c r="QRE293" s="43"/>
      <c r="QRF293" s="43"/>
      <c r="QRG293" s="43"/>
      <c r="QRH293" s="43"/>
      <c r="QRI293" s="43"/>
      <c r="QRJ293" s="43"/>
      <c r="QRK293" s="43"/>
      <c r="QRL293" s="43"/>
      <c r="QRM293" s="43"/>
      <c r="QRN293" s="43"/>
      <c r="QRO293" s="43"/>
      <c r="QRP293" s="43"/>
      <c r="QRQ293" s="43"/>
      <c r="QRR293" s="43"/>
      <c r="QRS293" s="43"/>
      <c r="QRT293" s="43"/>
      <c r="QRU293" s="43"/>
      <c r="QRV293" s="43"/>
      <c r="QRW293" s="43"/>
      <c r="QRX293" s="43"/>
      <c r="QRY293" s="43"/>
      <c r="QRZ293" s="43"/>
      <c r="QSA293" s="43"/>
      <c r="QSB293" s="43"/>
      <c r="QSC293" s="43"/>
      <c r="QSD293" s="43"/>
      <c r="QSE293" s="43"/>
      <c r="QSF293" s="43"/>
      <c r="QSG293" s="43"/>
      <c r="QSH293" s="43"/>
      <c r="QSI293" s="43"/>
      <c r="QSJ293" s="43"/>
      <c r="QSK293" s="43"/>
      <c r="QSL293" s="43"/>
      <c r="QSM293" s="43"/>
      <c r="QSN293" s="43"/>
      <c r="QSO293" s="43"/>
      <c r="QSP293" s="43"/>
      <c r="QSQ293" s="43"/>
      <c r="QSR293" s="43"/>
      <c r="QSS293" s="43"/>
      <c r="QST293" s="43"/>
      <c r="QSU293" s="43"/>
      <c r="QSV293" s="43"/>
      <c r="QSW293" s="43"/>
      <c r="QSX293" s="43"/>
      <c r="QSY293" s="43"/>
      <c r="QSZ293" s="43"/>
      <c r="QTA293" s="43"/>
      <c r="QTB293" s="43"/>
      <c r="QTC293" s="43"/>
      <c r="QTD293" s="43"/>
      <c r="QTE293" s="43"/>
      <c r="QTF293" s="43"/>
      <c r="QTG293" s="43"/>
      <c r="QTH293" s="43"/>
      <c r="QTI293" s="43"/>
      <c r="QTJ293" s="43"/>
      <c r="QTK293" s="43"/>
      <c r="QTL293" s="43"/>
      <c r="QTM293" s="43"/>
      <c r="QTN293" s="43"/>
      <c r="QTO293" s="43"/>
      <c r="QTP293" s="43"/>
      <c r="QTQ293" s="43"/>
      <c r="QTR293" s="43"/>
      <c r="QTS293" s="43"/>
      <c r="QTT293" s="43"/>
      <c r="QTU293" s="43"/>
      <c r="QTV293" s="43"/>
      <c r="QTW293" s="43"/>
      <c r="QTX293" s="43"/>
      <c r="QTY293" s="43"/>
      <c r="QTZ293" s="43"/>
      <c r="QUA293" s="43"/>
      <c r="QUB293" s="43"/>
      <c r="QUC293" s="43"/>
      <c r="QUD293" s="43"/>
      <c r="QUE293" s="43"/>
      <c r="QUF293" s="43"/>
      <c r="QUG293" s="43"/>
      <c r="QUH293" s="43"/>
      <c r="QUI293" s="43"/>
      <c r="QUJ293" s="43"/>
      <c r="QUK293" s="43"/>
      <c r="QUL293" s="43"/>
      <c r="QUM293" s="43"/>
      <c r="QUN293" s="43"/>
      <c r="QUO293" s="43"/>
      <c r="QUP293" s="43"/>
      <c r="QUQ293" s="43"/>
      <c r="QUR293" s="43"/>
      <c r="QUS293" s="43"/>
      <c r="QUT293" s="43"/>
      <c r="QUU293" s="43"/>
      <c r="QUV293" s="43"/>
      <c r="QUW293" s="43"/>
      <c r="QUX293" s="43"/>
      <c r="QUY293" s="43"/>
      <c r="QUZ293" s="43"/>
      <c r="QVA293" s="43"/>
      <c r="QVB293" s="43"/>
      <c r="QVC293" s="43"/>
      <c r="QVD293" s="43"/>
      <c r="QVE293" s="43"/>
      <c r="QVF293" s="43"/>
      <c r="QVG293" s="43"/>
      <c r="QVH293" s="43"/>
      <c r="QVI293" s="43"/>
      <c r="QVJ293" s="43"/>
      <c r="QVK293" s="43"/>
      <c r="QVL293" s="43"/>
      <c r="QVM293" s="43"/>
      <c r="QVN293" s="43"/>
      <c r="QVO293" s="43"/>
      <c r="QVP293" s="43"/>
      <c r="QVQ293" s="43"/>
      <c r="QVR293" s="43"/>
      <c r="QVS293" s="43"/>
      <c r="QVT293" s="43"/>
      <c r="QVU293" s="43"/>
      <c r="QVV293" s="43"/>
      <c r="QVW293" s="43"/>
      <c r="QVX293" s="43"/>
      <c r="QVY293" s="43"/>
      <c r="QVZ293" s="43"/>
      <c r="QWA293" s="43"/>
      <c r="QWB293" s="43"/>
      <c r="QWC293" s="43"/>
      <c r="QWD293" s="43"/>
      <c r="QWE293" s="43"/>
      <c r="QWF293" s="43"/>
      <c r="QWG293" s="43"/>
      <c r="QWH293" s="43"/>
      <c r="QWI293" s="43"/>
      <c r="QWJ293" s="43"/>
      <c r="QWK293" s="43"/>
      <c r="QWL293" s="43"/>
      <c r="QWM293" s="43"/>
      <c r="QWN293" s="43"/>
      <c r="QWO293" s="43"/>
      <c r="QWP293" s="43"/>
      <c r="QWQ293" s="43"/>
      <c r="QWR293" s="43"/>
      <c r="QWS293" s="43"/>
      <c r="QWT293" s="43"/>
      <c r="QWU293" s="43"/>
      <c r="QWV293" s="43"/>
      <c r="QWW293" s="43"/>
      <c r="QWX293" s="43"/>
      <c r="QWY293" s="43"/>
      <c r="QWZ293" s="43"/>
      <c r="QXA293" s="43"/>
      <c r="QXB293" s="43"/>
      <c r="QXC293" s="43"/>
      <c r="QXD293" s="43"/>
      <c r="QXE293" s="43"/>
      <c r="QXF293" s="43"/>
      <c r="QXG293" s="43"/>
      <c r="QXH293" s="43"/>
      <c r="QXI293" s="43"/>
      <c r="QXJ293" s="43"/>
      <c r="QXK293" s="43"/>
      <c r="QXL293" s="43"/>
      <c r="QXM293" s="43"/>
      <c r="QXN293" s="43"/>
      <c r="QXO293" s="43"/>
      <c r="QXP293" s="43"/>
      <c r="QXQ293" s="43"/>
      <c r="QXR293" s="43"/>
      <c r="QXS293" s="43"/>
      <c r="QXT293" s="43"/>
      <c r="QXU293" s="43"/>
      <c r="QXV293" s="43"/>
      <c r="QXW293" s="43"/>
      <c r="QXX293" s="43"/>
      <c r="QXY293" s="43"/>
      <c r="QXZ293" s="43"/>
      <c r="QYA293" s="43"/>
      <c r="QYB293" s="43"/>
      <c r="QYC293" s="43"/>
      <c r="QYD293" s="43"/>
      <c r="QYE293" s="43"/>
      <c r="QYF293" s="43"/>
      <c r="QYG293" s="43"/>
      <c r="QYH293" s="43"/>
      <c r="QYI293" s="43"/>
      <c r="QYJ293" s="43"/>
      <c r="QYK293" s="43"/>
      <c r="QYL293" s="43"/>
      <c r="QYM293" s="43"/>
      <c r="QYN293" s="43"/>
      <c r="QYO293" s="43"/>
      <c r="QYP293" s="43"/>
      <c r="QYQ293" s="43"/>
      <c r="QYR293" s="43"/>
      <c r="QYS293" s="43"/>
      <c r="QYT293" s="43"/>
      <c r="QYU293" s="43"/>
      <c r="QYV293" s="43"/>
      <c r="QYW293" s="43"/>
      <c r="QYX293" s="43"/>
      <c r="QYY293" s="43"/>
      <c r="QYZ293" s="43"/>
      <c r="QZA293" s="43"/>
      <c r="QZB293" s="43"/>
      <c r="QZC293" s="43"/>
      <c r="QZD293" s="43"/>
      <c r="QZE293" s="43"/>
      <c r="QZF293" s="43"/>
      <c r="QZG293" s="43"/>
      <c r="QZH293" s="43"/>
      <c r="QZI293" s="43"/>
      <c r="QZJ293" s="43"/>
      <c r="QZK293" s="43"/>
      <c r="QZL293" s="43"/>
      <c r="QZM293" s="43"/>
      <c r="QZN293" s="43"/>
      <c r="QZO293" s="43"/>
      <c r="QZP293" s="43"/>
      <c r="QZQ293" s="43"/>
      <c r="QZR293" s="43"/>
      <c r="QZS293" s="43"/>
      <c r="QZT293" s="43"/>
      <c r="QZU293" s="43"/>
      <c r="QZV293" s="43"/>
      <c r="QZW293" s="43"/>
      <c r="QZX293" s="43"/>
      <c r="QZY293" s="43"/>
      <c r="QZZ293" s="43"/>
      <c r="RAA293" s="43"/>
      <c r="RAB293" s="43"/>
      <c r="RAC293" s="43"/>
      <c r="RAD293" s="43"/>
      <c r="RAE293" s="43"/>
      <c r="RAF293" s="43"/>
      <c r="RAG293" s="43"/>
      <c r="RAH293" s="43"/>
      <c r="RAI293" s="43"/>
      <c r="RAJ293" s="43"/>
      <c r="RAK293" s="43"/>
      <c r="RAL293" s="43"/>
      <c r="RAM293" s="43"/>
      <c r="RAN293" s="43"/>
      <c r="RAO293" s="43"/>
      <c r="RAP293" s="43"/>
      <c r="RAQ293" s="43"/>
      <c r="RAR293" s="43"/>
      <c r="RAS293" s="43"/>
      <c r="RAT293" s="43"/>
      <c r="RAU293" s="43"/>
      <c r="RAV293" s="43"/>
      <c r="RAW293" s="43"/>
      <c r="RAX293" s="43"/>
      <c r="RAY293" s="43"/>
      <c r="RAZ293" s="43"/>
      <c r="RBA293" s="43"/>
      <c r="RBB293" s="43"/>
      <c r="RBC293" s="43"/>
      <c r="RBD293" s="43"/>
      <c r="RBE293" s="43"/>
      <c r="RBF293" s="43"/>
      <c r="RBG293" s="43"/>
      <c r="RBH293" s="43"/>
      <c r="RBI293" s="43"/>
      <c r="RBJ293" s="43"/>
      <c r="RBK293" s="43"/>
      <c r="RBL293" s="43"/>
      <c r="RBM293" s="43"/>
      <c r="RBN293" s="43"/>
      <c r="RBO293" s="43"/>
      <c r="RBP293" s="43"/>
      <c r="RBQ293" s="43"/>
      <c r="RBR293" s="43"/>
      <c r="RBS293" s="43"/>
      <c r="RBT293" s="43"/>
      <c r="RBU293" s="43"/>
      <c r="RBV293" s="43"/>
      <c r="RBW293" s="43"/>
      <c r="RBX293" s="43"/>
      <c r="RBY293" s="43"/>
      <c r="RBZ293" s="43"/>
      <c r="RCA293" s="43"/>
      <c r="RCB293" s="43"/>
      <c r="RCC293" s="43"/>
      <c r="RCD293" s="43"/>
      <c r="RCE293" s="43"/>
      <c r="RCF293" s="43"/>
      <c r="RCG293" s="43"/>
      <c r="RCH293" s="43"/>
      <c r="RCI293" s="43"/>
      <c r="RCJ293" s="43"/>
      <c r="RCK293" s="43"/>
      <c r="RCL293" s="43"/>
      <c r="RCM293" s="43"/>
      <c r="RCN293" s="43"/>
      <c r="RCO293" s="43"/>
      <c r="RCP293" s="43"/>
      <c r="RCQ293" s="43"/>
      <c r="RCR293" s="43"/>
      <c r="RCS293" s="43"/>
      <c r="RCT293" s="43"/>
      <c r="RCU293" s="43"/>
      <c r="RCV293" s="43"/>
      <c r="RCW293" s="43"/>
      <c r="RCX293" s="43"/>
      <c r="RCY293" s="43"/>
      <c r="RCZ293" s="43"/>
      <c r="RDA293" s="43"/>
      <c r="RDB293" s="43"/>
      <c r="RDC293" s="43"/>
      <c r="RDD293" s="43"/>
      <c r="RDE293" s="43"/>
      <c r="RDF293" s="43"/>
      <c r="RDG293" s="43"/>
      <c r="RDH293" s="43"/>
      <c r="RDI293" s="43"/>
      <c r="RDJ293" s="43"/>
      <c r="RDK293" s="43"/>
      <c r="RDL293" s="43"/>
      <c r="RDM293" s="43"/>
      <c r="RDN293" s="43"/>
      <c r="RDO293" s="43"/>
      <c r="RDP293" s="43"/>
      <c r="RDQ293" s="43"/>
      <c r="RDR293" s="43"/>
      <c r="RDS293" s="43"/>
      <c r="RDT293" s="43"/>
      <c r="RDU293" s="43"/>
      <c r="RDV293" s="43"/>
      <c r="RDW293" s="43"/>
      <c r="RDX293" s="43"/>
      <c r="RDY293" s="43"/>
      <c r="RDZ293" s="43"/>
      <c r="REA293" s="43"/>
      <c r="REB293" s="43"/>
      <c r="REC293" s="43"/>
      <c r="RED293" s="43"/>
      <c r="REE293" s="43"/>
      <c r="REF293" s="43"/>
      <c r="REG293" s="43"/>
      <c r="REH293" s="43"/>
      <c r="REI293" s="43"/>
      <c r="REJ293" s="43"/>
      <c r="REK293" s="43"/>
      <c r="REL293" s="43"/>
      <c r="REM293" s="43"/>
      <c r="REN293" s="43"/>
      <c r="REO293" s="43"/>
      <c r="REP293" s="43"/>
      <c r="REQ293" s="43"/>
      <c r="RER293" s="43"/>
      <c r="RES293" s="43"/>
      <c r="RET293" s="43"/>
      <c r="REU293" s="43"/>
      <c r="REV293" s="43"/>
      <c r="REW293" s="43"/>
      <c r="REX293" s="43"/>
      <c r="REY293" s="43"/>
      <c r="REZ293" s="43"/>
      <c r="RFA293" s="43"/>
      <c r="RFB293" s="43"/>
      <c r="RFC293" s="43"/>
      <c r="RFD293" s="43"/>
      <c r="RFE293" s="43"/>
      <c r="RFF293" s="43"/>
      <c r="RFG293" s="43"/>
      <c r="RFH293" s="43"/>
      <c r="RFI293" s="43"/>
      <c r="RFJ293" s="43"/>
      <c r="RFK293" s="43"/>
      <c r="RFL293" s="43"/>
      <c r="RFM293" s="43"/>
      <c r="RFN293" s="43"/>
      <c r="RFO293" s="43"/>
      <c r="RFP293" s="43"/>
      <c r="RFQ293" s="43"/>
      <c r="RFR293" s="43"/>
      <c r="RFS293" s="43"/>
      <c r="RFT293" s="43"/>
      <c r="RFU293" s="43"/>
      <c r="RFV293" s="43"/>
      <c r="RFW293" s="43"/>
      <c r="RFX293" s="43"/>
      <c r="RFY293" s="43"/>
      <c r="RFZ293" s="43"/>
      <c r="RGA293" s="43"/>
      <c r="RGB293" s="43"/>
      <c r="RGC293" s="43"/>
      <c r="RGD293" s="43"/>
      <c r="RGE293" s="43"/>
      <c r="RGF293" s="43"/>
      <c r="RGG293" s="43"/>
      <c r="RGH293" s="43"/>
      <c r="RGI293" s="43"/>
      <c r="RGJ293" s="43"/>
      <c r="RGK293" s="43"/>
      <c r="RGL293" s="43"/>
      <c r="RGM293" s="43"/>
      <c r="RGN293" s="43"/>
      <c r="RGO293" s="43"/>
      <c r="RGP293" s="43"/>
      <c r="RGQ293" s="43"/>
      <c r="RGR293" s="43"/>
      <c r="RGS293" s="43"/>
      <c r="RGT293" s="43"/>
      <c r="RGU293" s="43"/>
      <c r="RGV293" s="43"/>
      <c r="RGW293" s="43"/>
      <c r="RGX293" s="43"/>
      <c r="RGY293" s="43"/>
      <c r="RGZ293" s="43"/>
      <c r="RHA293" s="43"/>
      <c r="RHB293" s="43"/>
      <c r="RHC293" s="43"/>
      <c r="RHD293" s="43"/>
      <c r="RHE293" s="43"/>
      <c r="RHF293" s="43"/>
      <c r="RHG293" s="43"/>
      <c r="RHH293" s="43"/>
      <c r="RHI293" s="43"/>
      <c r="RHJ293" s="43"/>
      <c r="RHK293" s="43"/>
      <c r="RHL293" s="43"/>
      <c r="RHM293" s="43"/>
      <c r="RHN293" s="43"/>
      <c r="RHO293" s="43"/>
      <c r="RHP293" s="43"/>
      <c r="RHQ293" s="43"/>
      <c r="RHR293" s="43"/>
      <c r="RHS293" s="43"/>
      <c r="RHT293" s="43"/>
      <c r="RHU293" s="43"/>
      <c r="RHV293" s="43"/>
      <c r="RHW293" s="43"/>
      <c r="RHX293" s="43"/>
      <c r="RHY293" s="43"/>
      <c r="RHZ293" s="43"/>
      <c r="RIA293" s="43"/>
      <c r="RIB293" s="43"/>
      <c r="RIC293" s="43"/>
      <c r="RID293" s="43"/>
      <c r="RIE293" s="43"/>
      <c r="RIF293" s="43"/>
      <c r="RIG293" s="43"/>
      <c r="RIH293" s="43"/>
      <c r="RII293" s="43"/>
      <c r="RIJ293" s="43"/>
      <c r="RIK293" s="43"/>
      <c r="RIL293" s="43"/>
      <c r="RIM293" s="43"/>
      <c r="RIN293" s="43"/>
      <c r="RIO293" s="43"/>
      <c r="RIP293" s="43"/>
      <c r="RIQ293" s="43"/>
      <c r="RIR293" s="43"/>
      <c r="RIS293" s="43"/>
      <c r="RIT293" s="43"/>
      <c r="RIU293" s="43"/>
      <c r="RIV293" s="43"/>
      <c r="RIW293" s="43"/>
      <c r="RIX293" s="43"/>
      <c r="RIY293" s="43"/>
      <c r="RIZ293" s="43"/>
      <c r="RJA293" s="43"/>
      <c r="RJB293" s="43"/>
      <c r="RJC293" s="43"/>
      <c r="RJD293" s="43"/>
      <c r="RJE293" s="43"/>
      <c r="RJF293" s="43"/>
      <c r="RJG293" s="43"/>
      <c r="RJH293" s="43"/>
      <c r="RJI293" s="43"/>
      <c r="RJJ293" s="43"/>
      <c r="RJK293" s="43"/>
      <c r="RJL293" s="43"/>
      <c r="RJM293" s="43"/>
      <c r="RJN293" s="43"/>
      <c r="RJO293" s="43"/>
      <c r="RJP293" s="43"/>
      <c r="RJQ293" s="43"/>
      <c r="RJR293" s="43"/>
      <c r="RJS293" s="43"/>
      <c r="RJT293" s="43"/>
      <c r="RJU293" s="43"/>
      <c r="RJV293" s="43"/>
      <c r="RJW293" s="43"/>
      <c r="RJX293" s="43"/>
      <c r="RJY293" s="43"/>
      <c r="RJZ293" s="43"/>
      <c r="RKA293" s="43"/>
      <c r="RKB293" s="43"/>
      <c r="RKC293" s="43"/>
      <c r="RKD293" s="43"/>
      <c r="RKE293" s="43"/>
      <c r="RKF293" s="43"/>
      <c r="RKG293" s="43"/>
      <c r="RKH293" s="43"/>
      <c r="RKI293" s="43"/>
      <c r="RKJ293" s="43"/>
      <c r="RKK293" s="43"/>
      <c r="RKL293" s="43"/>
      <c r="RKM293" s="43"/>
      <c r="RKN293" s="43"/>
      <c r="RKO293" s="43"/>
      <c r="RKP293" s="43"/>
      <c r="RKQ293" s="43"/>
      <c r="RKR293" s="43"/>
      <c r="RKS293" s="43"/>
      <c r="RKT293" s="43"/>
      <c r="RKU293" s="43"/>
      <c r="RKV293" s="43"/>
      <c r="RKW293" s="43"/>
      <c r="RKX293" s="43"/>
      <c r="RKY293" s="43"/>
      <c r="RKZ293" s="43"/>
      <c r="RLA293" s="43"/>
      <c r="RLB293" s="43"/>
      <c r="RLC293" s="43"/>
      <c r="RLD293" s="43"/>
      <c r="RLE293" s="43"/>
      <c r="RLF293" s="43"/>
      <c r="RLG293" s="43"/>
      <c r="RLH293" s="43"/>
      <c r="RLI293" s="43"/>
      <c r="RLJ293" s="43"/>
      <c r="RLK293" s="43"/>
      <c r="RLL293" s="43"/>
      <c r="RLM293" s="43"/>
      <c r="RLN293" s="43"/>
      <c r="RLO293" s="43"/>
      <c r="RLP293" s="43"/>
      <c r="RLQ293" s="43"/>
      <c r="RLR293" s="43"/>
      <c r="RLS293" s="43"/>
      <c r="RLT293" s="43"/>
      <c r="RLU293" s="43"/>
      <c r="RLV293" s="43"/>
      <c r="RLW293" s="43"/>
      <c r="RLX293" s="43"/>
      <c r="RLY293" s="43"/>
      <c r="RLZ293" s="43"/>
      <c r="RMA293" s="43"/>
      <c r="RMB293" s="43"/>
      <c r="RMC293" s="43"/>
      <c r="RMD293" s="43"/>
      <c r="RME293" s="43"/>
      <c r="RMF293" s="43"/>
      <c r="RMG293" s="43"/>
      <c r="RMH293" s="43"/>
      <c r="RMI293" s="43"/>
      <c r="RMJ293" s="43"/>
      <c r="RMK293" s="43"/>
      <c r="RML293" s="43"/>
      <c r="RMM293" s="43"/>
      <c r="RMN293" s="43"/>
      <c r="RMO293" s="43"/>
      <c r="RMP293" s="43"/>
      <c r="RMQ293" s="43"/>
      <c r="RMR293" s="43"/>
      <c r="RMS293" s="43"/>
      <c r="RMT293" s="43"/>
      <c r="RMU293" s="43"/>
      <c r="RMV293" s="43"/>
      <c r="RMW293" s="43"/>
      <c r="RMX293" s="43"/>
      <c r="RMY293" s="43"/>
      <c r="RMZ293" s="43"/>
      <c r="RNA293" s="43"/>
      <c r="RNB293" s="43"/>
      <c r="RNC293" s="43"/>
      <c r="RND293" s="43"/>
      <c r="RNE293" s="43"/>
      <c r="RNF293" s="43"/>
      <c r="RNG293" s="43"/>
      <c r="RNH293" s="43"/>
      <c r="RNI293" s="43"/>
      <c r="RNJ293" s="43"/>
      <c r="RNK293" s="43"/>
      <c r="RNL293" s="43"/>
      <c r="RNM293" s="43"/>
      <c r="RNN293" s="43"/>
      <c r="RNO293" s="43"/>
      <c r="RNP293" s="43"/>
      <c r="RNQ293" s="43"/>
      <c r="RNR293" s="43"/>
      <c r="RNS293" s="43"/>
      <c r="RNT293" s="43"/>
      <c r="RNU293" s="43"/>
      <c r="RNV293" s="43"/>
      <c r="RNW293" s="43"/>
      <c r="RNX293" s="43"/>
      <c r="RNY293" s="43"/>
      <c r="RNZ293" s="43"/>
      <c r="ROA293" s="43"/>
      <c r="ROB293" s="43"/>
      <c r="ROC293" s="43"/>
      <c r="ROD293" s="43"/>
      <c r="ROE293" s="43"/>
      <c r="ROF293" s="43"/>
      <c r="ROG293" s="43"/>
      <c r="ROH293" s="43"/>
      <c r="ROI293" s="43"/>
      <c r="ROJ293" s="43"/>
      <c r="ROK293" s="43"/>
      <c r="ROL293" s="43"/>
      <c r="ROM293" s="43"/>
      <c r="RON293" s="43"/>
      <c r="ROO293" s="43"/>
      <c r="ROP293" s="43"/>
      <c r="ROQ293" s="43"/>
      <c r="ROR293" s="43"/>
      <c r="ROS293" s="43"/>
      <c r="ROT293" s="43"/>
      <c r="ROU293" s="43"/>
      <c r="ROV293" s="43"/>
      <c r="ROW293" s="43"/>
      <c r="ROX293" s="43"/>
      <c r="ROY293" s="43"/>
      <c r="ROZ293" s="43"/>
      <c r="RPA293" s="43"/>
      <c r="RPB293" s="43"/>
      <c r="RPC293" s="43"/>
      <c r="RPD293" s="43"/>
      <c r="RPE293" s="43"/>
      <c r="RPF293" s="43"/>
      <c r="RPG293" s="43"/>
      <c r="RPH293" s="43"/>
      <c r="RPI293" s="43"/>
      <c r="RPJ293" s="43"/>
      <c r="RPK293" s="43"/>
      <c r="RPL293" s="43"/>
      <c r="RPM293" s="43"/>
      <c r="RPN293" s="43"/>
      <c r="RPO293" s="43"/>
      <c r="RPP293" s="43"/>
      <c r="RPQ293" s="43"/>
      <c r="RPR293" s="43"/>
      <c r="RPS293" s="43"/>
      <c r="RPT293" s="43"/>
      <c r="RPU293" s="43"/>
      <c r="RPV293" s="43"/>
      <c r="RPW293" s="43"/>
      <c r="RPX293" s="43"/>
      <c r="RPY293" s="43"/>
      <c r="RPZ293" s="43"/>
      <c r="RQA293" s="43"/>
      <c r="RQB293" s="43"/>
      <c r="RQC293" s="43"/>
      <c r="RQD293" s="43"/>
      <c r="RQE293" s="43"/>
      <c r="RQF293" s="43"/>
      <c r="RQG293" s="43"/>
      <c r="RQH293" s="43"/>
      <c r="RQI293" s="43"/>
      <c r="RQJ293" s="43"/>
      <c r="RQK293" s="43"/>
      <c r="RQL293" s="43"/>
      <c r="RQM293" s="43"/>
      <c r="RQN293" s="43"/>
      <c r="RQO293" s="43"/>
      <c r="RQP293" s="43"/>
      <c r="RQQ293" s="43"/>
      <c r="RQR293" s="43"/>
      <c r="RQS293" s="43"/>
      <c r="RQT293" s="43"/>
      <c r="RQU293" s="43"/>
      <c r="RQV293" s="43"/>
      <c r="RQW293" s="43"/>
      <c r="RQX293" s="43"/>
      <c r="RQY293" s="43"/>
      <c r="RQZ293" s="43"/>
      <c r="RRA293" s="43"/>
      <c r="RRB293" s="43"/>
      <c r="RRC293" s="43"/>
      <c r="RRD293" s="43"/>
      <c r="RRE293" s="43"/>
      <c r="RRF293" s="43"/>
      <c r="RRG293" s="43"/>
      <c r="RRH293" s="43"/>
      <c r="RRI293" s="43"/>
      <c r="RRJ293" s="43"/>
      <c r="RRK293" s="43"/>
      <c r="RRL293" s="43"/>
      <c r="RRM293" s="43"/>
      <c r="RRN293" s="43"/>
      <c r="RRO293" s="43"/>
      <c r="RRP293" s="43"/>
      <c r="RRQ293" s="43"/>
      <c r="RRR293" s="43"/>
      <c r="RRS293" s="43"/>
      <c r="RRT293" s="43"/>
      <c r="RRU293" s="43"/>
      <c r="RRV293" s="43"/>
      <c r="RRW293" s="43"/>
      <c r="RRX293" s="43"/>
      <c r="RRY293" s="43"/>
      <c r="RRZ293" s="43"/>
      <c r="RSA293" s="43"/>
      <c r="RSB293" s="43"/>
      <c r="RSC293" s="43"/>
      <c r="RSD293" s="43"/>
      <c r="RSE293" s="43"/>
      <c r="RSF293" s="43"/>
      <c r="RSG293" s="43"/>
      <c r="RSH293" s="43"/>
      <c r="RSI293" s="43"/>
      <c r="RSJ293" s="43"/>
      <c r="RSK293" s="43"/>
      <c r="RSL293" s="43"/>
      <c r="RSM293" s="43"/>
      <c r="RSN293" s="43"/>
      <c r="RSO293" s="43"/>
      <c r="RSP293" s="43"/>
      <c r="RSQ293" s="43"/>
      <c r="RSR293" s="43"/>
      <c r="RSS293" s="43"/>
      <c r="RST293" s="43"/>
      <c r="RSU293" s="43"/>
      <c r="RSV293" s="43"/>
      <c r="RSW293" s="43"/>
      <c r="RSX293" s="43"/>
      <c r="RSY293" s="43"/>
      <c r="RSZ293" s="43"/>
      <c r="RTA293" s="43"/>
      <c r="RTB293" s="43"/>
      <c r="RTC293" s="43"/>
      <c r="RTD293" s="43"/>
      <c r="RTE293" s="43"/>
      <c r="RTF293" s="43"/>
      <c r="RTG293" s="43"/>
      <c r="RTH293" s="43"/>
      <c r="RTI293" s="43"/>
      <c r="RTJ293" s="43"/>
      <c r="RTK293" s="43"/>
      <c r="RTL293" s="43"/>
      <c r="RTM293" s="43"/>
      <c r="RTN293" s="43"/>
      <c r="RTO293" s="43"/>
      <c r="RTP293" s="43"/>
      <c r="RTQ293" s="43"/>
      <c r="RTR293" s="43"/>
      <c r="RTS293" s="43"/>
      <c r="RTT293" s="43"/>
      <c r="RTU293" s="43"/>
      <c r="RTV293" s="43"/>
      <c r="RTW293" s="43"/>
      <c r="RTX293" s="43"/>
      <c r="RTY293" s="43"/>
      <c r="RTZ293" s="43"/>
      <c r="RUA293" s="43"/>
      <c r="RUB293" s="43"/>
      <c r="RUC293" s="43"/>
      <c r="RUD293" s="43"/>
      <c r="RUE293" s="43"/>
      <c r="RUF293" s="43"/>
      <c r="RUG293" s="43"/>
      <c r="RUH293" s="43"/>
      <c r="RUI293" s="43"/>
      <c r="RUJ293" s="43"/>
      <c r="RUK293" s="43"/>
      <c r="RUL293" s="43"/>
      <c r="RUM293" s="43"/>
      <c r="RUN293" s="43"/>
      <c r="RUO293" s="43"/>
      <c r="RUP293" s="43"/>
      <c r="RUQ293" s="43"/>
      <c r="RUR293" s="43"/>
      <c r="RUS293" s="43"/>
      <c r="RUT293" s="43"/>
      <c r="RUU293" s="43"/>
      <c r="RUV293" s="43"/>
      <c r="RUW293" s="43"/>
      <c r="RUX293" s="43"/>
      <c r="RUY293" s="43"/>
      <c r="RUZ293" s="43"/>
      <c r="RVA293" s="43"/>
      <c r="RVB293" s="43"/>
      <c r="RVC293" s="43"/>
      <c r="RVD293" s="43"/>
      <c r="RVE293" s="43"/>
      <c r="RVF293" s="43"/>
      <c r="RVG293" s="43"/>
      <c r="RVH293" s="43"/>
      <c r="RVI293" s="43"/>
      <c r="RVJ293" s="43"/>
      <c r="RVK293" s="43"/>
      <c r="RVL293" s="43"/>
      <c r="RVM293" s="43"/>
      <c r="RVN293" s="43"/>
      <c r="RVO293" s="43"/>
      <c r="RVP293" s="43"/>
      <c r="RVQ293" s="43"/>
      <c r="RVR293" s="43"/>
      <c r="RVS293" s="43"/>
      <c r="RVT293" s="43"/>
      <c r="RVU293" s="43"/>
      <c r="RVV293" s="43"/>
      <c r="RVW293" s="43"/>
      <c r="RVX293" s="43"/>
      <c r="RVY293" s="43"/>
      <c r="RVZ293" s="43"/>
      <c r="RWA293" s="43"/>
      <c r="RWB293" s="43"/>
      <c r="RWC293" s="43"/>
      <c r="RWD293" s="43"/>
      <c r="RWE293" s="43"/>
      <c r="RWF293" s="43"/>
      <c r="RWG293" s="43"/>
      <c r="RWH293" s="43"/>
      <c r="RWI293" s="43"/>
      <c r="RWJ293" s="43"/>
      <c r="RWK293" s="43"/>
      <c r="RWL293" s="43"/>
      <c r="RWM293" s="43"/>
      <c r="RWN293" s="43"/>
      <c r="RWO293" s="43"/>
      <c r="RWP293" s="43"/>
      <c r="RWQ293" s="43"/>
      <c r="RWR293" s="43"/>
      <c r="RWS293" s="43"/>
      <c r="RWT293" s="43"/>
      <c r="RWU293" s="43"/>
      <c r="RWV293" s="43"/>
      <c r="RWW293" s="43"/>
      <c r="RWX293" s="43"/>
      <c r="RWY293" s="43"/>
      <c r="RWZ293" s="43"/>
      <c r="RXA293" s="43"/>
      <c r="RXB293" s="43"/>
      <c r="RXC293" s="43"/>
      <c r="RXD293" s="43"/>
      <c r="RXE293" s="43"/>
      <c r="RXF293" s="43"/>
      <c r="RXG293" s="43"/>
      <c r="RXH293" s="43"/>
      <c r="RXI293" s="43"/>
      <c r="RXJ293" s="43"/>
      <c r="RXK293" s="43"/>
      <c r="RXL293" s="43"/>
      <c r="RXM293" s="43"/>
      <c r="RXN293" s="43"/>
      <c r="RXO293" s="43"/>
      <c r="RXP293" s="43"/>
      <c r="RXQ293" s="43"/>
      <c r="RXR293" s="43"/>
      <c r="RXS293" s="43"/>
      <c r="RXT293" s="43"/>
      <c r="RXU293" s="43"/>
      <c r="RXV293" s="43"/>
      <c r="RXW293" s="43"/>
      <c r="RXX293" s="43"/>
      <c r="RXY293" s="43"/>
      <c r="RXZ293" s="43"/>
      <c r="RYA293" s="43"/>
      <c r="RYB293" s="43"/>
      <c r="RYC293" s="43"/>
      <c r="RYD293" s="43"/>
      <c r="RYE293" s="43"/>
      <c r="RYF293" s="43"/>
      <c r="RYG293" s="43"/>
      <c r="RYH293" s="43"/>
      <c r="RYI293" s="43"/>
      <c r="RYJ293" s="43"/>
      <c r="RYK293" s="43"/>
      <c r="RYL293" s="43"/>
      <c r="RYM293" s="43"/>
      <c r="RYN293" s="43"/>
      <c r="RYO293" s="43"/>
      <c r="RYP293" s="43"/>
      <c r="RYQ293" s="43"/>
      <c r="RYR293" s="43"/>
      <c r="RYS293" s="43"/>
      <c r="RYT293" s="43"/>
      <c r="RYU293" s="43"/>
      <c r="RYV293" s="43"/>
      <c r="RYW293" s="43"/>
      <c r="RYX293" s="43"/>
      <c r="RYY293" s="43"/>
      <c r="RYZ293" s="43"/>
      <c r="RZA293" s="43"/>
      <c r="RZB293" s="43"/>
      <c r="RZC293" s="43"/>
      <c r="RZD293" s="43"/>
      <c r="RZE293" s="43"/>
      <c r="RZF293" s="43"/>
      <c r="RZG293" s="43"/>
      <c r="RZH293" s="43"/>
      <c r="RZI293" s="43"/>
      <c r="RZJ293" s="43"/>
      <c r="RZK293" s="43"/>
      <c r="RZL293" s="43"/>
      <c r="RZM293" s="43"/>
      <c r="RZN293" s="43"/>
      <c r="RZO293" s="43"/>
      <c r="RZP293" s="43"/>
      <c r="RZQ293" s="43"/>
      <c r="RZR293" s="43"/>
      <c r="RZS293" s="43"/>
      <c r="RZT293" s="43"/>
      <c r="RZU293" s="43"/>
      <c r="RZV293" s="43"/>
      <c r="RZW293" s="43"/>
      <c r="RZX293" s="43"/>
      <c r="RZY293" s="43"/>
      <c r="RZZ293" s="43"/>
      <c r="SAA293" s="43"/>
      <c r="SAB293" s="43"/>
      <c r="SAC293" s="43"/>
      <c r="SAD293" s="43"/>
      <c r="SAE293" s="43"/>
      <c r="SAF293" s="43"/>
      <c r="SAG293" s="43"/>
      <c r="SAH293" s="43"/>
      <c r="SAI293" s="43"/>
      <c r="SAJ293" s="43"/>
      <c r="SAK293" s="43"/>
      <c r="SAL293" s="43"/>
      <c r="SAM293" s="43"/>
      <c r="SAN293" s="43"/>
      <c r="SAO293" s="43"/>
      <c r="SAP293" s="43"/>
      <c r="SAQ293" s="43"/>
      <c r="SAR293" s="43"/>
      <c r="SAS293" s="43"/>
      <c r="SAT293" s="43"/>
      <c r="SAU293" s="43"/>
      <c r="SAV293" s="43"/>
      <c r="SAW293" s="43"/>
      <c r="SAX293" s="43"/>
      <c r="SAY293" s="43"/>
      <c r="SAZ293" s="43"/>
      <c r="SBA293" s="43"/>
      <c r="SBB293" s="43"/>
      <c r="SBC293" s="43"/>
      <c r="SBD293" s="43"/>
      <c r="SBE293" s="43"/>
      <c r="SBF293" s="43"/>
      <c r="SBG293" s="43"/>
      <c r="SBH293" s="43"/>
      <c r="SBI293" s="43"/>
      <c r="SBJ293" s="43"/>
      <c r="SBK293" s="43"/>
      <c r="SBL293" s="43"/>
      <c r="SBM293" s="43"/>
      <c r="SBN293" s="43"/>
      <c r="SBO293" s="43"/>
      <c r="SBP293" s="43"/>
      <c r="SBQ293" s="43"/>
      <c r="SBR293" s="43"/>
      <c r="SBS293" s="43"/>
      <c r="SBT293" s="43"/>
      <c r="SBU293" s="43"/>
      <c r="SBV293" s="43"/>
      <c r="SBW293" s="43"/>
      <c r="SBX293" s="43"/>
      <c r="SBY293" s="43"/>
      <c r="SBZ293" s="43"/>
      <c r="SCA293" s="43"/>
      <c r="SCB293" s="43"/>
      <c r="SCC293" s="43"/>
      <c r="SCD293" s="43"/>
      <c r="SCE293" s="43"/>
      <c r="SCF293" s="43"/>
      <c r="SCG293" s="43"/>
      <c r="SCH293" s="43"/>
      <c r="SCI293" s="43"/>
      <c r="SCJ293" s="43"/>
      <c r="SCK293" s="43"/>
      <c r="SCL293" s="43"/>
      <c r="SCM293" s="43"/>
      <c r="SCN293" s="43"/>
      <c r="SCO293" s="43"/>
      <c r="SCP293" s="43"/>
      <c r="SCQ293" s="43"/>
      <c r="SCR293" s="43"/>
      <c r="SCS293" s="43"/>
      <c r="SCT293" s="43"/>
      <c r="SCU293" s="43"/>
      <c r="SCV293" s="43"/>
      <c r="SCW293" s="43"/>
      <c r="SCX293" s="43"/>
      <c r="SCY293" s="43"/>
      <c r="SCZ293" s="43"/>
      <c r="SDA293" s="43"/>
      <c r="SDB293" s="43"/>
      <c r="SDC293" s="43"/>
      <c r="SDD293" s="43"/>
      <c r="SDE293" s="43"/>
      <c r="SDF293" s="43"/>
      <c r="SDG293" s="43"/>
      <c r="SDH293" s="43"/>
      <c r="SDI293" s="43"/>
      <c r="SDJ293" s="43"/>
      <c r="SDK293" s="43"/>
      <c r="SDL293" s="43"/>
      <c r="SDM293" s="43"/>
      <c r="SDN293" s="43"/>
      <c r="SDO293" s="43"/>
      <c r="SDP293" s="43"/>
      <c r="SDQ293" s="43"/>
      <c r="SDR293" s="43"/>
      <c r="SDS293" s="43"/>
      <c r="SDT293" s="43"/>
      <c r="SDU293" s="43"/>
      <c r="SDV293" s="43"/>
      <c r="SDW293" s="43"/>
      <c r="SDX293" s="43"/>
      <c r="SDY293" s="43"/>
      <c r="SDZ293" s="43"/>
      <c r="SEA293" s="43"/>
      <c r="SEB293" s="43"/>
      <c r="SEC293" s="43"/>
      <c r="SED293" s="43"/>
      <c r="SEE293" s="43"/>
      <c r="SEF293" s="43"/>
      <c r="SEG293" s="43"/>
      <c r="SEH293" s="43"/>
      <c r="SEI293" s="43"/>
      <c r="SEJ293" s="43"/>
      <c r="SEK293" s="43"/>
      <c r="SEL293" s="43"/>
      <c r="SEM293" s="43"/>
      <c r="SEN293" s="43"/>
      <c r="SEO293" s="43"/>
      <c r="SEP293" s="43"/>
      <c r="SEQ293" s="43"/>
      <c r="SER293" s="43"/>
      <c r="SES293" s="43"/>
      <c r="SET293" s="43"/>
      <c r="SEU293" s="43"/>
      <c r="SEV293" s="43"/>
      <c r="SEW293" s="43"/>
      <c r="SEX293" s="43"/>
      <c r="SEY293" s="43"/>
      <c r="SEZ293" s="43"/>
      <c r="SFA293" s="43"/>
      <c r="SFB293" s="43"/>
      <c r="SFC293" s="43"/>
      <c r="SFD293" s="43"/>
      <c r="SFE293" s="43"/>
      <c r="SFF293" s="43"/>
      <c r="SFG293" s="43"/>
      <c r="SFH293" s="43"/>
      <c r="SFI293" s="43"/>
      <c r="SFJ293" s="43"/>
      <c r="SFK293" s="43"/>
      <c r="SFL293" s="43"/>
      <c r="SFM293" s="43"/>
      <c r="SFN293" s="43"/>
      <c r="SFO293" s="43"/>
      <c r="SFP293" s="43"/>
      <c r="SFQ293" s="43"/>
      <c r="SFR293" s="43"/>
      <c r="SFS293" s="43"/>
      <c r="SFT293" s="43"/>
      <c r="SFU293" s="43"/>
      <c r="SFV293" s="43"/>
      <c r="SFW293" s="43"/>
      <c r="SFX293" s="43"/>
      <c r="SFY293" s="43"/>
      <c r="SFZ293" s="43"/>
      <c r="SGA293" s="43"/>
      <c r="SGB293" s="43"/>
      <c r="SGC293" s="43"/>
      <c r="SGD293" s="43"/>
      <c r="SGE293" s="43"/>
      <c r="SGF293" s="43"/>
      <c r="SGG293" s="43"/>
      <c r="SGH293" s="43"/>
      <c r="SGI293" s="43"/>
      <c r="SGJ293" s="43"/>
      <c r="SGK293" s="43"/>
      <c r="SGL293" s="43"/>
      <c r="SGM293" s="43"/>
      <c r="SGN293" s="43"/>
      <c r="SGO293" s="43"/>
      <c r="SGP293" s="43"/>
      <c r="SGQ293" s="43"/>
      <c r="SGR293" s="43"/>
      <c r="SGS293" s="43"/>
      <c r="SGT293" s="43"/>
      <c r="SGU293" s="43"/>
      <c r="SGV293" s="43"/>
      <c r="SGW293" s="43"/>
      <c r="SGX293" s="43"/>
      <c r="SGY293" s="43"/>
      <c r="SGZ293" s="43"/>
      <c r="SHA293" s="43"/>
      <c r="SHB293" s="43"/>
      <c r="SHC293" s="43"/>
      <c r="SHD293" s="43"/>
      <c r="SHE293" s="43"/>
      <c r="SHF293" s="43"/>
      <c r="SHG293" s="43"/>
      <c r="SHH293" s="43"/>
      <c r="SHI293" s="43"/>
      <c r="SHJ293" s="43"/>
      <c r="SHK293" s="43"/>
      <c r="SHL293" s="43"/>
      <c r="SHM293" s="43"/>
      <c r="SHN293" s="43"/>
      <c r="SHO293" s="43"/>
      <c r="SHP293" s="43"/>
      <c r="SHQ293" s="43"/>
      <c r="SHR293" s="43"/>
      <c r="SHS293" s="43"/>
      <c r="SHT293" s="43"/>
      <c r="SHU293" s="43"/>
      <c r="SHV293" s="43"/>
      <c r="SHW293" s="43"/>
      <c r="SHX293" s="43"/>
      <c r="SHY293" s="43"/>
      <c r="SHZ293" s="43"/>
      <c r="SIA293" s="43"/>
      <c r="SIB293" s="43"/>
      <c r="SIC293" s="43"/>
      <c r="SID293" s="43"/>
      <c r="SIE293" s="43"/>
      <c r="SIF293" s="43"/>
      <c r="SIG293" s="43"/>
      <c r="SIH293" s="43"/>
      <c r="SII293" s="43"/>
      <c r="SIJ293" s="43"/>
      <c r="SIK293" s="43"/>
      <c r="SIL293" s="43"/>
      <c r="SIM293" s="43"/>
      <c r="SIN293" s="43"/>
      <c r="SIO293" s="43"/>
      <c r="SIP293" s="43"/>
      <c r="SIQ293" s="43"/>
      <c r="SIR293" s="43"/>
      <c r="SIS293" s="43"/>
      <c r="SIT293" s="43"/>
      <c r="SIU293" s="43"/>
      <c r="SIV293" s="43"/>
      <c r="SIW293" s="43"/>
      <c r="SIX293" s="43"/>
      <c r="SIY293" s="43"/>
      <c r="SIZ293" s="43"/>
      <c r="SJA293" s="43"/>
      <c r="SJB293" s="43"/>
      <c r="SJC293" s="43"/>
      <c r="SJD293" s="43"/>
      <c r="SJE293" s="43"/>
      <c r="SJF293" s="43"/>
      <c r="SJG293" s="43"/>
      <c r="SJH293" s="43"/>
      <c r="SJI293" s="43"/>
      <c r="SJJ293" s="43"/>
      <c r="SJK293" s="43"/>
      <c r="SJL293" s="43"/>
      <c r="SJM293" s="43"/>
      <c r="SJN293" s="43"/>
      <c r="SJO293" s="43"/>
      <c r="SJP293" s="43"/>
      <c r="SJQ293" s="43"/>
      <c r="SJR293" s="43"/>
      <c r="SJS293" s="43"/>
      <c r="SJT293" s="43"/>
      <c r="SJU293" s="43"/>
      <c r="SJV293" s="43"/>
      <c r="SJW293" s="43"/>
      <c r="SJX293" s="43"/>
      <c r="SJY293" s="43"/>
      <c r="SJZ293" s="43"/>
      <c r="SKA293" s="43"/>
      <c r="SKB293" s="43"/>
      <c r="SKC293" s="43"/>
      <c r="SKD293" s="43"/>
      <c r="SKE293" s="43"/>
      <c r="SKF293" s="43"/>
      <c r="SKG293" s="43"/>
      <c r="SKH293" s="43"/>
      <c r="SKI293" s="43"/>
      <c r="SKJ293" s="43"/>
      <c r="SKK293" s="43"/>
      <c r="SKL293" s="43"/>
      <c r="SKM293" s="43"/>
      <c r="SKN293" s="43"/>
      <c r="SKO293" s="43"/>
      <c r="SKP293" s="43"/>
      <c r="SKQ293" s="43"/>
      <c r="SKR293" s="43"/>
      <c r="SKS293" s="43"/>
      <c r="SKT293" s="43"/>
      <c r="SKU293" s="43"/>
      <c r="SKV293" s="43"/>
      <c r="SKW293" s="43"/>
      <c r="SKX293" s="43"/>
      <c r="SKY293" s="43"/>
      <c r="SKZ293" s="43"/>
      <c r="SLA293" s="43"/>
      <c r="SLB293" s="43"/>
      <c r="SLC293" s="43"/>
      <c r="SLD293" s="43"/>
      <c r="SLE293" s="43"/>
      <c r="SLF293" s="43"/>
      <c r="SLG293" s="43"/>
      <c r="SLH293" s="43"/>
      <c r="SLI293" s="43"/>
      <c r="SLJ293" s="43"/>
      <c r="SLK293" s="43"/>
      <c r="SLL293" s="43"/>
      <c r="SLM293" s="43"/>
      <c r="SLN293" s="43"/>
      <c r="SLO293" s="43"/>
      <c r="SLP293" s="43"/>
      <c r="SLQ293" s="43"/>
      <c r="SLR293" s="43"/>
      <c r="SLS293" s="43"/>
      <c r="SLT293" s="43"/>
      <c r="SLU293" s="43"/>
      <c r="SLV293" s="43"/>
      <c r="SLW293" s="43"/>
      <c r="SLX293" s="43"/>
      <c r="SLY293" s="43"/>
      <c r="SLZ293" s="43"/>
      <c r="SMA293" s="43"/>
      <c r="SMB293" s="43"/>
      <c r="SMC293" s="43"/>
      <c r="SMD293" s="43"/>
      <c r="SME293" s="43"/>
      <c r="SMF293" s="43"/>
      <c r="SMG293" s="43"/>
      <c r="SMH293" s="43"/>
      <c r="SMI293" s="43"/>
      <c r="SMJ293" s="43"/>
      <c r="SMK293" s="43"/>
      <c r="SML293" s="43"/>
      <c r="SMM293" s="43"/>
      <c r="SMN293" s="43"/>
      <c r="SMO293" s="43"/>
      <c r="SMP293" s="43"/>
      <c r="SMQ293" s="43"/>
      <c r="SMR293" s="43"/>
      <c r="SMS293" s="43"/>
      <c r="SMT293" s="43"/>
      <c r="SMU293" s="43"/>
      <c r="SMV293" s="43"/>
      <c r="SMW293" s="43"/>
      <c r="SMX293" s="43"/>
      <c r="SMY293" s="43"/>
      <c r="SMZ293" s="43"/>
      <c r="SNA293" s="43"/>
      <c r="SNB293" s="43"/>
      <c r="SNC293" s="43"/>
      <c r="SND293" s="43"/>
      <c r="SNE293" s="43"/>
      <c r="SNF293" s="43"/>
      <c r="SNG293" s="43"/>
      <c r="SNH293" s="43"/>
      <c r="SNI293" s="43"/>
      <c r="SNJ293" s="43"/>
      <c r="SNK293" s="43"/>
      <c r="SNL293" s="43"/>
      <c r="SNM293" s="43"/>
      <c r="SNN293" s="43"/>
      <c r="SNO293" s="43"/>
      <c r="SNP293" s="43"/>
      <c r="SNQ293" s="43"/>
      <c r="SNR293" s="43"/>
      <c r="SNS293" s="43"/>
      <c r="SNT293" s="43"/>
      <c r="SNU293" s="43"/>
      <c r="SNV293" s="43"/>
      <c r="SNW293" s="43"/>
      <c r="SNX293" s="43"/>
      <c r="SNY293" s="43"/>
      <c r="SNZ293" s="43"/>
      <c r="SOA293" s="43"/>
      <c r="SOB293" s="43"/>
      <c r="SOC293" s="43"/>
      <c r="SOD293" s="43"/>
      <c r="SOE293" s="43"/>
      <c r="SOF293" s="43"/>
      <c r="SOG293" s="43"/>
      <c r="SOH293" s="43"/>
      <c r="SOI293" s="43"/>
      <c r="SOJ293" s="43"/>
      <c r="SOK293" s="43"/>
      <c r="SOL293" s="43"/>
      <c r="SOM293" s="43"/>
      <c r="SON293" s="43"/>
      <c r="SOO293" s="43"/>
      <c r="SOP293" s="43"/>
      <c r="SOQ293" s="43"/>
      <c r="SOR293" s="43"/>
      <c r="SOS293" s="43"/>
      <c r="SOT293" s="43"/>
      <c r="SOU293" s="43"/>
      <c r="SOV293" s="43"/>
      <c r="SOW293" s="43"/>
      <c r="SOX293" s="43"/>
      <c r="SOY293" s="43"/>
      <c r="SOZ293" s="43"/>
      <c r="SPA293" s="43"/>
      <c r="SPB293" s="43"/>
      <c r="SPC293" s="43"/>
      <c r="SPD293" s="43"/>
      <c r="SPE293" s="43"/>
      <c r="SPF293" s="43"/>
      <c r="SPG293" s="43"/>
      <c r="SPH293" s="43"/>
      <c r="SPI293" s="43"/>
      <c r="SPJ293" s="43"/>
      <c r="SPK293" s="43"/>
      <c r="SPL293" s="43"/>
      <c r="SPM293" s="43"/>
      <c r="SPN293" s="43"/>
      <c r="SPO293" s="43"/>
      <c r="SPP293" s="43"/>
      <c r="SPQ293" s="43"/>
      <c r="SPR293" s="43"/>
      <c r="SPS293" s="43"/>
      <c r="SPT293" s="43"/>
      <c r="SPU293" s="43"/>
      <c r="SPV293" s="43"/>
      <c r="SPW293" s="43"/>
      <c r="SPX293" s="43"/>
      <c r="SPY293" s="43"/>
      <c r="SPZ293" s="43"/>
      <c r="SQA293" s="43"/>
      <c r="SQB293" s="43"/>
      <c r="SQC293" s="43"/>
      <c r="SQD293" s="43"/>
      <c r="SQE293" s="43"/>
      <c r="SQF293" s="43"/>
      <c r="SQG293" s="43"/>
      <c r="SQH293" s="43"/>
      <c r="SQI293" s="43"/>
      <c r="SQJ293" s="43"/>
      <c r="SQK293" s="43"/>
      <c r="SQL293" s="43"/>
      <c r="SQM293" s="43"/>
      <c r="SQN293" s="43"/>
      <c r="SQO293" s="43"/>
      <c r="SQP293" s="43"/>
      <c r="SQQ293" s="43"/>
      <c r="SQR293" s="43"/>
      <c r="SQS293" s="43"/>
      <c r="SQT293" s="43"/>
      <c r="SQU293" s="43"/>
      <c r="SQV293" s="43"/>
      <c r="SQW293" s="43"/>
      <c r="SQX293" s="43"/>
      <c r="SQY293" s="43"/>
      <c r="SQZ293" s="43"/>
      <c r="SRA293" s="43"/>
      <c r="SRB293" s="43"/>
      <c r="SRC293" s="43"/>
      <c r="SRD293" s="43"/>
      <c r="SRE293" s="43"/>
      <c r="SRF293" s="43"/>
      <c r="SRG293" s="43"/>
      <c r="SRH293" s="43"/>
      <c r="SRI293" s="43"/>
      <c r="SRJ293" s="43"/>
      <c r="SRK293" s="43"/>
      <c r="SRL293" s="43"/>
      <c r="SRM293" s="43"/>
      <c r="SRN293" s="43"/>
      <c r="SRO293" s="43"/>
      <c r="SRP293" s="43"/>
      <c r="SRQ293" s="43"/>
      <c r="SRR293" s="43"/>
      <c r="SRS293" s="43"/>
      <c r="SRT293" s="43"/>
      <c r="SRU293" s="43"/>
      <c r="SRV293" s="43"/>
      <c r="SRW293" s="43"/>
      <c r="SRX293" s="43"/>
      <c r="SRY293" s="43"/>
      <c r="SRZ293" s="43"/>
      <c r="SSA293" s="43"/>
      <c r="SSB293" s="43"/>
      <c r="SSC293" s="43"/>
      <c r="SSD293" s="43"/>
      <c r="SSE293" s="43"/>
      <c r="SSF293" s="43"/>
      <c r="SSG293" s="43"/>
      <c r="SSH293" s="43"/>
      <c r="SSI293" s="43"/>
      <c r="SSJ293" s="43"/>
      <c r="SSK293" s="43"/>
      <c r="SSL293" s="43"/>
      <c r="SSM293" s="43"/>
      <c r="SSN293" s="43"/>
      <c r="SSO293" s="43"/>
      <c r="SSP293" s="43"/>
      <c r="SSQ293" s="43"/>
      <c r="SSR293" s="43"/>
      <c r="SSS293" s="43"/>
      <c r="SST293" s="43"/>
      <c r="SSU293" s="43"/>
      <c r="SSV293" s="43"/>
      <c r="SSW293" s="43"/>
      <c r="SSX293" s="43"/>
      <c r="SSY293" s="43"/>
      <c r="SSZ293" s="43"/>
      <c r="STA293" s="43"/>
      <c r="STB293" s="43"/>
      <c r="STC293" s="43"/>
      <c r="STD293" s="43"/>
      <c r="STE293" s="43"/>
      <c r="STF293" s="43"/>
      <c r="STG293" s="43"/>
      <c r="STH293" s="43"/>
      <c r="STI293" s="43"/>
      <c r="STJ293" s="43"/>
      <c r="STK293" s="43"/>
      <c r="STL293" s="43"/>
      <c r="STM293" s="43"/>
      <c r="STN293" s="43"/>
      <c r="STO293" s="43"/>
      <c r="STP293" s="43"/>
      <c r="STQ293" s="43"/>
      <c r="STR293" s="43"/>
      <c r="STS293" s="43"/>
      <c r="STT293" s="43"/>
      <c r="STU293" s="43"/>
      <c r="STV293" s="43"/>
      <c r="STW293" s="43"/>
      <c r="STX293" s="43"/>
      <c r="STY293" s="43"/>
      <c r="STZ293" s="43"/>
      <c r="SUA293" s="43"/>
      <c r="SUB293" s="43"/>
      <c r="SUC293" s="43"/>
      <c r="SUD293" s="43"/>
      <c r="SUE293" s="43"/>
      <c r="SUF293" s="43"/>
      <c r="SUG293" s="43"/>
      <c r="SUH293" s="43"/>
      <c r="SUI293" s="43"/>
      <c r="SUJ293" s="43"/>
      <c r="SUK293" s="43"/>
      <c r="SUL293" s="43"/>
      <c r="SUM293" s="43"/>
      <c r="SUN293" s="43"/>
      <c r="SUO293" s="43"/>
      <c r="SUP293" s="43"/>
      <c r="SUQ293" s="43"/>
      <c r="SUR293" s="43"/>
      <c r="SUS293" s="43"/>
      <c r="SUT293" s="43"/>
      <c r="SUU293" s="43"/>
      <c r="SUV293" s="43"/>
      <c r="SUW293" s="43"/>
      <c r="SUX293" s="43"/>
      <c r="SUY293" s="43"/>
      <c r="SUZ293" s="43"/>
      <c r="SVA293" s="43"/>
      <c r="SVB293" s="43"/>
      <c r="SVC293" s="43"/>
      <c r="SVD293" s="43"/>
      <c r="SVE293" s="43"/>
      <c r="SVF293" s="43"/>
      <c r="SVG293" s="43"/>
      <c r="SVH293" s="43"/>
      <c r="SVI293" s="43"/>
      <c r="SVJ293" s="43"/>
      <c r="SVK293" s="43"/>
      <c r="SVL293" s="43"/>
      <c r="SVM293" s="43"/>
      <c r="SVN293" s="43"/>
      <c r="SVO293" s="43"/>
      <c r="SVP293" s="43"/>
      <c r="SVQ293" s="43"/>
      <c r="SVR293" s="43"/>
      <c r="SVS293" s="43"/>
      <c r="SVT293" s="43"/>
      <c r="SVU293" s="43"/>
      <c r="SVV293" s="43"/>
      <c r="SVW293" s="43"/>
      <c r="SVX293" s="43"/>
      <c r="SVY293" s="43"/>
      <c r="SVZ293" s="43"/>
      <c r="SWA293" s="43"/>
      <c r="SWB293" s="43"/>
      <c r="SWC293" s="43"/>
      <c r="SWD293" s="43"/>
      <c r="SWE293" s="43"/>
      <c r="SWF293" s="43"/>
      <c r="SWG293" s="43"/>
      <c r="SWH293" s="43"/>
      <c r="SWI293" s="43"/>
      <c r="SWJ293" s="43"/>
      <c r="SWK293" s="43"/>
      <c r="SWL293" s="43"/>
      <c r="SWM293" s="43"/>
      <c r="SWN293" s="43"/>
      <c r="SWO293" s="43"/>
      <c r="SWP293" s="43"/>
      <c r="SWQ293" s="43"/>
      <c r="SWR293" s="43"/>
      <c r="SWS293" s="43"/>
      <c r="SWT293" s="43"/>
      <c r="SWU293" s="43"/>
      <c r="SWV293" s="43"/>
      <c r="SWW293" s="43"/>
      <c r="SWX293" s="43"/>
      <c r="SWY293" s="43"/>
      <c r="SWZ293" s="43"/>
      <c r="SXA293" s="43"/>
      <c r="SXB293" s="43"/>
      <c r="SXC293" s="43"/>
      <c r="SXD293" s="43"/>
      <c r="SXE293" s="43"/>
      <c r="SXF293" s="43"/>
      <c r="SXG293" s="43"/>
      <c r="SXH293" s="43"/>
      <c r="SXI293" s="43"/>
      <c r="SXJ293" s="43"/>
      <c r="SXK293" s="43"/>
      <c r="SXL293" s="43"/>
      <c r="SXM293" s="43"/>
      <c r="SXN293" s="43"/>
      <c r="SXO293" s="43"/>
      <c r="SXP293" s="43"/>
      <c r="SXQ293" s="43"/>
      <c r="SXR293" s="43"/>
      <c r="SXS293" s="43"/>
      <c r="SXT293" s="43"/>
      <c r="SXU293" s="43"/>
      <c r="SXV293" s="43"/>
      <c r="SXW293" s="43"/>
      <c r="SXX293" s="43"/>
      <c r="SXY293" s="43"/>
      <c r="SXZ293" s="43"/>
      <c r="SYA293" s="43"/>
      <c r="SYB293" s="43"/>
      <c r="SYC293" s="43"/>
      <c r="SYD293" s="43"/>
      <c r="SYE293" s="43"/>
      <c r="SYF293" s="43"/>
      <c r="SYG293" s="43"/>
      <c r="SYH293" s="43"/>
      <c r="SYI293" s="43"/>
      <c r="SYJ293" s="43"/>
      <c r="SYK293" s="43"/>
      <c r="SYL293" s="43"/>
      <c r="SYM293" s="43"/>
      <c r="SYN293" s="43"/>
      <c r="SYO293" s="43"/>
      <c r="SYP293" s="43"/>
      <c r="SYQ293" s="43"/>
      <c r="SYR293" s="43"/>
      <c r="SYS293" s="43"/>
      <c r="SYT293" s="43"/>
      <c r="SYU293" s="43"/>
      <c r="SYV293" s="43"/>
      <c r="SYW293" s="43"/>
      <c r="SYX293" s="43"/>
      <c r="SYY293" s="43"/>
      <c r="SYZ293" s="43"/>
      <c r="SZA293" s="43"/>
      <c r="SZB293" s="43"/>
      <c r="SZC293" s="43"/>
      <c r="SZD293" s="43"/>
      <c r="SZE293" s="43"/>
      <c r="SZF293" s="43"/>
      <c r="SZG293" s="43"/>
      <c r="SZH293" s="43"/>
      <c r="SZI293" s="43"/>
      <c r="SZJ293" s="43"/>
      <c r="SZK293" s="43"/>
      <c r="SZL293" s="43"/>
      <c r="SZM293" s="43"/>
      <c r="SZN293" s="43"/>
      <c r="SZO293" s="43"/>
      <c r="SZP293" s="43"/>
      <c r="SZQ293" s="43"/>
      <c r="SZR293" s="43"/>
      <c r="SZS293" s="43"/>
      <c r="SZT293" s="43"/>
      <c r="SZU293" s="43"/>
      <c r="SZV293" s="43"/>
      <c r="SZW293" s="43"/>
      <c r="SZX293" s="43"/>
      <c r="SZY293" s="43"/>
      <c r="SZZ293" s="43"/>
      <c r="TAA293" s="43"/>
      <c r="TAB293" s="43"/>
      <c r="TAC293" s="43"/>
      <c r="TAD293" s="43"/>
      <c r="TAE293" s="43"/>
      <c r="TAF293" s="43"/>
      <c r="TAG293" s="43"/>
      <c r="TAH293" s="43"/>
      <c r="TAI293" s="43"/>
      <c r="TAJ293" s="43"/>
      <c r="TAK293" s="43"/>
      <c r="TAL293" s="43"/>
      <c r="TAM293" s="43"/>
      <c r="TAN293" s="43"/>
      <c r="TAO293" s="43"/>
      <c r="TAP293" s="43"/>
      <c r="TAQ293" s="43"/>
      <c r="TAR293" s="43"/>
      <c r="TAS293" s="43"/>
      <c r="TAT293" s="43"/>
      <c r="TAU293" s="43"/>
      <c r="TAV293" s="43"/>
      <c r="TAW293" s="43"/>
      <c r="TAX293" s="43"/>
      <c r="TAY293" s="43"/>
      <c r="TAZ293" s="43"/>
      <c r="TBA293" s="43"/>
      <c r="TBB293" s="43"/>
      <c r="TBC293" s="43"/>
      <c r="TBD293" s="43"/>
      <c r="TBE293" s="43"/>
      <c r="TBF293" s="43"/>
      <c r="TBG293" s="43"/>
      <c r="TBH293" s="43"/>
      <c r="TBI293" s="43"/>
      <c r="TBJ293" s="43"/>
      <c r="TBK293" s="43"/>
      <c r="TBL293" s="43"/>
      <c r="TBM293" s="43"/>
      <c r="TBN293" s="43"/>
      <c r="TBO293" s="43"/>
      <c r="TBP293" s="43"/>
      <c r="TBQ293" s="43"/>
      <c r="TBR293" s="43"/>
      <c r="TBS293" s="43"/>
      <c r="TBT293" s="43"/>
      <c r="TBU293" s="43"/>
      <c r="TBV293" s="43"/>
      <c r="TBW293" s="43"/>
      <c r="TBX293" s="43"/>
      <c r="TBY293" s="43"/>
      <c r="TBZ293" s="43"/>
      <c r="TCA293" s="43"/>
      <c r="TCB293" s="43"/>
      <c r="TCC293" s="43"/>
      <c r="TCD293" s="43"/>
      <c r="TCE293" s="43"/>
      <c r="TCF293" s="43"/>
      <c r="TCG293" s="43"/>
      <c r="TCH293" s="43"/>
      <c r="TCI293" s="43"/>
      <c r="TCJ293" s="43"/>
      <c r="TCK293" s="43"/>
      <c r="TCL293" s="43"/>
      <c r="TCM293" s="43"/>
      <c r="TCN293" s="43"/>
      <c r="TCO293" s="43"/>
      <c r="TCP293" s="43"/>
      <c r="TCQ293" s="43"/>
      <c r="TCR293" s="43"/>
      <c r="TCS293" s="43"/>
      <c r="TCT293" s="43"/>
      <c r="TCU293" s="43"/>
      <c r="TCV293" s="43"/>
      <c r="TCW293" s="43"/>
      <c r="TCX293" s="43"/>
      <c r="TCY293" s="43"/>
      <c r="TCZ293" s="43"/>
      <c r="TDA293" s="43"/>
      <c r="TDB293" s="43"/>
      <c r="TDC293" s="43"/>
      <c r="TDD293" s="43"/>
      <c r="TDE293" s="43"/>
      <c r="TDF293" s="43"/>
      <c r="TDG293" s="43"/>
      <c r="TDH293" s="43"/>
      <c r="TDI293" s="43"/>
      <c r="TDJ293" s="43"/>
      <c r="TDK293" s="43"/>
      <c r="TDL293" s="43"/>
      <c r="TDM293" s="43"/>
      <c r="TDN293" s="43"/>
      <c r="TDO293" s="43"/>
      <c r="TDP293" s="43"/>
      <c r="TDQ293" s="43"/>
      <c r="TDR293" s="43"/>
      <c r="TDS293" s="43"/>
      <c r="TDT293" s="43"/>
      <c r="TDU293" s="43"/>
      <c r="TDV293" s="43"/>
      <c r="TDW293" s="43"/>
      <c r="TDX293" s="43"/>
      <c r="TDY293" s="43"/>
      <c r="TDZ293" s="43"/>
      <c r="TEA293" s="43"/>
      <c r="TEB293" s="43"/>
      <c r="TEC293" s="43"/>
      <c r="TED293" s="43"/>
      <c r="TEE293" s="43"/>
      <c r="TEF293" s="43"/>
      <c r="TEG293" s="43"/>
      <c r="TEH293" s="43"/>
      <c r="TEI293" s="43"/>
      <c r="TEJ293" s="43"/>
      <c r="TEK293" s="43"/>
      <c r="TEL293" s="43"/>
      <c r="TEM293" s="43"/>
      <c r="TEN293" s="43"/>
      <c r="TEO293" s="43"/>
      <c r="TEP293" s="43"/>
      <c r="TEQ293" s="43"/>
      <c r="TER293" s="43"/>
      <c r="TES293" s="43"/>
      <c r="TET293" s="43"/>
      <c r="TEU293" s="43"/>
      <c r="TEV293" s="43"/>
      <c r="TEW293" s="43"/>
      <c r="TEX293" s="43"/>
      <c r="TEY293" s="43"/>
      <c r="TEZ293" s="43"/>
      <c r="TFA293" s="43"/>
      <c r="TFB293" s="43"/>
      <c r="TFC293" s="43"/>
      <c r="TFD293" s="43"/>
      <c r="TFE293" s="43"/>
      <c r="TFF293" s="43"/>
      <c r="TFG293" s="43"/>
      <c r="TFH293" s="43"/>
      <c r="TFI293" s="43"/>
      <c r="TFJ293" s="43"/>
      <c r="TFK293" s="43"/>
      <c r="TFL293" s="43"/>
      <c r="TFM293" s="43"/>
      <c r="TFN293" s="43"/>
      <c r="TFO293" s="43"/>
      <c r="TFP293" s="43"/>
      <c r="TFQ293" s="43"/>
      <c r="TFR293" s="43"/>
      <c r="TFS293" s="43"/>
      <c r="TFT293" s="43"/>
      <c r="TFU293" s="43"/>
      <c r="TFV293" s="43"/>
      <c r="TFW293" s="43"/>
      <c r="TFX293" s="43"/>
      <c r="TFY293" s="43"/>
      <c r="TFZ293" s="43"/>
      <c r="TGA293" s="43"/>
      <c r="TGB293" s="43"/>
      <c r="TGC293" s="43"/>
      <c r="TGD293" s="43"/>
      <c r="TGE293" s="43"/>
      <c r="TGF293" s="43"/>
      <c r="TGG293" s="43"/>
      <c r="TGH293" s="43"/>
      <c r="TGI293" s="43"/>
      <c r="TGJ293" s="43"/>
      <c r="TGK293" s="43"/>
      <c r="TGL293" s="43"/>
      <c r="TGM293" s="43"/>
      <c r="TGN293" s="43"/>
      <c r="TGO293" s="43"/>
      <c r="TGP293" s="43"/>
      <c r="TGQ293" s="43"/>
      <c r="TGR293" s="43"/>
      <c r="TGS293" s="43"/>
      <c r="TGT293" s="43"/>
      <c r="TGU293" s="43"/>
      <c r="TGV293" s="43"/>
      <c r="TGW293" s="43"/>
      <c r="TGX293" s="43"/>
      <c r="TGY293" s="43"/>
      <c r="TGZ293" s="43"/>
      <c r="THA293" s="43"/>
      <c r="THB293" s="43"/>
      <c r="THC293" s="43"/>
      <c r="THD293" s="43"/>
      <c r="THE293" s="43"/>
      <c r="THF293" s="43"/>
      <c r="THG293" s="43"/>
      <c r="THH293" s="43"/>
      <c r="THI293" s="43"/>
      <c r="THJ293" s="43"/>
      <c r="THK293" s="43"/>
      <c r="THL293" s="43"/>
      <c r="THM293" s="43"/>
      <c r="THN293" s="43"/>
      <c r="THO293" s="43"/>
      <c r="THP293" s="43"/>
      <c r="THQ293" s="43"/>
      <c r="THR293" s="43"/>
      <c r="THS293" s="43"/>
      <c r="THT293" s="43"/>
      <c r="THU293" s="43"/>
      <c r="THV293" s="43"/>
      <c r="THW293" s="43"/>
      <c r="THX293" s="43"/>
      <c r="THY293" s="43"/>
      <c r="THZ293" s="43"/>
      <c r="TIA293" s="43"/>
      <c r="TIB293" s="43"/>
      <c r="TIC293" s="43"/>
      <c r="TID293" s="43"/>
      <c r="TIE293" s="43"/>
      <c r="TIF293" s="43"/>
      <c r="TIG293" s="43"/>
      <c r="TIH293" s="43"/>
      <c r="TII293" s="43"/>
      <c r="TIJ293" s="43"/>
      <c r="TIK293" s="43"/>
      <c r="TIL293" s="43"/>
      <c r="TIM293" s="43"/>
      <c r="TIN293" s="43"/>
      <c r="TIO293" s="43"/>
      <c r="TIP293" s="43"/>
      <c r="TIQ293" s="43"/>
      <c r="TIR293" s="43"/>
      <c r="TIS293" s="43"/>
      <c r="TIT293" s="43"/>
      <c r="TIU293" s="43"/>
      <c r="TIV293" s="43"/>
      <c r="TIW293" s="43"/>
      <c r="TIX293" s="43"/>
      <c r="TIY293" s="43"/>
      <c r="TIZ293" s="43"/>
      <c r="TJA293" s="43"/>
      <c r="TJB293" s="43"/>
      <c r="TJC293" s="43"/>
      <c r="TJD293" s="43"/>
      <c r="TJE293" s="43"/>
      <c r="TJF293" s="43"/>
      <c r="TJG293" s="43"/>
      <c r="TJH293" s="43"/>
      <c r="TJI293" s="43"/>
      <c r="TJJ293" s="43"/>
      <c r="TJK293" s="43"/>
      <c r="TJL293" s="43"/>
      <c r="TJM293" s="43"/>
      <c r="TJN293" s="43"/>
      <c r="TJO293" s="43"/>
      <c r="TJP293" s="43"/>
      <c r="TJQ293" s="43"/>
      <c r="TJR293" s="43"/>
      <c r="TJS293" s="43"/>
      <c r="TJT293" s="43"/>
      <c r="TJU293" s="43"/>
      <c r="TJV293" s="43"/>
      <c r="TJW293" s="43"/>
      <c r="TJX293" s="43"/>
      <c r="TJY293" s="43"/>
      <c r="TJZ293" s="43"/>
      <c r="TKA293" s="43"/>
      <c r="TKB293" s="43"/>
      <c r="TKC293" s="43"/>
      <c r="TKD293" s="43"/>
      <c r="TKE293" s="43"/>
      <c r="TKF293" s="43"/>
      <c r="TKG293" s="43"/>
      <c r="TKH293" s="43"/>
      <c r="TKI293" s="43"/>
      <c r="TKJ293" s="43"/>
      <c r="TKK293" s="43"/>
      <c r="TKL293" s="43"/>
      <c r="TKM293" s="43"/>
      <c r="TKN293" s="43"/>
      <c r="TKO293" s="43"/>
      <c r="TKP293" s="43"/>
      <c r="TKQ293" s="43"/>
      <c r="TKR293" s="43"/>
      <c r="TKS293" s="43"/>
      <c r="TKT293" s="43"/>
      <c r="TKU293" s="43"/>
      <c r="TKV293" s="43"/>
      <c r="TKW293" s="43"/>
      <c r="TKX293" s="43"/>
      <c r="TKY293" s="43"/>
      <c r="TKZ293" s="43"/>
      <c r="TLA293" s="43"/>
      <c r="TLB293" s="43"/>
      <c r="TLC293" s="43"/>
      <c r="TLD293" s="43"/>
      <c r="TLE293" s="43"/>
      <c r="TLF293" s="43"/>
      <c r="TLG293" s="43"/>
      <c r="TLH293" s="43"/>
      <c r="TLI293" s="43"/>
      <c r="TLJ293" s="43"/>
      <c r="TLK293" s="43"/>
      <c r="TLL293" s="43"/>
      <c r="TLM293" s="43"/>
      <c r="TLN293" s="43"/>
      <c r="TLO293" s="43"/>
      <c r="TLP293" s="43"/>
      <c r="TLQ293" s="43"/>
      <c r="TLR293" s="43"/>
      <c r="TLS293" s="43"/>
      <c r="TLT293" s="43"/>
      <c r="TLU293" s="43"/>
      <c r="TLV293" s="43"/>
      <c r="TLW293" s="43"/>
      <c r="TLX293" s="43"/>
      <c r="TLY293" s="43"/>
      <c r="TLZ293" s="43"/>
      <c r="TMA293" s="43"/>
      <c r="TMB293" s="43"/>
      <c r="TMC293" s="43"/>
      <c r="TMD293" s="43"/>
      <c r="TME293" s="43"/>
      <c r="TMF293" s="43"/>
      <c r="TMG293" s="43"/>
      <c r="TMH293" s="43"/>
      <c r="TMI293" s="43"/>
      <c r="TMJ293" s="43"/>
      <c r="TMK293" s="43"/>
      <c r="TML293" s="43"/>
      <c r="TMM293" s="43"/>
      <c r="TMN293" s="43"/>
      <c r="TMO293" s="43"/>
      <c r="TMP293" s="43"/>
      <c r="TMQ293" s="43"/>
      <c r="TMR293" s="43"/>
      <c r="TMS293" s="43"/>
      <c r="TMT293" s="43"/>
      <c r="TMU293" s="43"/>
      <c r="TMV293" s="43"/>
      <c r="TMW293" s="43"/>
      <c r="TMX293" s="43"/>
      <c r="TMY293" s="43"/>
      <c r="TMZ293" s="43"/>
      <c r="TNA293" s="43"/>
      <c r="TNB293" s="43"/>
      <c r="TNC293" s="43"/>
      <c r="TND293" s="43"/>
      <c r="TNE293" s="43"/>
      <c r="TNF293" s="43"/>
      <c r="TNG293" s="43"/>
      <c r="TNH293" s="43"/>
      <c r="TNI293" s="43"/>
      <c r="TNJ293" s="43"/>
      <c r="TNK293" s="43"/>
      <c r="TNL293" s="43"/>
      <c r="TNM293" s="43"/>
      <c r="TNN293" s="43"/>
      <c r="TNO293" s="43"/>
      <c r="TNP293" s="43"/>
      <c r="TNQ293" s="43"/>
      <c r="TNR293" s="43"/>
      <c r="TNS293" s="43"/>
      <c r="TNT293" s="43"/>
      <c r="TNU293" s="43"/>
      <c r="TNV293" s="43"/>
      <c r="TNW293" s="43"/>
      <c r="TNX293" s="43"/>
      <c r="TNY293" s="43"/>
      <c r="TNZ293" s="43"/>
      <c r="TOA293" s="43"/>
      <c r="TOB293" s="43"/>
      <c r="TOC293" s="43"/>
      <c r="TOD293" s="43"/>
      <c r="TOE293" s="43"/>
      <c r="TOF293" s="43"/>
      <c r="TOG293" s="43"/>
      <c r="TOH293" s="43"/>
      <c r="TOI293" s="43"/>
      <c r="TOJ293" s="43"/>
      <c r="TOK293" s="43"/>
      <c r="TOL293" s="43"/>
      <c r="TOM293" s="43"/>
      <c r="TON293" s="43"/>
      <c r="TOO293" s="43"/>
      <c r="TOP293" s="43"/>
      <c r="TOQ293" s="43"/>
      <c r="TOR293" s="43"/>
      <c r="TOS293" s="43"/>
      <c r="TOT293" s="43"/>
      <c r="TOU293" s="43"/>
      <c r="TOV293" s="43"/>
      <c r="TOW293" s="43"/>
      <c r="TOX293" s="43"/>
      <c r="TOY293" s="43"/>
      <c r="TOZ293" s="43"/>
      <c r="TPA293" s="43"/>
      <c r="TPB293" s="43"/>
      <c r="TPC293" s="43"/>
      <c r="TPD293" s="43"/>
      <c r="TPE293" s="43"/>
      <c r="TPF293" s="43"/>
      <c r="TPG293" s="43"/>
      <c r="TPH293" s="43"/>
      <c r="TPI293" s="43"/>
      <c r="TPJ293" s="43"/>
      <c r="TPK293" s="43"/>
      <c r="TPL293" s="43"/>
      <c r="TPM293" s="43"/>
      <c r="TPN293" s="43"/>
      <c r="TPO293" s="43"/>
      <c r="TPP293" s="43"/>
      <c r="TPQ293" s="43"/>
      <c r="TPR293" s="43"/>
      <c r="TPS293" s="43"/>
      <c r="TPT293" s="43"/>
      <c r="TPU293" s="43"/>
      <c r="TPV293" s="43"/>
      <c r="TPW293" s="43"/>
      <c r="TPX293" s="43"/>
      <c r="TPY293" s="43"/>
      <c r="TPZ293" s="43"/>
      <c r="TQA293" s="43"/>
      <c r="TQB293" s="43"/>
      <c r="TQC293" s="43"/>
      <c r="TQD293" s="43"/>
      <c r="TQE293" s="43"/>
      <c r="TQF293" s="43"/>
      <c r="TQG293" s="43"/>
      <c r="TQH293" s="43"/>
      <c r="TQI293" s="43"/>
      <c r="TQJ293" s="43"/>
      <c r="TQK293" s="43"/>
      <c r="TQL293" s="43"/>
      <c r="TQM293" s="43"/>
      <c r="TQN293" s="43"/>
      <c r="TQO293" s="43"/>
      <c r="TQP293" s="43"/>
      <c r="TQQ293" s="43"/>
      <c r="TQR293" s="43"/>
      <c r="TQS293" s="43"/>
      <c r="TQT293" s="43"/>
      <c r="TQU293" s="43"/>
      <c r="TQV293" s="43"/>
      <c r="TQW293" s="43"/>
      <c r="TQX293" s="43"/>
      <c r="TQY293" s="43"/>
      <c r="TQZ293" s="43"/>
      <c r="TRA293" s="43"/>
      <c r="TRB293" s="43"/>
      <c r="TRC293" s="43"/>
      <c r="TRD293" s="43"/>
      <c r="TRE293" s="43"/>
      <c r="TRF293" s="43"/>
      <c r="TRG293" s="43"/>
      <c r="TRH293" s="43"/>
      <c r="TRI293" s="43"/>
      <c r="TRJ293" s="43"/>
      <c r="TRK293" s="43"/>
      <c r="TRL293" s="43"/>
      <c r="TRM293" s="43"/>
      <c r="TRN293" s="43"/>
      <c r="TRO293" s="43"/>
      <c r="TRP293" s="43"/>
      <c r="TRQ293" s="43"/>
      <c r="TRR293" s="43"/>
      <c r="TRS293" s="43"/>
      <c r="TRT293" s="43"/>
      <c r="TRU293" s="43"/>
      <c r="TRV293" s="43"/>
      <c r="TRW293" s="43"/>
      <c r="TRX293" s="43"/>
      <c r="TRY293" s="43"/>
      <c r="TRZ293" s="43"/>
      <c r="TSA293" s="43"/>
      <c r="TSB293" s="43"/>
      <c r="TSC293" s="43"/>
      <c r="TSD293" s="43"/>
      <c r="TSE293" s="43"/>
      <c r="TSF293" s="43"/>
      <c r="TSG293" s="43"/>
      <c r="TSH293" s="43"/>
      <c r="TSI293" s="43"/>
      <c r="TSJ293" s="43"/>
      <c r="TSK293" s="43"/>
      <c r="TSL293" s="43"/>
      <c r="TSM293" s="43"/>
      <c r="TSN293" s="43"/>
      <c r="TSO293" s="43"/>
      <c r="TSP293" s="43"/>
      <c r="TSQ293" s="43"/>
      <c r="TSR293" s="43"/>
      <c r="TSS293" s="43"/>
      <c r="TST293" s="43"/>
      <c r="TSU293" s="43"/>
      <c r="TSV293" s="43"/>
      <c r="TSW293" s="43"/>
      <c r="TSX293" s="43"/>
      <c r="TSY293" s="43"/>
      <c r="TSZ293" s="43"/>
      <c r="TTA293" s="43"/>
      <c r="TTB293" s="43"/>
      <c r="TTC293" s="43"/>
      <c r="TTD293" s="43"/>
      <c r="TTE293" s="43"/>
      <c r="TTF293" s="43"/>
      <c r="TTG293" s="43"/>
      <c r="TTH293" s="43"/>
      <c r="TTI293" s="43"/>
      <c r="TTJ293" s="43"/>
      <c r="TTK293" s="43"/>
      <c r="TTL293" s="43"/>
      <c r="TTM293" s="43"/>
      <c r="TTN293" s="43"/>
      <c r="TTO293" s="43"/>
      <c r="TTP293" s="43"/>
      <c r="TTQ293" s="43"/>
      <c r="TTR293" s="43"/>
      <c r="TTS293" s="43"/>
      <c r="TTT293" s="43"/>
      <c r="TTU293" s="43"/>
      <c r="TTV293" s="43"/>
      <c r="TTW293" s="43"/>
      <c r="TTX293" s="43"/>
      <c r="TTY293" s="43"/>
      <c r="TTZ293" s="43"/>
      <c r="TUA293" s="43"/>
      <c r="TUB293" s="43"/>
      <c r="TUC293" s="43"/>
      <c r="TUD293" s="43"/>
      <c r="TUE293" s="43"/>
      <c r="TUF293" s="43"/>
      <c r="TUG293" s="43"/>
      <c r="TUH293" s="43"/>
      <c r="TUI293" s="43"/>
      <c r="TUJ293" s="43"/>
      <c r="TUK293" s="43"/>
      <c r="TUL293" s="43"/>
      <c r="TUM293" s="43"/>
      <c r="TUN293" s="43"/>
      <c r="TUO293" s="43"/>
      <c r="TUP293" s="43"/>
      <c r="TUQ293" s="43"/>
      <c r="TUR293" s="43"/>
      <c r="TUS293" s="43"/>
      <c r="TUT293" s="43"/>
      <c r="TUU293" s="43"/>
      <c r="TUV293" s="43"/>
      <c r="TUW293" s="43"/>
      <c r="TUX293" s="43"/>
      <c r="TUY293" s="43"/>
      <c r="TUZ293" s="43"/>
      <c r="TVA293" s="43"/>
      <c r="TVB293" s="43"/>
      <c r="TVC293" s="43"/>
      <c r="TVD293" s="43"/>
      <c r="TVE293" s="43"/>
      <c r="TVF293" s="43"/>
      <c r="TVG293" s="43"/>
      <c r="TVH293" s="43"/>
      <c r="TVI293" s="43"/>
      <c r="TVJ293" s="43"/>
      <c r="TVK293" s="43"/>
      <c r="TVL293" s="43"/>
      <c r="TVM293" s="43"/>
      <c r="TVN293" s="43"/>
      <c r="TVO293" s="43"/>
      <c r="TVP293" s="43"/>
      <c r="TVQ293" s="43"/>
      <c r="TVR293" s="43"/>
      <c r="TVS293" s="43"/>
      <c r="TVT293" s="43"/>
      <c r="TVU293" s="43"/>
      <c r="TVV293" s="43"/>
      <c r="TVW293" s="43"/>
      <c r="TVX293" s="43"/>
      <c r="TVY293" s="43"/>
      <c r="TVZ293" s="43"/>
      <c r="TWA293" s="43"/>
      <c r="TWB293" s="43"/>
      <c r="TWC293" s="43"/>
      <c r="TWD293" s="43"/>
      <c r="TWE293" s="43"/>
      <c r="TWF293" s="43"/>
      <c r="TWG293" s="43"/>
      <c r="TWH293" s="43"/>
      <c r="TWI293" s="43"/>
      <c r="TWJ293" s="43"/>
      <c r="TWK293" s="43"/>
      <c r="TWL293" s="43"/>
      <c r="TWM293" s="43"/>
      <c r="TWN293" s="43"/>
      <c r="TWO293" s="43"/>
      <c r="TWP293" s="43"/>
      <c r="TWQ293" s="43"/>
      <c r="TWR293" s="43"/>
      <c r="TWS293" s="43"/>
      <c r="TWT293" s="43"/>
      <c r="TWU293" s="43"/>
      <c r="TWV293" s="43"/>
      <c r="TWW293" s="43"/>
      <c r="TWX293" s="43"/>
      <c r="TWY293" s="43"/>
      <c r="TWZ293" s="43"/>
      <c r="TXA293" s="43"/>
      <c r="TXB293" s="43"/>
      <c r="TXC293" s="43"/>
      <c r="TXD293" s="43"/>
      <c r="TXE293" s="43"/>
      <c r="TXF293" s="43"/>
      <c r="TXG293" s="43"/>
      <c r="TXH293" s="43"/>
      <c r="TXI293" s="43"/>
      <c r="TXJ293" s="43"/>
      <c r="TXK293" s="43"/>
      <c r="TXL293" s="43"/>
      <c r="TXM293" s="43"/>
      <c r="TXN293" s="43"/>
      <c r="TXO293" s="43"/>
      <c r="TXP293" s="43"/>
      <c r="TXQ293" s="43"/>
      <c r="TXR293" s="43"/>
      <c r="TXS293" s="43"/>
      <c r="TXT293" s="43"/>
      <c r="TXU293" s="43"/>
      <c r="TXV293" s="43"/>
      <c r="TXW293" s="43"/>
      <c r="TXX293" s="43"/>
      <c r="TXY293" s="43"/>
      <c r="TXZ293" s="43"/>
      <c r="TYA293" s="43"/>
      <c r="TYB293" s="43"/>
      <c r="TYC293" s="43"/>
      <c r="TYD293" s="43"/>
      <c r="TYE293" s="43"/>
      <c r="TYF293" s="43"/>
      <c r="TYG293" s="43"/>
      <c r="TYH293" s="43"/>
      <c r="TYI293" s="43"/>
      <c r="TYJ293" s="43"/>
      <c r="TYK293" s="43"/>
      <c r="TYL293" s="43"/>
      <c r="TYM293" s="43"/>
      <c r="TYN293" s="43"/>
      <c r="TYO293" s="43"/>
      <c r="TYP293" s="43"/>
      <c r="TYQ293" s="43"/>
      <c r="TYR293" s="43"/>
      <c r="TYS293" s="43"/>
      <c r="TYT293" s="43"/>
      <c r="TYU293" s="43"/>
      <c r="TYV293" s="43"/>
      <c r="TYW293" s="43"/>
      <c r="TYX293" s="43"/>
      <c r="TYY293" s="43"/>
      <c r="TYZ293" s="43"/>
      <c r="TZA293" s="43"/>
      <c r="TZB293" s="43"/>
      <c r="TZC293" s="43"/>
      <c r="TZD293" s="43"/>
      <c r="TZE293" s="43"/>
      <c r="TZF293" s="43"/>
      <c r="TZG293" s="43"/>
      <c r="TZH293" s="43"/>
      <c r="TZI293" s="43"/>
      <c r="TZJ293" s="43"/>
      <c r="TZK293" s="43"/>
      <c r="TZL293" s="43"/>
      <c r="TZM293" s="43"/>
      <c r="TZN293" s="43"/>
      <c r="TZO293" s="43"/>
      <c r="TZP293" s="43"/>
      <c r="TZQ293" s="43"/>
      <c r="TZR293" s="43"/>
      <c r="TZS293" s="43"/>
      <c r="TZT293" s="43"/>
      <c r="TZU293" s="43"/>
      <c r="TZV293" s="43"/>
      <c r="TZW293" s="43"/>
      <c r="TZX293" s="43"/>
      <c r="TZY293" s="43"/>
      <c r="TZZ293" s="43"/>
      <c r="UAA293" s="43"/>
      <c r="UAB293" s="43"/>
      <c r="UAC293" s="43"/>
      <c r="UAD293" s="43"/>
      <c r="UAE293" s="43"/>
      <c r="UAF293" s="43"/>
      <c r="UAG293" s="43"/>
      <c r="UAH293" s="43"/>
      <c r="UAI293" s="43"/>
      <c r="UAJ293" s="43"/>
      <c r="UAK293" s="43"/>
      <c r="UAL293" s="43"/>
      <c r="UAM293" s="43"/>
      <c r="UAN293" s="43"/>
      <c r="UAO293" s="43"/>
      <c r="UAP293" s="43"/>
      <c r="UAQ293" s="43"/>
      <c r="UAR293" s="43"/>
      <c r="UAS293" s="43"/>
      <c r="UAT293" s="43"/>
      <c r="UAU293" s="43"/>
      <c r="UAV293" s="43"/>
      <c r="UAW293" s="43"/>
      <c r="UAX293" s="43"/>
      <c r="UAY293" s="43"/>
      <c r="UAZ293" s="43"/>
      <c r="UBA293" s="43"/>
      <c r="UBB293" s="43"/>
      <c r="UBC293" s="43"/>
      <c r="UBD293" s="43"/>
      <c r="UBE293" s="43"/>
      <c r="UBF293" s="43"/>
      <c r="UBG293" s="43"/>
      <c r="UBH293" s="43"/>
      <c r="UBI293" s="43"/>
      <c r="UBJ293" s="43"/>
      <c r="UBK293" s="43"/>
      <c r="UBL293" s="43"/>
      <c r="UBM293" s="43"/>
      <c r="UBN293" s="43"/>
      <c r="UBO293" s="43"/>
      <c r="UBP293" s="43"/>
      <c r="UBQ293" s="43"/>
      <c r="UBR293" s="43"/>
      <c r="UBS293" s="43"/>
      <c r="UBT293" s="43"/>
      <c r="UBU293" s="43"/>
      <c r="UBV293" s="43"/>
      <c r="UBW293" s="43"/>
      <c r="UBX293" s="43"/>
      <c r="UBY293" s="43"/>
      <c r="UBZ293" s="43"/>
      <c r="UCA293" s="43"/>
      <c r="UCB293" s="43"/>
      <c r="UCC293" s="43"/>
      <c r="UCD293" s="43"/>
      <c r="UCE293" s="43"/>
      <c r="UCF293" s="43"/>
      <c r="UCG293" s="43"/>
      <c r="UCH293" s="43"/>
      <c r="UCI293" s="43"/>
      <c r="UCJ293" s="43"/>
      <c r="UCK293" s="43"/>
      <c r="UCL293" s="43"/>
      <c r="UCM293" s="43"/>
      <c r="UCN293" s="43"/>
      <c r="UCO293" s="43"/>
      <c r="UCP293" s="43"/>
      <c r="UCQ293" s="43"/>
      <c r="UCR293" s="43"/>
      <c r="UCS293" s="43"/>
      <c r="UCT293" s="43"/>
      <c r="UCU293" s="43"/>
      <c r="UCV293" s="43"/>
      <c r="UCW293" s="43"/>
      <c r="UCX293" s="43"/>
      <c r="UCY293" s="43"/>
      <c r="UCZ293" s="43"/>
      <c r="UDA293" s="43"/>
      <c r="UDB293" s="43"/>
      <c r="UDC293" s="43"/>
      <c r="UDD293" s="43"/>
      <c r="UDE293" s="43"/>
      <c r="UDF293" s="43"/>
      <c r="UDG293" s="43"/>
      <c r="UDH293" s="43"/>
      <c r="UDI293" s="43"/>
      <c r="UDJ293" s="43"/>
      <c r="UDK293" s="43"/>
      <c r="UDL293" s="43"/>
      <c r="UDM293" s="43"/>
      <c r="UDN293" s="43"/>
      <c r="UDO293" s="43"/>
      <c r="UDP293" s="43"/>
      <c r="UDQ293" s="43"/>
      <c r="UDR293" s="43"/>
      <c r="UDS293" s="43"/>
      <c r="UDT293" s="43"/>
      <c r="UDU293" s="43"/>
      <c r="UDV293" s="43"/>
      <c r="UDW293" s="43"/>
      <c r="UDX293" s="43"/>
      <c r="UDY293" s="43"/>
      <c r="UDZ293" s="43"/>
      <c r="UEA293" s="43"/>
      <c r="UEB293" s="43"/>
      <c r="UEC293" s="43"/>
      <c r="UED293" s="43"/>
      <c r="UEE293" s="43"/>
      <c r="UEF293" s="43"/>
      <c r="UEG293" s="43"/>
      <c r="UEH293" s="43"/>
      <c r="UEI293" s="43"/>
      <c r="UEJ293" s="43"/>
      <c r="UEK293" s="43"/>
      <c r="UEL293" s="43"/>
      <c r="UEM293" s="43"/>
      <c r="UEN293" s="43"/>
      <c r="UEO293" s="43"/>
      <c r="UEP293" s="43"/>
      <c r="UEQ293" s="43"/>
      <c r="UER293" s="43"/>
      <c r="UES293" s="43"/>
      <c r="UET293" s="43"/>
      <c r="UEU293" s="43"/>
      <c r="UEV293" s="43"/>
      <c r="UEW293" s="43"/>
      <c r="UEX293" s="43"/>
      <c r="UEY293" s="43"/>
      <c r="UEZ293" s="43"/>
      <c r="UFA293" s="43"/>
      <c r="UFB293" s="43"/>
      <c r="UFC293" s="43"/>
      <c r="UFD293" s="43"/>
      <c r="UFE293" s="43"/>
      <c r="UFF293" s="43"/>
      <c r="UFG293" s="43"/>
      <c r="UFH293" s="43"/>
      <c r="UFI293" s="43"/>
      <c r="UFJ293" s="43"/>
      <c r="UFK293" s="43"/>
      <c r="UFL293" s="43"/>
      <c r="UFM293" s="43"/>
      <c r="UFN293" s="43"/>
      <c r="UFO293" s="43"/>
      <c r="UFP293" s="43"/>
      <c r="UFQ293" s="43"/>
      <c r="UFR293" s="43"/>
      <c r="UFS293" s="43"/>
      <c r="UFT293" s="43"/>
      <c r="UFU293" s="43"/>
      <c r="UFV293" s="43"/>
      <c r="UFW293" s="43"/>
      <c r="UFX293" s="43"/>
      <c r="UFY293" s="43"/>
      <c r="UFZ293" s="43"/>
      <c r="UGA293" s="43"/>
      <c r="UGB293" s="43"/>
      <c r="UGC293" s="43"/>
      <c r="UGD293" s="43"/>
      <c r="UGE293" s="43"/>
      <c r="UGF293" s="43"/>
      <c r="UGG293" s="43"/>
      <c r="UGH293" s="43"/>
      <c r="UGI293" s="43"/>
      <c r="UGJ293" s="43"/>
      <c r="UGK293" s="43"/>
      <c r="UGL293" s="43"/>
      <c r="UGM293" s="43"/>
      <c r="UGN293" s="43"/>
      <c r="UGO293" s="43"/>
      <c r="UGP293" s="43"/>
      <c r="UGQ293" s="43"/>
      <c r="UGR293" s="43"/>
      <c r="UGS293" s="43"/>
      <c r="UGT293" s="43"/>
      <c r="UGU293" s="43"/>
      <c r="UGV293" s="43"/>
      <c r="UGW293" s="43"/>
      <c r="UGX293" s="43"/>
      <c r="UGY293" s="43"/>
      <c r="UGZ293" s="43"/>
      <c r="UHA293" s="43"/>
      <c r="UHB293" s="43"/>
      <c r="UHC293" s="43"/>
      <c r="UHD293" s="43"/>
      <c r="UHE293" s="43"/>
      <c r="UHF293" s="43"/>
      <c r="UHG293" s="43"/>
      <c r="UHH293" s="43"/>
      <c r="UHI293" s="43"/>
      <c r="UHJ293" s="43"/>
      <c r="UHK293" s="43"/>
      <c r="UHL293" s="43"/>
      <c r="UHM293" s="43"/>
      <c r="UHN293" s="43"/>
      <c r="UHO293" s="43"/>
      <c r="UHP293" s="43"/>
      <c r="UHQ293" s="43"/>
      <c r="UHR293" s="43"/>
      <c r="UHS293" s="43"/>
      <c r="UHT293" s="43"/>
      <c r="UHU293" s="43"/>
      <c r="UHV293" s="43"/>
      <c r="UHW293" s="43"/>
      <c r="UHX293" s="43"/>
      <c r="UHY293" s="43"/>
      <c r="UHZ293" s="43"/>
      <c r="UIA293" s="43"/>
      <c r="UIB293" s="43"/>
      <c r="UIC293" s="43"/>
      <c r="UID293" s="43"/>
      <c r="UIE293" s="43"/>
      <c r="UIF293" s="43"/>
      <c r="UIG293" s="43"/>
      <c r="UIH293" s="43"/>
      <c r="UII293" s="43"/>
      <c r="UIJ293" s="43"/>
      <c r="UIK293" s="43"/>
      <c r="UIL293" s="43"/>
      <c r="UIM293" s="43"/>
      <c r="UIN293" s="43"/>
      <c r="UIO293" s="43"/>
      <c r="UIP293" s="43"/>
      <c r="UIQ293" s="43"/>
      <c r="UIR293" s="43"/>
      <c r="UIS293" s="43"/>
      <c r="UIT293" s="43"/>
      <c r="UIU293" s="43"/>
      <c r="UIV293" s="43"/>
      <c r="UIW293" s="43"/>
      <c r="UIX293" s="43"/>
      <c r="UIY293" s="43"/>
      <c r="UIZ293" s="43"/>
      <c r="UJA293" s="43"/>
      <c r="UJB293" s="43"/>
      <c r="UJC293" s="43"/>
      <c r="UJD293" s="43"/>
      <c r="UJE293" s="43"/>
      <c r="UJF293" s="43"/>
      <c r="UJG293" s="43"/>
      <c r="UJH293" s="43"/>
      <c r="UJI293" s="43"/>
      <c r="UJJ293" s="43"/>
      <c r="UJK293" s="43"/>
      <c r="UJL293" s="43"/>
      <c r="UJM293" s="43"/>
      <c r="UJN293" s="43"/>
      <c r="UJO293" s="43"/>
      <c r="UJP293" s="43"/>
      <c r="UJQ293" s="43"/>
      <c r="UJR293" s="43"/>
      <c r="UJS293" s="43"/>
      <c r="UJT293" s="43"/>
      <c r="UJU293" s="43"/>
      <c r="UJV293" s="43"/>
      <c r="UJW293" s="43"/>
      <c r="UJX293" s="43"/>
      <c r="UJY293" s="43"/>
      <c r="UJZ293" s="43"/>
      <c r="UKA293" s="43"/>
      <c r="UKB293" s="43"/>
      <c r="UKC293" s="43"/>
      <c r="UKD293" s="43"/>
      <c r="UKE293" s="43"/>
      <c r="UKF293" s="43"/>
      <c r="UKG293" s="43"/>
      <c r="UKH293" s="43"/>
      <c r="UKI293" s="43"/>
      <c r="UKJ293" s="43"/>
      <c r="UKK293" s="43"/>
      <c r="UKL293" s="43"/>
      <c r="UKM293" s="43"/>
      <c r="UKN293" s="43"/>
      <c r="UKO293" s="43"/>
      <c r="UKP293" s="43"/>
      <c r="UKQ293" s="43"/>
      <c r="UKR293" s="43"/>
      <c r="UKS293" s="43"/>
      <c r="UKT293" s="43"/>
      <c r="UKU293" s="43"/>
      <c r="UKV293" s="43"/>
      <c r="UKW293" s="43"/>
      <c r="UKX293" s="43"/>
      <c r="UKY293" s="43"/>
      <c r="UKZ293" s="43"/>
      <c r="ULA293" s="43"/>
      <c r="ULB293" s="43"/>
      <c r="ULC293" s="43"/>
      <c r="ULD293" s="43"/>
      <c r="ULE293" s="43"/>
      <c r="ULF293" s="43"/>
      <c r="ULG293" s="43"/>
      <c r="ULH293" s="43"/>
      <c r="ULI293" s="43"/>
      <c r="ULJ293" s="43"/>
      <c r="ULK293" s="43"/>
      <c r="ULL293" s="43"/>
      <c r="ULM293" s="43"/>
      <c r="ULN293" s="43"/>
      <c r="ULO293" s="43"/>
      <c r="ULP293" s="43"/>
      <c r="ULQ293" s="43"/>
      <c r="ULR293" s="43"/>
      <c r="ULS293" s="43"/>
      <c r="ULT293" s="43"/>
      <c r="ULU293" s="43"/>
      <c r="ULV293" s="43"/>
      <c r="ULW293" s="43"/>
      <c r="ULX293" s="43"/>
      <c r="ULY293" s="43"/>
      <c r="ULZ293" s="43"/>
      <c r="UMA293" s="43"/>
      <c r="UMB293" s="43"/>
      <c r="UMC293" s="43"/>
      <c r="UMD293" s="43"/>
      <c r="UME293" s="43"/>
      <c r="UMF293" s="43"/>
      <c r="UMG293" s="43"/>
      <c r="UMH293" s="43"/>
      <c r="UMI293" s="43"/>
      <c r="UMJ293" s="43"/>
      <c r="UMK293" s="43"/>
      <c r="UML293" s="43"/>
      <c r="UMM293" s="43"/>
      <c r="UMN293" s="43"/>
      <c r="UMO293" s="43"/>
      <c r="UMP293" s="43"/>
      <c r="UMQ293" s="43"/>
      <c r="UMR293" s="43"/>
      <c r="UMS293" s="43"/>
      <c r="UMT293" s="43"/>
      <c r="UMU293" s="43"/>
      <c r="UMV293" s="43"/>
      <c r="UMW293" s="43"/>
      <c r="UMX293" s="43"/>
      <c r="UMY293" s="43"/>
      <c r="UMZ293" s="43"/>
      <c r="UNA293" s="43"/>
      <c r="UNB293" s="43"/>
      <c r="UNC293" s="43"/>
      <c r="UND293" s="43"/>
      <c r="UNE293" s="43"/>
      <c r="UNF293" s="43"/>
      <c r="UNG293" s="43"/>
      <c r="UNH293" s="43"/>
      <c r="UNI293" s="43"/>
      <c r="UNJ293" s="43"/>
      <c r="UNK293" s="43"/>
      <c r="UNL293" s="43"/>
      <c r="UNM293" s="43"/>
      <c r="UNN293" s="43"/>
      <c r="UNO293" s="43"/>
      <c r="UNP293" s="43"/>
      <c r="UNQ293" s="43"/>
      <c r="UNR293" s="43"/>
      <c r="UNS293" s="43"/>
      <c r="UNT293" s="43"/>
      <c r="UNU293" s="43"/>
      <c r="UNV293" s="43"/>
      <c r="UNW293" s="43"/>
      <c r="UNX293" s="43"/>
      <c r="UNY293" s="43"/>
      <c r="UNZ293" s="43"/>
      <c r="UOA293" s="43"/>
      <c r="UOB293" s="43"/>
      <c r="UOC293" s="43"/>
      <c r="UOD293" s="43"/>
      <c r="UOE293" s="43"/>
      <c r="UOF293" s="43"/>
      <c r="UOG293" s="43"/>
      <c r="UOH293" s="43"/>
      <c r="UOI293" s="43"/>
      <c r="UOJ293" s="43"/>
      <c r="UOK293" s="43"/>
      <c r="UOL293" s="43"/>
      <c r="UOM293" s="43"/>
      <c r="UON293" s="43"/>
      <c r="UOO293" s="43"/>
      <c r="UOP293" s="43"/>
      <c r="UOQ293" s="43"/>
      <c r="UOR293" s="43"/>
      <c r="UOS293" s="43"/>
      <c r="UOT293" s="43"/>
      <c r="UOU293" s="43"/>
      <c r="UOV293" s="43"/>
      <c r="UOW293" s="43"/>
      <c r="UOX293" s="43"/>
      <c r="UOY293" s="43"/>
      <c r="UOZ293" s="43"/>
      <c r="UPA293" s="43"/>
      <c r="UPB293" s="43"/>
      <c r="UPC293" s="43"/>
      <c r="UPD293" s="43"/>
      <c r="UPE293" s="43"/>
      <c r="UPF293" s="43"/>
      <c r="UPG293" s="43"/>
      <c r="UPH293" s="43"/>
      <c r="UPI293" s="43"/>
      <c r="UPJ293" s="43"/>
      <c r="UPK293" s="43"/>
      <c r="UPL293" s="43"/>
      <c r="UPM293" s="43"/>
      <c r="UPN293" s="43"/>
      <c r="UPO293" s="43"/>
      <c r="UPP293" s="43"/>
      <c r="UPQ293" s="43"/>
      <c r="UPR293" s="43"/>
      <c r="UPS293" s="43"/>
      <c r="UPT293" s="43"/>
      <c r="UPU293" s="43"/>
      <c r="UPV293" s="43"/>
      <c r="UPW293" s="43"/>
      <c r="UPX293" s="43"/>
      <c r="UPY293" s="43"/>
      <c r="UPZ293" s="43"/>
      <c r="UQA293" s="43"/>
      <c r="UQB293" s="43"/>
      <c r="UQC293" s="43"/>
      <c r="UQD293" s="43"/>
      <c r="UQE293" s="43"/>
      <c r="UQF293" s="43"/>
      <c r="UQG293" s="43"/>
      <c r="UQH293" s="43"/>
      <c r="UQI293" s="43"/>
      <c r="UQJ293" s="43"/>
      <c r="UQK293" s="43"/>
      <c r="UQL293" s="43"/>
      <c r="UQM293" s="43"/>
      <c r="UQN293" s="43"/>
      <c r="UQO293" s="43"/>
      <c r="UQP293" s="43"/>
      <c r="UQQ293" s="43"/>
      <c r="UQR293" s="43"/>
      <c r="UQS293" s="43"/>
      <c r="UQT293" s="43"/>
      <c r="UQU293" s="43"/>
      <c r="UQV293" s="43"/>
      <c r="UQW293" s="43"/>
      <c r="UQX293" s="43"/>
      <c r="UQY293" s="43"/>
      <c r="UQZ293" s="43"/>
      <c r="URA293" s="43"/>
      <c r="URB293" s="43"/>
      <c r="URC293" s="43"/>
      <c r="URD293" s="43"/>
      <c r="URE293" s="43"/>
      <c r="URF293" s="43"/>
      <c r="URG293" s="43"/>
      <c r="URH293" s="43"/>
      <c r="URI293" s="43"/>
      <c r="URJ293" s="43"/>
      <c r="URK293" s="43"/>
      <c r="URL293" s="43"/>
      <c r="URM293" s="43"/>
      <c r="URN293" s="43"/>
      <c r="URO293" s="43"/>
      <c r="URP293" s="43"/>
      <c r="URQ293" s="43"/>
      <c r="URR293" s="43"/>
      <c r="URS293" s="43"/>
      <c r="URT293" s="43"/>
      <c r="URU293" s="43"/>
      <c r="URV293" s="43"/>
      <c r="URW293" s="43"/>
      <c r="URX293" s="43"/>
      <c r="URY293" s="43"/>
      <c r="URZ293" s="43"/>
      <c r="USA293" s="43"/>
      <c r="USB293" s="43"/>
      <c r="USC293" s="43"/>
      <c r="USD293" s="43"/>
      <c r="USE293" s="43"/>
      <c r="USF293" s="43"/>
      <c r="USG293" s="43"/>
      <c r="USH293" s="43"/>
      <c r="USI293" s="43"/>
      <c r="USJ293" s="43"/>
      <c r="USK293" s="43"/>
      <c r="USL293" s="43"/>
      <c r="USM293" s="43"/>
      <c r="USN293" s="43"/>
      <c r="USO293" s="43"/>
      <c r="USP293" s="43"/>
      <c r="USQ293" s="43"/>
      <c r="USR293" s="43"/>
      <c r="USS293" s="43"/>
      <c r="UST293" s="43"/>
      <c r="USU293" s="43"/>
      <c r="USV293" s="43"/>
      <c r="USW293" s="43"/>
      <c r="USX293" s="43"/>
      <c r="USY293" s="43"/>
      <c r="USZ293" s="43"/>
      <c r="UTA293" s="43"/>
      <c r="UTB293" s="43"/>
      <c r="UTC293" s="43"/>
      <c r="UTD293" s="43"/>
      <c r="UTE293" s="43"/>
      <c r="UTF293" s="43"/>
      <c r="UTG293" s="43"/>
      <c r="UTH293" s="43"/>
      <c r="UTI293" s="43"/>
      <c r="UTJ293" s="43"/>
      <c r="UTK293" s="43"/>
      <c r="UTL293" s="43"/>
      <c r="UTM293" s="43"/>
      <c r="UTN293" s="43"/>
      <c r="UTO293" s="43"/>
      <c r="UTP293" s="43"/>
      <c r="UTQ293" s="43"/>
      <c r="UTR293" s="43"/>
      <c r="UTS293" s="43"/>
      <c r="UTT293" s="43"/>
      <c r="UTU293" s="43"/>
      <c r="UTV293" s="43"/>
      <c r="UTW293" s="43"/>
      <c r="UTX293" s="43"/>
      <c r="UTY293" s="43"/>
      <c r="UTZ293" s="43"/>
      <c r="UUA293" s="43"/>
      <c r="UUB293" s="43"/>
      <c r="UUC293" s="43"/>
      <c r="UUD293" s="43"/>
      <c r="UUE293" s="43"/>
      <c r="UUF293" s="43"/>
      <c r="UUG293" s="43"/>
      <c r="UUH293" s="43"/>
      <c r="UUI293" s="43"/>
      <c r="UUJ293" s="43"/>
      <c r="UUK293" s="43"/>
      <c r="UUL293" s="43"/>
      <c r="UUM293" s="43"/>
      <c r="UUN293" s="43"/>
      <c r="UUO293" s="43"/>
      <c r="UUP293" s="43"/>
      <c r="UUQ293" s="43"/>
      <c r="UUR293" s="43"/>
      <c r="UUS293" s="43"/>
      <c r="UUT293" s="43"/>
      <c r="UUU293" s="43"/>
      <c r="UUV293" s="43"/>
      <c r="UUW293" s="43"/>
      <c r="UUX293" s="43"/>
      <c r="UUY293" s="43"/>
      <c r="UUZ293" s="43"/>
      <c r="UVA293" s="43"/>
      <c r="UVB293" s="43"/>
      <c r="UVC293" s="43"/>
      <c r="UVD293" s="43"/>
      <c r="UVE293" s="43"/>
      <c r="UVF293" s="43"/>
      <c r="UVG293" s="43"/>
      <c r="UVH293" s="43"/>
      <c r="UVI293" s="43"/>
      <c r="UVJ293" s="43"/>
      <c r="UVK293" s="43"/>
      <c r="UVL293" s="43"/>
      <c r="UVM293" s="43"/>
      <c r="UVN293" s="43"/>
      <c r="UVO293" s="43"/>
      <c r="UVP293" s="43"/>
      <c r="UVQ293" s="43"/>
      <c r="UVR293" s="43"/>
      <c r="UVS293" s="43"/>
      <c r="UVT293" s="43"/>
      <c r="UVU293" s="43"/>
      <c r="UVV293" s="43"/>
      <c r="UVW293" s="43"/>
      <c r="UVX293" s="43"/>
      <c r="UVY293" s="43"/>
      <c r="UVZ293" s="43"/>
      <c r="UWA293" s="43"/>
      <c r="UWB293" s="43"/>
      <c r="UWC293" s="43"/>
      <c r="UWD293" s="43"/>
      <c r="UWE293" s="43"/>
      <c r="UWF293" s="43"/>
      <c r="UWG293" s="43"/>
      <c r="UWH293" s="43"/>
      <c r="UWI293" s="43"/>
      <c r="UWJ293" s="43"/>
      <c r="UWK293" s="43"/>
      <c r="UWL293" s="43"/>
      <c r="UWM293" s="43"/>
      <c r="UWN293" s="43"/>
      <c r="UWO293" s="43"/>
      <c r="UWP293" s="43"/>
      <c r="UWQ293" s="43"/>
      <c r="UWR293" s="43"/>
      <c r="UWS293" s="43"/>
      <c r="UWT293" s="43"/>
      <c r="UWU293" s="43"/>
      <c r="UWV293" s="43"/>
      <c r="UWW293" s="43"/>
      <c r="UWX293" s="43"/>
      <c r="UWY293" s="43"/>
      <c r="UWZ293" s="43"/>
      <c r="UXA293" s="43"/>
      <c r="UXB293" s="43"/>
      <c r="UXC293" s="43"/>
      <c r="UXD293" s="43"/>
      <c r="UXE293" s="43"/>
      <c r="UXF293" s="43"/>
      <c r="UXG293" s="43"/>
      <c r="UXH293" s="43"/>
      <c r="UXI293" s="43"/>
      <c r="UXJ293" s="43"/>
      <c r="UXK293" s="43"/>
      <c r="UXL293" s="43"/>
      <c r="UXM293" s="43"/>
      <c r="UXN293" s="43"/>
      <c r="UXO293" s="43"/>
      <c r="UXP293" s="43"/>
      <c r="UXQ293" s="43"/>
      <c r="UXR293" s="43"/>
      <c r="UXS293" s="43"/>
      <c r="UXT293" s="43"/>
      <c r="UXU293" s="43"/>
      <c r="UXV293" s="43"/>
      <c r="UXW293" s="43"/>
      <c r="UXX293" s="43"/>
      <c r="UXY293" s="43"/>
      <c r="UXZ293" s="43"/>
      <c r="UYA293" s="43"/>
      <c r="UYB293" s="43"/>
      <c r="UYC293" s="43"/>
      <c r="UYD293" s="43"/>
      <c r="UYE293" s="43"/>
      <c r="UYF293" s="43"/>
      <c r="UYG293" s="43"/>
      <c r="UYH293" s="43"/>
      <c r="UYI293" s="43"/>
      <c r="UYJ293" s="43"/>
      <c r="UYK293" s="43"/>
      <c r="UYL293" s="43"/>
      <c r="UYM293" s="43"/>
      <c r="UYN293" s="43"/>
      <c r="UYO293" s="43"/>
      <c r="UYP293" s="43"/>
      <c r="UYQ293" s="43"/>
      <c r="UYR293" s="43"/>
      <c r="UYS293" s="43"/>
      <c r="UYT293" s="43"/>
      <c r="UYU293" s="43"/>
      <c r="UYV293" s="43"/>
      <c r="UYW293" s="43"/>
      <c r="UYX293" s="43"/>
      <c r="UYY293" s="43"/>
      <c r="UYZ293" s="43"/>
      <c r="UZA293" s="43"/>
      <c r="UZB293" s="43"/>
      <c r="UZC293" s="43"/>
      <c r="UZD293" s="43"/>
      <c r="UZE293" s="43"/>
      <c r="UZF293" s="43"/>
      <c r="UZG293" s="43"/>
      <c r="UZH293" s="43"/>
      <c r="UZI293" s="43"/>
      <c r="UZJ293" s="43"/>
      <c r="UZK293" s="43"/>
      <c r="UZL293" s="43"/>
      <c r="UZM293" s="43"/>
      <c r="UZN293" s="43"/>
      <c r="UZO293" s="43"/>
      <c r="UZP293" s="43"/>
      <c r="UZQ293" s="43"/>
      <c r="UZR293" s="43"/>
      <c r="UZS293" s="43"/>
      <c r="UZT293" s="43"/>
      <c r="UZU293" s="43"/>
      <c r="UZV293" s="43"/>
      <c r="UZW293" s="43"/>
      <c r="UZX293" s="43"/>
      <c r="UZY293" s="43"/>
      <c r="UZZ293" s="43"/>
      <c r="VAA293" s="43"/>
      <c r="VAB293" s="43"/>
      <c r="VAC293" s="43"/>
      <c r="VAD293" s="43"/>
      <c r="VAE293" s="43"/>
      <c r="VAF293" s="43"/>
      <c r="VAG293" s="43"/>
      <c r="VAH293" s="43"/>
      <c r="VAI293" s="43"/>
      <c r="VAJ293" s="43"/>
      <c r="VAK293" s="43"/>
      <c r="VAL293" s="43"/>
      <c r="VAM293" s="43"/>
      <c r="VAN293" s="43"/>
      <c r="VAO293" s="43"/>
      <c r="VAP293" s="43"/>
      <c r="VAQ293" s="43"/>
      <c r="VAR293" s="43"/>
      <c r="VAS293" s="43"/>
      <c r="VAT293" s="43"/>
      <c r="VAU293" s="43"/>
      <c r="VAV293" s="43"/>
      <c r="VAW293" s="43"/>
      <c r="VAX293" s="43"/>
      <c r="VAY293" s="43"/>
      <c r="VAZ293" s="43"/>
      <c r="VBA293" s="43"/>
      <c r="VBB293" s="43"/>
      <c r="VBC293" s="43"/>
      <c r="VBD293" s="43"/>
      <c r="VBE293" s="43"/>
      <c r="VBF293" s="43"/>
      <c r="VBG293" s="43"/>
      <c r="VBH293" s="43"/>
      <c r="VBI293" s="43"/>
      <c r="VBJ293" s="43"/>
      <c r="VBK293" s="43"/>
      <c r="VBL293" s="43"/>
      <c r="VBM293" s="43"/>
      <c r="VBN293" s="43"/>
      <c r="VBO293" s="43"/>
      <c r="VBP293" s="43"/>
      <c r="VBQ293" s="43"/>
      <c r="VBR293" s="43"/>
      <c r="VBS293" s="43"/>
      <c r="VBT293" s="43"/>
      <c r="VBU293" s="43"/>
      <c r="VBV293" s="43"/>
      <c r="VBW293" s="43"/>
      <c r="VBX293" s="43"/>
      <c r="VBY293" s="43"/>
      <c r="VBZ293" s="43"/>
      <c r="VCA293" s="43"/>
      <c r="VCB293" s="43"/>
      <c r="VCC293" s="43"/>
      <c r="VCD293" s="43"/>
      <c r="VCE293" s="43"/>
      <c r="VCF293" s="43"/>
      <c r="VCG293" s="43"/>
      <c r="VCH293" s="43"/>
      <c r="VCI293" s="43"/>
      <c r="VCJ293" s="43"/>
      <c r="VCK293" s="43"/>
      <c r="VCL293" s="43"/>
      <c r="VCM293" s="43"/>
      <c r="VCN293" s="43"/>
      <c r="VCO293" s="43"/>
      <c r="VCP293" s="43"/>
      <c r="VCQ293" s="43"/>
      <c r="VCR293" s="43"/>
      <c r="VCS293" s="43"/>
      <c r="VCT293" s="43"/>
      <c r="VCU293" s="43"/>
      <c r="VCV293" s="43"/>
      <c r="VCW293" s="43"/>
      <c r="VCX293" s="43"/>
      <c r="VCY293" s="43"/>
      <c r="VCZ293" s="43"/>
      <c r="VDA293" s="43"/>
      <c r="VDB293" s="43"/>
      <c r="VDC293" s="43"/>
      <c r="VDD293" s="43"/>
      <c r="VDE293" s="43"/>
      <c r="VDF293" s="43"/>
      <c r="VDG293" s="43"/>
      <c r="VDH293" s="43"/>
      <c r="VDI293" s="43"/>
      <c r="VDJ293" s="43"/>
      <c r="VDK293" s="43"/>
      <c r="VDL293" s="43"/>
      <c r="VDM293" s="43"/>
      <c r="VDN293" s="43"/>
      <c r="VDO293" s="43"/>
      <c r="VDP293" s="43"/>
      <c r="VDQ293" s="43"/>
      <c r="VDR293" s="43"/>
      <c r="VDS293" s="43"/>
      <c r="VDT293" s="43"/>
      <c r="VDU293" s="43"/>
      <c r="VDV293" s="43"/>
      <c r="VDW293" s="43"/>
      <c r="VDX293" s="43"/>
      <c r="VDY293" s="43"/>
      <c r="VDZ293" s="43"/>
      <c r="VEA293" s="43"/>
      <c r="VEB293" s="43"/>
      <c r="VEC293" s="43"/>
      <c r="VED293" s="43"/>
      <c r="VEE293" s="43"/>
      <c r="VEF293" s="43"/>
      <c r="VEG293" s="43"/>
      <c r="VEH293" s="43"/>
      <c r="VEI293" s="43"/>
      <c r="VEJ293" s="43"/>
      <c r="VEK293" s="43"/>
      <c r="VEL293" s="43"/>
      <c r="VEM293" s="43"/>
      <c r="VEN293" s="43"/>
      <c r="VEO293" s="43"/>
      <c r="VEP293" s="43"/>
      <c r="VEQ293" s="43"/>
      <c r="VER293" s="43"/>
      <c r="VES293" s="43"/>
      <c r="VET293" s="43"/>
      <c r="VEU293" s="43"/>
      <c r="VEV293" s="43"/>
      <c r="VEW293" s="43"/>
      <c r="VEX293" s="43"/>
      <c r="VEY293" s="43"/>
      <c r="VEZ293" s="43"/>
      <c r="VFA293" s="43"/>
      <c r="VFB293" s="43"/>
      <c r="VFC293" s="43"/>
      <c r="VFD293" s="43"/>
      <c r="VFE293" s="43"/>
      <c r="VFF293" s="43"/>
      <c r="VFG293" s="43"/>
      <c r="VFH293" s="43"/>
      <c r="VFI293" s="43"/>
      <c r="VFJ293" s="43"/>
      <c r="VFK293" s="43"/>
      <c r="VFL293" s="43"/>
      <c r="VFM293" s="43"/>
      <c r="VFN293" s="43"/>
      <c r="VFO293" s="43"/>
      <c r="VFP293" s="43"/>
      <c r="VFQ293" s="43"/>
      <c r="VFR293" s="43"/>
      <c r="VFS293" s="43"/>
      <c r="VFT293" s="43"/>
      <c r="VFU293" s="43"/>
      <c r="VFV293" s="43"/>
      <c r="VFW293" s="43"/>
      <c r="VFX293" s="43"/>
      <c r="VFY293" s="43"/>
      <c r="VFZ293" s="43"/>
      <c r="VGA293" s="43"/>
      <c r="VGB293" s="43"/>
      <c r="VGC293" s="43"/>
      <c r="VGD293" s="43"/>
      <c r="VGE293" s="43"/>
      <c r="VGF293" s="43"/>
      <c r="VGG293" s="43"/>
      <c r="VGH293" s="43"/>
      <c r="VGI293" s="43"/>
      <c r="VGJ293" s="43"/>
      <c r="VGK293" s="43"/>
      <c r="VGL293" s="43"/>
      <c r="VGM293" s="43"/>
      <c r="VGN293" s="43"/>
      <c r="VGO293" s="43"/>
      <c r="VGP293" s="43"/>
      <c r="VGQ293" s="43"/>
      <c r="VGR293" s="43"/>
      <c r="VGS293" s="43"/>
      <c r="VGT293" s="43"/>
      <c r="VGU293" s="43"/>
      <c r="VGV293" s="43"/>
      <c r="VGW293" s="43"/>
      <c r="VGX293" s="43"/>
      <c r="VGY293" s="43"/>
      <c r="VGZ293" s="43"/>
      <c r="VHA293" s="43"/>
      <c r="VHB293" s="43"/>
      <c r="VHC293" s="43"/>
      <c r="VHD293" s="43"/>
      <c r="VHE293" s="43"/>
      <c r="VHF293" s="43"/>
      <c r="VHG293" s="43"/>
      <c r="VHH293" s="43"/>
      <c r="VHI293" s="43"/>
      <c r="VHJ293" s="43"/>
      <c r="VHK293" s="43"/>
      <c r="VHL293" s="43"/>
      <c r="VHM293" s="43"/>
      <c r="VHN293" s="43"/>
      <c r="VHO293" s="43"/>
      <c r="VHP293" s="43"/>
      <c r="VHQ293" s="43"/>
      <c r="VHR293" s="43"/>
      <c r="VHS293" s="43"/>
      <c r="VHT293" s="43"/>
      <c r="VHU293" s="43"/>
      <c r="VHV293" s="43"/>
      <c r="VHW293" s="43"/>
      <c r="VHX293" s="43"/>
      <c r="VHY293" s="43"/>
      <c r="VHZ293" s="43"/>
      <c r="VIA293" s="43"/>
      <c r="VIB293" s="43"/>
      <c r="VIC293" s="43"/>
      <c r="VID293" s="43"/>
      <c r="VIE293" s="43"/>
      <c r="VIF293" s="43"/>
      <c r="VIG293" s="43"/>
      <c r="VIH293" s="43"/>
      <c r="VII293" s="43"/>
      <c r="VIJ293" s="43"/>
      <c r="VIK293" s="43"/>
      <c r="VIL293" s="43"/>
      <c r="VIM293" s="43"/>
      <c r="VIN293" s="43"/>
      <c r="VIO293" s="43"/>
      <c r="VIP293" s="43"/>
      <c r="VIQ293" s="43"/>
      <c r="VIR293" s="43"/>
      <c r="VIS293" s="43"/>
      <c r="VIT293" s="43"/>
      <c r="VIU293" s="43"/>
      <c r="VIV293" s="43"/>
      <c r="VIW293" s="43"/>
      <c r="VIX293" s="43"/>
      <c r="VIY293" s="43"/>
      <c r="VIZ293" s="43"/>
      <c r="VJA293" s="43"/>
      <c r="VJB293" s="43"/>
      <c r="VJC293" s="43"/>
      <c r="VJD293" s="43"/>
      <c r="VJE293" s="43"/>
      <c r="VJF293" s="43"/>
      <c r="VJG293" s="43"/>
      <c r="VJH293" s="43"/>
      <c r="VJI293" s="43"/>
      <c r="VJJ293" s="43"/>
      <c r="VJK293" s="43"/>
      <c r="VJL293" s="43"/>
      <c r="VJM293" s="43"/>
      <c r="VJN293" s="43"/>
      <c r="VJO293" s="43"/>
      <c r="VJP293" s="43"/>
      <c r="VJQ293" s="43"/>
      <c r="VJR293" s="43"/>
      <c r="VJS293" s="43"/>
      <c r="VJT293" s="43"/>
      <c r="VJU293" s="43"/>
      <c r="VJV293" s="43"/>
      <c r="VJW293" s="43"/>
      <c r="VJX293" s="43"/>
      <c r="VJY293" s="43"/>
      <c r="VJZ293" s="43"/>
      <c r="VKA293" s="43"/>
      <c r="VKB293" s="43"/>
      <c r="VKC293" s="43"/>
      <c r="VKD293" s="43"/>
      <c r="VKE293" s="43"/>
      <c r="VKF293" s="43"/>
      <c r="VKG293" s="43"/>
      <c r="VKH293" s="43"/>
      <c r="VKI293" s="43"/>
      <c r="VKJ293" s="43"/>
      <c r="VKK293" s="43"/>
      <c r="VKL293" s="43"/>
      <c r="VKM293" s="43"/>
      <c r="VKN293" s="43"/>
      <c r="VKO293" s="43"/>
      <c r="VKP293" s="43"/>
      <c r="VKQ293" s="43"/>
      <c r="VKR293" s="43"/>
      <c r="VKS293" s="43"/>
      <c r="VKT293" s="43"/>
      <c r="VKU293" s="43"/>
      <c r="VKV293" s="43"/>
      <c r="VKW293" s="43"/>
      <c r="VKX293" s="43"/>
      <c r="VKY293" s="43"/>
      <c r="VKZ293" s="43"/>
      <c r="VLA293" s="43"/>
      <c r="VLB293" s="43"/>
      <c r="VLC293" s="43"/>
      <c r="VLD293" s="43"/>
      <c r="VLE293" s="43"/>
      <c r="VLF293" s="43"/>
      <c r="VLG293" s="43"/>
      <c r="VLH293" s="43"/>
      <c r="VLI293" s="43"/>
      <c r="VLJ293" s="43"/>
      <c r="VLK293" s="43"/>
      <c r="VLL293" s="43"/>
      <c r="VLM293" s="43"/>
      <c r="VLN293" s="43"/>
      <c r="VLO293" s="43"/>
      <c r="VLP293" s="43"/>
      <c r="VLQ293" s="43"/>
      <c r="VLR293" s="43"/>
      <c r="VLS293" s="43"/>
      <c r="VLT293" s="43"/>
      <c r="VLU293" s="43"/>
      <c r="VLV293" s="43"/>
      <c r="VLW293" s="43"/>
      <c r="VLX293" s="43"/>
      <c r="VLY293" s="43"/>
      <c r="VLZ293" s="43"/>
      <c r="VMA293" s="43"/>
      <c r="VMB293" s="43"/>
      <c r="VMC293" s="43"/>
      <c r="VMD293" s="43"/>
      <c r="VME293" s="43"/>
      <c r="VMF293" s="43"/>
      <c r="VMG293" s="43"/>
      <c r="VMH293" s="43"/>
      <c r="VMI293" s="43"/>
      <c r="VMJ293" s="43"/>
      <c r="VMK293" s="43"/>
      <c r="VML293" s="43"/>
      <c r="VMM293" s="43"/>
      <c r="VMN293" s="43"/>
      <c r="VMO293" s="43"/>
      <c r="VMP293" s="43"/>
      <c r="VMQ293" s="43"/>
      <c r="VMR293" s="43"/>
      <c r="VMS293" s="43"/>
      <c r="VMT293" s="43"/>
      <c r="VMU293" s="43"/>
      <c r="VMV293" s="43"/>
      <c r="VMW293" s="43"/>
      <c r="VMX293" s="43"/>
      <c r="VMY293" s="43"/>
      <c r="VMZ293" s="43"/>
      <c r="VNA293" s="43"/>
      <c r="VNB293" s="43"/>
      <c r="VNC293" s="43"/>
      <c r="VND293" s="43"/>
      <c r="VNE293" s="43"/>
      <c r="VNF293" s="43"/>
      <c r="VNG293" s="43"/>
      <c r="VNH293" s="43"/>
      <c r="VNI293" s="43"/>
      <c r="VNJ293" s="43"/>
      <c r="VNK293" s="43"/>
      <c r="VNL293" s="43"/>
      <c r="VNM293" s="43"/>
      <c r="VNN293" s="43"/>
      <c r="VNO293" s="43"/>
      <c r="VNP293" s="43"/>
      <c r="VNQ293" s="43"/>
      <c r="VNR293" s="43"/>
      <c r="VNS293" s="43"/>
      <c r="VNT293" s="43"/>
      <c r="VNU293" s="43"/>
      <c r="VNV293" s="43"/>
      <c r="VNW293" s="43"/>
      <c r="VNX293" s="43"/>
      <c r="VNY293" s="43"/>
      <c r="VNZ293" s="43"/>
      <c r="VOA293" s="43"/>
      <c r="VOB293" s="43"/>
      <c r="VOC293" s="43"/>
      <c r="VOD293" s="43"/>
      <c r="VOE293" s="43"/>
      <c r="VOF293" s="43"/>
      <c r="VOG293" s="43"/>
      <c r="VOH293" s="43"/>
      <c r="VOI293" s="43"/>
      <c r="VOJ293" s="43"/>
      <c r="VOK293" s="43"/>
      <c r="VOL293" s="43"/>
      <c r="VOM293" s="43"/>
      <c r="VON293" s="43"/>
      <c r="VOO293" s="43"/>
      <c r="VOP293" s="43"/>
      <c r="VOQ293" s="43"/>
      <c r="VOR293" s="43"/>
      <c r="VOS293" s="43"/>
      <c r="VOT293" s="43"/>
      <c r="VOU293" s="43"/>
      <c r="VOV293" s="43"/>
      <c r="VOW293" s="43"/>
      <c r="VOX293" s="43"/>
      <c r="VOY293" s="43"/>
      <c r="VOZ293" s="43"/>
      <c r="VPA293" s="43"/>
      <c r="VPB293" s="43"/>
      <c r="VPC293" s="43"/>
      <c r="VPD293" s="43"/>
      <c r="VPE293" s="43"/>
      <c r="VPF293" s="43"/>
      <c r="VPG293" s="43"/>
      <c r="VPH293" s="43"/>
      <c r="VPI293" s="43"/>
      <c r="VPJ293" s="43"/>
      <c r="VPK293" s="43"/>
      <c r="VPL293" s="43"/>
      <c r="VPM293" s="43"/>
      <c r="VPN293" s="43"/>
      <c r="VPO293" s="43"/>
      <c r="VPP293" s="43"/>
      <c r="VPQ293" s="43"/>
      <c r="VPR293" s="43"/>
      <c r="VPS293" s="43"/>
      <c r="VPT293" s="43"/>
      <c r="VPU293" s="43"/>
      <c r="VPV293" s="43"/>
      <c r="VPW293" s="43"/>
      <c r="VPX293" s="43"/>
      <c r="VPY293" s="43"/>
      <c r="VPZ293" s="43"/>
      <c r="VQA293" s="43"/>
      <c r="VQB293" s="43"/>
      <c r="VQC293" s="43"/>
      <c r="VQD293" s="43"/>
      <c r="VQE293" s="43"/>
      <c r="VQF293" s="43"/>
      <c r="VQG293" s="43"/>
      <c r="VQH293" s="43"/>
      <c r="VQI293" s="43"/>
      <c r="VQJ293" s="43"/>
      <c r="VQK293" s="43"/>
      <c r="VQL293" s="43"/>
      <c r="VQM293" s="43"/>
      <c r="VQN293" s="43"/>
      <c r="VQO293" s="43"/>
      <c r="VQP293" s="43"/>
      <c r="VQQ293" s="43"/>
      <c r="VQR293" s="43"/>
      <c r="VQS293" s="43"/>
      <c r="VQT293" s="43"/>
      <c r="VQU293" s="43"/>
      <c r="VQV293" s="43"/>
      <c r="VQW293" s="43"/>
      <c r="VQX293" s="43"/>
      <c r="VQY293" s="43"/>
      <c r="VQZ293" s="43"/>
      <c r="VRA293" s="43"/>
      <c r="VRB293" s="43"/>
      <c r="VRC293" s="43"/>
      <c r="VRD293" s="43"/>
      <c r="VRE293" s="43"/>
      <c r="VRF293" s="43"/>
      <c r="VRG293" s="43"/>
      <c r="VRH293" s="43"/>
      <c r="VRI293" s="43"/>
      <c r="VRJ293" s="43"/>
      <c r="VRK293" s="43"/>
      <c r="VRL293" s="43"/>
      <c r="VRM293" s="43"/>
      <c r="VRN293" s="43"/>
      <c r="VRO293" s="43"/>
      <c r="VRP293" s="43"/>
      <c r="VRQ293" s="43"/>
      <c r="VRR293" s="43"/>
      <c r="VRS293" s="43"/>
      <c r="VRT293" s="43"/>
      <c r="VRU293" s="43"/>
      <c r="VRV293" s="43"/>
      <c r="VRW293" s="43"/>
      <c r="VRX293" s="43"/>
      <c r="VRY293" s="43"/>
      <c r="VRZ293" s="43"/>
      <c r="VSA293" s="43"/>
      <c r="VSB293" s="43"/>
      <c r="VSC293" s="43"/>
      <c r="VSD293" s="43"/>
      <c r="VSE293" s="43"/>
      <c r="VSF293" s="43"/>
      <c r="VSG293" s="43"/>
      <c r="VSH293" s="43"/>
      <c r="VSI293" s="43"/>
      <c r="VSJ293" s="43"/>
      <c r="VSK293" s="43"/>
      <c r="VSL293" s="43"/>
      <c r="VSM293" s="43"/>
      <c r="VSN293" s="43"/>
      <c r="VSO293" s="43"/>
      <c r="VSP293" s="43"/>
      <c r="VSQ293" s="43"/>
      <c r="VSR293" s="43"/>
      <c r="VSS293" s="43"/>
      <c r="VST293" s="43"/>
      <c r="VSU293" s="43"/>
      <c r="VSV293" s="43"/>
      <c r="VSW293" s="43"/>
      <c r="VSX293" s="43"/>
      <c r="VSY293" s="43"/>
      <c r="VSZ293" s="43"/>
      <c r="VTA293" s="43"/>
      <c r="VTB293" s="43"/>
      <c r="VTC293" s="43"/>
      <c r="VTD293" s="43"/>
      <c r="VTE293" s="43"/>
      <c r="VTF293" s="43"/>
      <c r="VTG293" s="43"/>
      <c r="VTH293" s="43"/>
      <c r="VTI293" s="43"/>
      <c r="VTJ293" s="43"/>
      <c r="VTK293" s="43"/>
      <c r="VTL293" s="43"/>
      <c r="VTM293" s="43"/>
      <c r="VTN293" s="43"/>
      <c r="VTO293" s="43"/>
      <c r="VTP293" s="43"/>
      <c r="VTQ293" s="43"/>
      <c r="VTR293" s="43"/>
      <c r="VTS293" s="43"/>
      <c r="VTT293" s="43"/>
      <c r="VTU293" s="43"/>
      <c r="VTV293" s="43"/>
      <c r="VTW293" s="43"/>
      <c r="VTX293" s="43"/>
      <c r="VTY293" s="43"/>
      <c r="VTZ293" s="43"/>
      <c r="VUA293" s="43"/>
      <c r="VUB293" s="43"/>
      <c r="VUC293" s="43"/>
      <c r="VUD293" s="43"/>
      <c r="VUE293" s="43"/>
      <c r="VUF293" s="43"/>
      <c r="VUG293" s="43"/>
      <c r="VUH293" s="43"/>
      <c r="VUI293" s="43"/>
      <c r="VUJ293" s="43"/>
      <c r="VUK293" s="43"/>
      <c r="VUL293" s="43"/>
      <c r="VUM293" s="43"/>
      <c r="VUN293" s="43"/>
      <c r="VUO293" s="43"/>
      <c r="VUP293" s="43"/>
      <c r="VUQ293" s="43"/>
      <c r="VUR293" s="43"/>
      <c r="VUS293" s="43"/>
      <c r="VUT293" s="43"/>
      <c r="VUU293" s="43"/>
      <c r="VUV293" s="43"/>
      <c r="VUW293" s="43"/>
      <c r="VUX293" s="43"/>
      <c r="VUY293" s="43"/>
      <c r="VUZ293" s="43"/>
      <c r="VVA293" s="43"/>
      <c r="VVB293" s="43"/>
      <c r="VVC293" s="43"/>
      <c r="VVD293" s="43"/>
      <c r="VVE293" s="43"/>
      <c r="VVF293" s="43"/>
      <c r="VVG293" s="43"/>
      <c r="VVH293" s="43"/>
      <c r="VVI293" s="43"/>
      <c r="VVJ293" s="43"/>
      <c r="VVK293" s="43"/>
      <c r="VVL293" s="43"/>
      <c r="VVM293" s="43"/>
      <c r="VVN293" s="43"/>
      <c r="VVO293" s="43"/>
      <c r="VVP293" s="43"/>
      <c r="VVQ293" s="43"/>
      <c r="VVR293" s="43"/>
      <c r="VVS293" s="43"/>
      <c r="VVT293" s="43"/>
      <c r="VVU293" s="43"/>
      <c r="VVV293" s="43"/>
      <c r="VVW293" s="43"/>
      <c r="VVX293" s="43"/>
      <c r="VVY293" s="43"/>
      <c r="VVZ293" s="43"/>
      <c r="VWA293" s="43"/>
      <c r="VWB293" s="43"/>
      <c r="VWC293" s="43"/>
      <c r="VWD293" s="43"/>
      <c r="VWE293" s="43"/>
      <c r="VWF293" s="43"/>
      <c r="VWG293" s="43"/>
      <c r="VWH293" s="43"/>
      <c r="VWI293" s="43"/>
      <c r="VWJ293" s="43"/>
      <c r="VWK293" s="43"/>
      <c r="VWL293" s="43"/>
      <c r="VWM293" s="43"/>
      <c r="VWN293" s="43"/>
      <c r="VWO293" s="43"/>
      <c r="VWP293" s="43"/>
      <c r="VWQ293" s="43"/>
      <c r="VWR293" s="43"/>
      <c r="VWS293" s="43"/>
      <c r="VWT293" s="43"/>
      <c r="VWU293" s="43"/>
      <c r="VWV293" s="43"/>
      <c r="VWW293" s="43"/>
      <c r="VWX293" s="43"/>
      <c r="VWY293" s="43"/>
      <c r="VWZ293" s="43"/>
      <c r="VXA293" s="43"/>
      <c r="VXB293" s="43"/>
      <c r="VXC293" s="43"/>
      <c r="VXD293" s="43"/>
      <c r="VXE293" s="43"/>
      <c r="VXF293" s="43"/>
      <c r="VXG293" s="43"/>
      <c r="VXH293" s="43"/>
      <c r="VXI293" s="43"/>
      <c r="VXJ293" s="43"/>
      <c r="VXK293" s="43"/>
      <c r="VXL293" s="43"/>
      <c r="VXM293" s="43"/>
      <c r="VXN293" s="43"/>
      <c r="VXO293" s="43"/>
      <c r="VXP293" s="43"/>
      <c r="VXQ293" s="43"/>
      <c r="VXR293" s="43"/>
      <c r="VXS293" s="43"/>
      <c r="VXT293" s="43"/>
      <c r="VXU293" s="43"/>
      <c r="VXV293" s="43"/>
      <c r="VXW293" s="43"/>
      <c r="VXX293" s="43"/>
      <c r="VXY293" s="43"/>
      <c r="VXZ293" s="43"/>
      <c r="VYA293" s="43"/>
      <c r="VYB293" s="43"/>
      <c r="VYC293" s="43"/>
      <c r="VYD293" s="43"/>
      <c r="VYE293" s="43"/>
      <c r="VYF293" s="43"/>
      <c r="VYG293" s="43"/>
      <c r="VYH293" s="43"/>
      <c r="VYI293" s="43"/>
      <c r="VYJ293" s="43"/>
      <c r="VYK293" s="43"/>
      <c r="VYL293" s="43"/>
      <c r="VYM293" s="43"/>
      <c r="VYN293" s="43"/>
      <c r="VYO293" s="43"/>
      <c r="VYP293" s="43"/>
      <c r="VYQ293" s="43"/>
      <c r="VYR293" s="43"/>
      <c r="VYS293" s="43"/>
      <c r="VYT293" s="43"/>
      <c r="VYU293" s="43"/>
      <c r="VYV293" s="43"/>
      <c r="VYW293" s="43"/>
      <c r="VYX293" s="43"/>
      <c r="VYY293" s="43"/>
      <c r="VYZ293" s="43"/>
      <c r="VZA293" s="43"/>
      <c r="VZB293" s="43"/>
      <c r="VZC293" s="43"/>
      <c r="VZD293" s="43"/>
      <c r="VZE293" s="43"/>
      <c r="VZF293" s="43"/>
      <c r="VZG293" s="43"/>
      <c r="VZH293" s="43"/>
      <c r="VZI293" s="43"/>
      <c r="VZJ293" s="43"/>
      <c r="VZK293" s="43"/>
      <c r="VZL293" s="43"/>
      <c r="VZM293" s="43"/>
      <c r="VZN293" s="43"/>
      <c r="VZO293" s="43"/>
      <c r="VZP293" s="43"/>
      <c r="VZQ293" s="43"/>
      <c r="VZR293" s="43"/>
      <c r="VZS293" s="43"/>
      <c r="VZT293" s="43"/>
      <c r="VZU293" s="43"/>
      <c r="VZV293" s="43"/>
      <c r="VZW293" s="43"/>
      <c r="VZX293" s="43"/>
      <c r="VZY293" s="43"/>
      <c r="VZZ293" s="43"/>
      <c r="WAA293" s="43"/>
      <c r="WAB293" s="43"/>
      <c r="WAC293" s="43"/>
      <c r="WAD293" s="43"/>
      <c r="WAE293" s="43"/>
      <c r="WAF293" s="43"/>
      <c r="WAG293" s="43"/>
      <c r="WAH293" s="43"/>
      <c r="WAI293" s="43"/>
      <c r="WAJ293" s="43"/>
      <c r="WAK293" s="43"/>
      <c r="WAL293" s="43"/>
      <c r="WAM293" s="43"/>
      <c r="WAN293" s="43"/>
      <c r="WAO293" s="43"/>
      <c r="WAP293" s="43"/>
      <c r="WAQ293" s="43"/>
      <c r="WAR293" s="43"/>
      <c r="WAS293" s="43"/>
      <c r="WAT293" s="43"/>
      <c r="WAU293" s="43"/>
      <c r="WAV293" s="43"/>
      <c r="WAW293" s="43"/>
      <c r="WAX293" s="43"/>
      <c r="WAY293" s="43"/>
      <c r="WAZ293" s="43"/>
      <c r="WBA293" s="43"/>
      <c r="WBB293" s="43"/>
      <c r="WBC293" s="43"/>
      <c r="WBD293" s="43"/>
      <c r="WBE293" s="43"/>
      <c r="WBF293" s="43"/>
      <c r="WBG293" s="43"/>
      <c r="WBH293" s="43"/>
      <c r="WBI293" s="43"/>
      <c r="WBJ293" s="43"/>
      <c r="WBK293" s="43"/>
      <c r="WBL293" s="43"/>
      <c r="WBM293" s="43"/>
      <c r="WBN293" s="43"/>
      <c r="WBO293" s="43"/>
      <c r="WBP293" s="43"/>
      <c r="WBQ293" s="43"/>
      <c r="WBR293" s="43"/>
      <c r="WBS293" s="43"/>
      <c r="WBT293" s="43"/>
      <c r="WBU293" s="43"/>
      <c r="WBV293" s="43"/>
      <c r="WBW293" s="43"/>
      <c r="WBX293" s="43"/>
      <c r="WBY293" s="43"/>
      <c r="WBZ293" s="43"/>
      <c r="WCA293" s="43"/>
      <c r="WCB293" s="43"/>
      <c r="WCC293" s="43"/>
      <c r="WCD293" s="43"/>
      <c r="WCE293" s="43"/>
      <c r="WCF293" s="43"/>
      <c r="WCG293" s="43"/>
      <c r="WCH293" s="43"/>
      <c r="WCI293" s="43"/>
      <c r="WCJ293" s="43"/>
      <c r="WCK293" s="43"/>
      <c r="WCL293" s="43"/>
      <c r="WCM293" s="43"/>
      <c r="WCN293" s="43"/>
      <c r="WCO293" s="43"/>
      <c r="WCP293" s="43"/>
      <c r="WCQ293" s="43"/>
      <c r="WCR293" s="43"/>
      <c r="WCS293" s="43"/>
      <c r="WCT293" s="43"/>
      <c r="WCU293" s="43"/>
      <c r="WCV293" s="43"/>
      <c r="WCW293" s="43"/>
      <c r="WCX293" s="43"/>
      <c r="WCY293" s="43"/>
      <c r="WCZ293" s="43"/>
      <c r="WDA293" s="43"/>
      <c r="WDB293" s="43"/>
      <c r="WDC293" s="43"/>
      <c r="WDD293" s="43"/>
      <c r="WDE293" s="43"/>
      <c r="WDF293" s="43"/>
      <c r="WDG293" s="43"/>
      <c r="WDH293" s="43"/>
      <c r="WDI293" s="43"/>
      <c r="WDJ293" s="43"/>
      <c r="WDK293" s="43"/>
      <c r="WDL293" s="43"/>
      <c r="WDM293" s="43"/>
      <c r="WDN293" s="43"/>
      <c r="WDO293" s="43"/>
      <c r="WDP293" s="43"/>
      <c r="WDQ293" s="43"/>
      <c r="WDR293" s="43"/>
      <c r="WDS293" s="43"/>
      <c r="WDT293" s="43"/>
      <c r="WDU293" s="43"/>
      <c r="WDV293" s="43"/>
      <c r="WDW293" s="43"/>
      <c r="WDX293" s="43"/>
      <c r="WDY293" s="43"/>
      <c r="WDZ293" s="43"/>
      <c r="WEA293" s="43"/>
      <c r="WEB293" s="43"/>
      <c r="WEC293" s="43"/>
      <c r="WED293" s="43"/>
      <c r="WEE293" s="43"/>
      <c r="WEF293" s="43"/>
      <c r="WEG293" s="43"/>
      <c r="WEH293" s="43"/>
      <c r="WEI293" s="43"/>
      <c r="WEJ293" s="43"/>
      <c r="WEK293" s="43"/>
      <c r="WEL293" s="43"/>
      <c r="WEM293" s="43"/>
      <c r="WEN293" s="43"/>
      <c r="WEO293" s="43"/>
      <c r="WEP293" s="43"/>
      <c r="WEQ293" s="43"/>
      <c r="WER293" s="43"/>
      <c r="WES293" s="43"/>
      <c r="WET293" s="43"/>
      <c r="WEU293" s="43"/>
      <c r="WEV293" s="43"/>
      <c r="WEW293" s="43"/>
      <c r="WEX293" s="43"/>
      <c r="WEY293" s="43"/>
      <c r="WEZ293" s="43"/>
      <c r="WFA293" s="43"/>
      <c r="WFB293" s="43"/>
      <c r="WFC293" s="43"/>
      <c r="WFD293" s="43"/>
      <c r="WFE293" s="43"/>
      <c r="WFF293" s="43"/>
      <c r="WFG293" s="43"/>
      <c r="WFH293" s="43"/>
      <c r="WFI293" s="43"/>
      <c r="WFJ293" s="43"/>
      <c r="WFK293" s="43"/>
      <c r="WFL293" s="43"/>
      <c r="WFM293" s="43"/>
      <c r="WFN293" s="43"/>
      <c r="WFO293" s="43"/>
      <c r="WFP293" s="43"/>
      <c r="WFQ293" s="43"/>
      <c r="WFR293" s="43"/>
      <c r="WFS293" s="43"/>
      <c r="WFT293" s="43"/>
      <c r="WFU293" s="43"/>
      <c r="WFV293" s="43"/>
      <c r="WFW293" s="43"/>
      <c r="WFX293" s="43"/>
      <c r="WFY293" s="43"/>
      <c r="WFZ293" s="43"/>
      <c r="WGA293" s="43"/>
      <c r="WGB293" s="43"/>
      <c r="WGC293" s="43"/>
      <c r="WGD293" s="43"/>
      <c r="WGE293" s="43"/>
      <c r="WGF293" s="43"/>
      <c r="WGG293" s="43"/>
      <c r="WGH293" s="43"/>
      <c r="WGI293" s="43"/>
      <c r="WGJ293" s="43"/>
      <c r="WGK293" s="43"/>
      <c r="WGL293" s="43"/>
      <c r="WGM293" s="43"/>
      <c r="WGN293" s="43"/>
      <c r="WGO293" s="43"/>
      <c r="WGP293" s="43"/>
      <c r="WGQ293" s="43"/>
      <c r="WGR293" s="43"/>
      <c r="WGS293" s="43"/>
      <c r="WGT293" s="43"/>
      <c r="WGU293" s="43"/>
      <c r="WGV293" s="43"/>
      <c r="WGW293" s="43"/>
      <c r="WGX293" s="43"/>
      <c r="WGY293" s="43"/>
      <c r="WGZ293" s="43"/>
      <c r="WHA293" s="43"/>
      <c r="WHB293" s="43"/>
      <c r="WHC293" s="43"/>
      <c r="WHD293" s="43"/>
      <c r="WHE293" s="43"/>
      <c r="WHF293" s="43"/>
      <c r="WHG293" s="43"/>
      <c r="WHH293" s="43"/>
      <c r="WHI293" s="43"/>
      <c r="WHJ293" s="43"/>
      <c r="WHK293" s="43"/>
      <c r="WHL293" s="43"/>
      <c r="WHM293" s="43"/>
      <c r="WHN293" s="43"/>
      <c r="WHO293" s="43"/>
      <c r="WHP293" s="43"/>
      <c r="WHQ293" s="43"/>
      <c r="WHR293" s="43"/>
      <c r="WHS293" s="43"/>
      <c r="WHT293" s="43"/>
      <c r="WHU293" s="43"/>
      <c r="WHV293" s="43"/>
      <c r="WHW293" s="43"/>
      <c r="WHX293" s="43"/>
      <c r="WHY293" s="43"/>
      <c r="WHZ293" s="43"/>
      <c r="WIA293" s="43"/>
      <c r="WIB293" s="43"/>
      <c r="WIC293" s="43"/>
      <c r="WID293" s="43"/>
      <c r="WIE293" s="43"/>
      <c r="WIF293" s="43"/>
      <c r="WIG293" s="43"/>
      <c r="WIH293" s="43"/>
      <c r="WII293" s="43"/>
      <c r="WIJ293" s="43"/>
      <c r="WIK293" s="43"/>
      <c r="WIL293" s="43"/>
      <c r="WIM293" s="43"/>
      <c r="WIN293" s="43"/>
      <c r="WIO293" s="43"/>
      <c r="WIP293" s="43"/>
      <c r="WIQ293" s="43"/>
      <c r="WIR293" s="43"/>
      <c r="WIS293" s="43"/>
      <c r="WIT293" s="43"/>
      <c r="WIU293" s="43"/>
      <c r="WIV293" s="43"/>
      <c r="WIW293" s="43"/>
      <c r="WIX293" s="43"/>
      <c r="WIY293" s="43"/>
      <c r="WIZ293" s="43"/>
      <c r="WJA293" s="43"/>
      <c r="WJB293" s="43"/>
      <c r="WJC293" s="43"/>
      <c r="WJD293" s="43"/>
      <c r="WJE293" s="43"/>
      <c r="WJF293" s="43"/>
      <c r="WJG293" s="43"/>
      <c r="WJH293" s="43"/>
      <c r="WJI293" s="43"/>
      <c r="WJJ293" s="43"/>
      <c r="WJK293" s="43"/>
      <c r="WJL293" s="43"/>
      <c r="WJM293" s="43"/>
      <c r="WJN293" s="43"/>
      <c r="WJO293" s="43"/>
      <c r="WJP293" s="43"/>
      <c r="WJQ293" s="43"/>
      <c r="WJR293" s="43"/>
      <c r="WJS293" s="43"/>
      <c r="WJT293" s="43"/>
      <c r="WJU293" s="43"/>
      <c r="WJV293" s="43"/>
      <c r="WJW293" s="43"/>
      <c r="WJX293" s="43"/>
      <c r="WJY293" s="43"/>
      <c r="WJZ293" s="43"/>
      <c r="WKA293" s="43"/>
      <c r="WKB293" s="43"/>
      <c r="WKC293" s="43"/>
      <c r="WKD293" s="43"/>
      <c r="WKE293" s="43"/>
      <c r="WKF293" s="43"/>
      <c r="WKG293" s="43"/>
      <c r="WKH293" s="43"/>
      <c r="WKI293" s="43"/>
      <c r="WKJ293" s="43"/>
      <c r="WKK293" s="43"/>
      <c r="WKL293" s="43"/>
      <c r="WKM293" s="43"/>
      <c r="WKN293" s="43"/>
      <c r="WKO293" s="43"/>
      <c r="WKP293" s="43"/>
      <c r="WKQ293" s="43"/>
      <c r="WKR293" s="43"/>
      <c r="WKS293" s="43"/>
      <c r="WKT293" s="43"/>
      <c r="WKU293" s="43"/>
      <c r="WKV293" s="43"/>
      <c r="WKW293" s="43"/>
      <c r="WKX293" s="43"/>
      <c r="WKY293" s="43"/>
      <c r="WKZ293" s="43"/>
      <c r="WLA293" s="43"/>
      <c r="WLB293" s="43"/>
      <c r="WLC293" s="43"/>
      <c r="WLD293" s="43"/>
      <c r="WLE293" s="43"/>
      <c r="WLF293" s="43"/>
      <c r="WLG293" s="43"/>
      <c r="WLH293" s="43"/>
      <c r="WLI293" s="43"/>
      <c r="WLJ293" s="43"/>
      <c r="WLK293" s="43"/>
      <c r="WLL293" s="43"/>
      <c r="WLM293" s="43"/>
      <c r="WLN293" s="43"/>
      <c r="WLO293" s="43"/>
      <c r="WLP293" s="43"/>
      <c r="WLQ293" s="43"/>
      <c r="WLR293" s="43"/>
      <c r="WLS293" s="43"/>
      <c r="WLT293" s="43"/>
      <c r="WLU293" s="43"/>
      <c r="WLV293" s="43"/>
      <c r="WLW293" s="43"/>
      <c r="WLX293" s="43"/>
      <c r="WLY293" s="43"/>
      <c r="WLZ293" s="43"/>
      <c r="WMA293" s="43"/>
      <c r="WMB293" s="43"/>
      <c r="WMC293" s="43"/>
      <c r="WMD293" s="43"/>
      <c r="WME293" s="43"/>
      <c r="WMF293" s="43"/>
      <c r="WMG293" s="43"/>
      <c r="WMH293" s="43"/>
      <c r="WMI293" s="43"/>
      <c r="WMJ293" s="43"/>
      <c r="WMK293" s="43"/>
      <c r="WML293" s="43"/>
      <c r="WMM293" s="43"/>
      <c r="WMN293" s="43"/>
      <c r="WMO293" s="43"/>
      <c r="WMP293" s="43"/>
      <c r="WMQ293" s="43"/>
      <c r="WMR293" s="43"/>
      <c r="WMS293" s="43"/>
      <c r="WMT293" s="43"/>
      <c r="WMU293" s="43"/>
      <c r="WMV293" s="43"/>
      <c r="WMW293" s="43"/>
      <c r="WMX293" s="43"/>
      <c r="WMY293" s="43"/>
      <c r="WMZ293" s="43"/>
      <c r="WNA293" s="43"/>
      <c r="WNB293" s="43"/>
      <c r="WNC293" s="43"/>
      <c r="WND293" s="43"/>
      <c r="WNE293" s="43"/>
      <c r="WNF293" s="43"/>
      <c r="WNG293" s="43"/>
      <c r="WNH293" s="43"/>
      <c r="WNI293" s="43"/>
      <c r="WNJ293" s="43"/>
      <c r="WNK293" s="43"/>
      <c r="WNL293" s="43"/>
      <c r="WNM293" s="43"/>
      <c r="WNN293" s="43"/>
      <c r="WNO293" s="43"/>
      <c r="WNP293" s="43"/>
      <c r="WNQ293" s="43"/>
      <c r="WNR293" s="43"/>
      <c r="WNS293" s="43"/>
      <c r="WNT293" s="43"/>
      <c r="WNU293" s="43"/>
      <c r="WNV293" s="43"/>
      <c r="WNW293" s="43"/>
      <c r="WNX293" s="43"/>
      <c r="WNY293" s="43"/>
      <c r="WNZ293" s="43"/>
      <c r="WOA293" s="43"/>
      <c r="WOB293" s="43"/>
      <c r="WOC293" s="43"/>
      <c r="WOD293" s="43"/>
      <c r="WOE293" s="43"/>
      <c r="WOF293" s="43"/>
      <c r="WOG293" s="43"/>
      <c r="WOH293" s="43"/>
      <c r="WOI293" s="43"/>
      <c r="WOJ293" s="43"/>
      <c r="WOK293" s="43"/>
      <c r="WOL293" s="43"/>
      <c r="WOM293" s="43"/>
      <c r="WON293" s="43"/>
      <c r="WOO293" s="43"/>
      <c r="WOP293" s="43"/>
      <c r="WOQ293" s="43"/>
      <c r="WOR293" s="43"/>
      <c r="WOS293" s="43"/>
      <c r="WOT293" s="43"/>
      <c r="WOU293" s="43"/>
      <c r="WOV293" s="43"/>
      <c r="WOW293" s="43"/>
      <c r="WOX293" s="43"/>
      <c r="WOY293" s="43"/>
      <c r="WOZ293" s="43"/>
      <c r="WPA293" s="43"/>
      <c r="WPB293" s="43"/>
      <c r="WPC293" s="43"/>
      <c r="WPD293" s="43"/>
      <c r="WPE293" s="43"/>
      <c r="WPF293" s="43"/>
      <c r="WPG293" s="43"/>
      <c r="WPH293" s="43"/>
      <c r="WPI293" s="43"/>
      <c r="WPJ293" s="43"/>
      <c r="WPK293" s="43"/>
      <c r="WPL293" s="43"/>
      <c r="WPM293" s="43"/>
      <c r="WPN293" s="43"/>
      <c r="WPO293" s="43"/>
      <c r="WPP293" s="43"/>
      <c r="WPQ293" s="43"/>
      <c r="WPR293" s="43"/>
      <c r="WPS293" s="43"/>
      <c r="WPT293" s="43"/>
      <c r="WPU293" s="43"/>
      <c r="WPV293" s="43"/>
      <c r="WPW293" s="43"/>
      <c r="WPX293" s="43"/>
      <c r="WPY293" s="43"/>
      <c r="WPZ293" s="43"/>
      <c r="WQA293" s="43"/>
      <c r="WQB293" s="43"/>
      <c r="WQC293" s="43"/>
      <c r="WQD293" s="43"/>
      <c r="WQE293" s="43"/>
      <c r="WQF293" s="43"/>
      <c r="WQG293" s="43"/>
      <c r="WQH293" s="43"/>
      <c r="WQI293" s="43"/>
      <c r="WQJ293" s="43"/>
      <c r="WQK293" s="43"/>
      <c r="WQL293" s="43"/>
      <c r="WQM293" s="43"/>
      <c r="WQN293" s="43"/>
      <c r="WQO293" s="43"/>
      <c r="WQP293" s="43"/>
      <c r="WQQ293" s="43"/>
      <c r="WQR293" s="43"/>
      <c r="WQS293" s="43"/>
      <c r="WQT293" s="43"/>
      <c r="WQU293" s="43"/>
      <c r="WQV293" s="43"/>
      <c r="WQW293" s="43"/>
      <c r="WQX293" s="43"/>
      <c r="WQY293" s="43"/>
      <c r="WQZ293" s="43"/>
      <c r="WRA293" s="43"/>
      <c r="WRB293" s="43"/>
      <c r="WRC293" s="43"/>
      <c r="WRD293" s="43"/>
      <c r="WRE293" s="43"/>
      <c r="WRF293" s="43"/>
      <c r="WRG293" s="43"/>
      <c r="WRH293" s="43"/>
      <c r="WRI293" s="43"/>
      <c r="WRJ293" s="43"/>
      <c r="WRK293" s="43"/>
      <c r="WRL293" s="43"/>
      <c r="WRM293" s="43"/>
      <c r="WRN293" s="43"/>
      <c r="WRO293" s="43"/>
      <c r="WRP293" s="43"/>
      <c r="WRQ293" s="43"/>
      <c r="WRR293" s="43"/>
      <c r="WRS293" s="43"/>
      <c r="WRT293" s="43"/>
      <c r="WRU293" s="43"/>
      <c r="WRV293" s="43"/>
      <c r="WRW293" s="43"/>
      <c r="WRX293" s="43"/>
      <c r="WRY293" s="43"/>
      <c r="WRZ293" s="43"/>
      <c r="WSA293" s="43"/>
      <c r="WSB293" s="43"/>
      <c r="WSC293" s="43"/>
      <c r="WSD293" s="43"/>
      <c r="WSE293" s="43"/>
      <c r="WSF293" s="43"/>
      <c r="WSG293" s="43"/>
      <c r="WSH293" s="43"/>
      <c r="WSI293" s="43"/>
      <c r="WSJ293" s="43"/>
      <c r="WSK293" s="43"/>
      <c r="WSL293" s="43"/>
      <c r="WSM293" s="43"/>
      <c r="WSN293" s="43"/>
      <c r="WSO293" s="43"/>
      <c r="WSP293" s="43"/>
      <c r="WSQ293" s="43"/>
      <c r="WSR293" s="43"/>
      <c r="WSS293" s="43"/>
      <c r="WST293" s="43"/>
      <c r="WSU293" s="43"/>
      <c r="WSV293" s="43"/>
      <c r="WSW293" s="43"/>
      <c r="WSX293" s="43"/>
      <c r="WSY293" s="43"/>
      <c r="WSZ293" s="43"/>
      <c r="WTA293" s="43"/>
      <c r="WTB293" s="43"/>
      <c r="WTC293" s="43"/>
      <c r="WTD293" s="43"/>
      <c r="WTE293" s="43"/>
      <c r="WTF293" s="43"/>
      <c r="WTG293" s="43"/>
      <c r="WTH293" s="43"/>
      <c r="WTI293" s="43"/>
      <c r="WTJ293" s="43"/>
      <c r="WTK293" s="43"/>
      <c r="WTL293" s="43"/>
      <c r="WTM293" s="43"/>
      <c r="WTN293" s="43"/>
      <c r="WTO293" s="43"/>
      <c r="WTP293" s="43"/>
      <c r="WTQ293" s="43"/>
      <c r="WTR293" s="43"/>
      <c r="WTS293" s="43"/>
      <c r="WTT293" s="43"/>
      <c r="WTU293" s="43"/>
      <c r="WTV293" s="43"/>
      <c r="WTW293" s="43"/>
      <c r="WTX293" s="43"/>
      <c r="WTY293" s="43"/>
      <c r="WTZ293" s="43"/>
      <c r="WUA293" s="43"/>
      <c r="WUB293" s="43"/>
      <c r="WUC293" s="43"/>
      <c r="WUD293" s="43"/>
      <c r="WUE293" s="43"/>
      <c r="WUF293" s="43"/>
      <c r="WUG293" s="43"/>
      <c r="WUH293" s="43"/>
      <c r="WUI293" s="43"/>
      <c r="WUJ293" s="43"/>
      <c r="WUK293" s="43"/>
      <c r="WUL293" s="43"/>
      <c r="WUM293" s="43"/>
      <c r="WUN293" s="43"/>
      <c r="WUO293" s="43"/>
      <c r="WUP293" s="43"/>
      <c r="WUQ293" s="43"/>
      <c r="WUR293" s="43"/>
      <c r="WUS293" s="43"/>
      <c r="WUT293" s="43"/>
      <c r="WUU293" s="43"/>
      <c r="WUV293" s="43"/>
      <c r="WUW293" s="43"/>
      <c r="WUX293" s="43"/>
      <c r="WUY293" s="43"/>
      <c r="WUZ293" s="43"/>
      <c r="WVA293" s="43"/>
      <c r="WVB293" s="43"/>
      <c r="WVC293" s="43"/>
      <c r="WVD293" s="43"/>
      <c r="WVE293" s="43"/>
      <c r="WVF293" s="43"/>
      <c r="WVG293" s="43"/>
      <c r="WVH293" s="43"/>
      <c r="WVI293" s="43"/>
      <c r="WVJ293" s="43"/>
      <c r="WVK293" s="43"/>
      <c r="WVL293" s="43"/>
      <c r="WVM293" s="43"/>
      <c r="WVN293" s="43"/>
      <c r="WVO293" s="43"/>
      <c r="WVP293" s="43"/>
      <c r="WVQ293" s="43"/>
      <c r="WVR293" s="43"/>
      <c r="WVS293" s="43"/>
      <c r="WVT293" s="43"/>
      <c r="WVU293" s="43"/>
      <c r="WVV293" s="43"/>
      <c r="WVW293" s="43"/>
      <c r="WVX293" s="43"/>
      <c r="WVY293" s="43"/>
      <c r="WVZ293" s="43"/>
      <c r="WWA293" s="43"/>
      <c r="WWB293" s="43"/>
      <c r="WWC293" s="43"/>
      <c r="WWD293" s="43"/>
      <c r="WWE293" s="43"/>
      <c r="WWF293" s="43"/>
      <c r="WWG293" s="43"/>
      <c r="WWH293" s="43"/>
      <c r="WWI293" s="43"/>
      <c r="WWJ293" s="43"/>
      <c r="WWK293" s="43"/>
      <c r="WWL293" s="43"/>
      <c r="WWM293" s="43"/>
      <c r="WWN293" s="43"/>
      <c r="WWO293" s="43"/>
      <c r="WWP293" s="43"/>
      <c r="WWQ293" s="43"/>
      <c r="WWR293" s="43"/>
      <c r="WWS293" s="43"/>
      <c r="WWT293" s="43"/>
      <c r="WWU293" s="43"/>
      <c r="WWV293" s="43"/>
      <c r="WWW293" s="43"/>
      <c r="WWX293" s="43"/>
      <c r="WWY293" s="43"/>
      <c r="WWZ293" s="43"/>
      <c r="WXA293" s="43"/>
      <c r="WXB293" s="43"/>
      <c r="WXC293" s="43"/>
      <c r="WXD293" s="43"/>
      <c r="WXE293" s="43"/>
      <c r="WXF293" s="43"/>
      <c r="WXG293" s="43"/>
      <c r="WXH293" s="43"/>
      <c r="WXI293" s="43"/>
      <c r="WXJ293" s="43"/>
      <c r="WXK293" s="43"/>
      <c r="WXL293" s="43"/>
      <c r="WXM293" s="43"/>
      <c r="WXN293" s="43"/>
      <c r="WXO293" s="43"/>
      <c r="WXP293" s="43"/>
      <c r="WXQ293" s="43"/>
      <c r="WXR293" s="43"/>
      <c r="WXS293" s="43"/>
      <c r="WXT293" s="43"/>
      <c r="WXU293" s="43"/>
      <c r="WXV293" s="43"/>
      <c r="WXW293" s="43"/>
      <c r="WXX293" s="43"/>
      <c r="WXY293" s="43"/>
      <c r="WXZ293" s="43"/>
      <c r="WYA293" s="43"/>
      <c r="WYB293" s="43"/>
      <c r="WYC293" s="43"/>
      <c r="WYD293" s="43"/>
      <c r="WYE293" s="43"/>
      <c r="WYF293" s="43"/>
      <c r="WYG293" s="43"/>
      <c r="WYH293" s="43"/>
      <c r="WYI293" s="43"/>
      <c r="WYJ293" s="43"/>
      <c r="WYK293" s="43"/>
      <c r="WYL293" s="43"/>
      <c r="WYM293" s="43"/>
      <c r="WYN293" s="43"/>
      <c r="WYO293" s="43"/>
      <c r="WYP293" s="43"/>
      <c r="WYQ293" s="43"/>
      <c r="WYR293" s="43"/>
      <c r="WYS293" s="43"/>
      <c r="WYT293" s="43"/>
      <c r="WYU293" s="43"/>
      <c r="WYV293" s="43"/>
      <c r="WYW293" s="43"/>
      <c r="WYX293" s="43"/>
      <c r="WYY293" s="43"/>
      <c r="WYZ293" s="43"/>
      <c r="WZA293" s="43"/>
      <c r="WZB293" s="43"/>
      <c r="WZC293" s="43"/>
      <c r="WZD293" s="43"/>
      <c r="WZE293" s="43"/>
      <c r="WZF293" s="43"/>
      <c r="WZG293" s="43"/>
      <c r="WZH293" s="43"/>
      <c r="WZI293" s="43"/>
      <c r="WZJ293" s="43"/>
      <c r="WZK293" s="43"/>
      <c r="WZL293" s="43"/>
      <c r="WZM293" s="43"/>
      <c r="WZN293" s="43"/>
      <c r="WZO293" s="43"/>
      <c r="WZP293" s="43"/>
      <c r="WZQ293" s="43"/>
      <c r="WZR293" s="43"/>
      <c r="WZS293" s="43"/>
      <c r="WZT293" s="43"/>
      <c r="WZU293" s="43"/>
      <c r="WZV293" s="43"/>
      <c r="WZW293" s="43"/>
      <c r="WZX293" s="43"/>
      <c r="WZY293" s="43"/>
      <c r="WZZ293" s="43"/>
      <c r="XAA293" s="43"/>
      <c r="XAB293" s="43"/>
      <c r="XAC293" s="43"/>
      <c r="XAD293" s="43"/>
      <c r="XAE293" s="43"/>
      <c r="XAF293" s="43"/>
      <c r="XAG293" s="43"/>
      <c r="XAH293" s="43"/>
      <c r="XAI293" s="43"/>
      <c r="XAJ293" s="43"/>
      <c r="XAK293" s="43"/>
      <c r="XAL293" s="43"/>
      <c r="XAM293" s="43"/>
      <c r="XAN293" s="43"/>
      <c r="XAO293" s="43"/>
      <c r="XAP293" s="43"/>
      <c r="XAQ293" s="43"/>
      <c r="XAR293" s="43"/>
      <c r="XAS293" s="43"/>
      <c r="XAT293" s="43"/>
      <c r="XAU293" s="43"/>
      <c r="XAV293" s="43"/>
      <c r="XAW293" s="43"/>
      <c r="XAX293" s="43"/>
      <c r="XAY293" s="43"/>
      <c r="XAZ293" s="43"/>
      <c r="XBA293" s="43"/>
      <c r="XBB293" s="43"/>
      <c r="XBC293" s="43"/>
      <c r="XBD293" s="43"/>
      <c r="XBE293" s="43"/>
      <c r="XBF293" s="43"/>
      <c r="XBG293" s="43"/>
      <c r="XBH293" s="43"/>
      <c r="XBI293" s="43"/>
      <c r="XBJ293" s="43"/>
      <c r="XBK293" s="43"/>
      <c r="XBL293" s="43"/>
      <c r="XBM293" s="43"/>
      <c r="XBN293" s="43"/>
      <c r="XBO293" s="43"/>
      <c r="XBP293" s="43"/>
      <c r="XBQ293" s="43"/>
    </row>
    <row r="294" s="41" customFormat="1" customHeight="1" spans="1:29">
      <c r="A294" s="55" t="s">
        <v>29</v>
      </c>
      <c r="B294" s="56" t="s">
        <v>30</v>
      </c>
      <c r="C294" s="57" t="s">
        <v>31</v>
      </c>
      <c r="D294" s="57" t="s">
        <v>53</v>
      </c>
      <c r="E294" s="55" t="s">
        <v>661</v>
      </c>
      <c r="F294" s="55" t="s">
        <v>662</v>
      </c>
      <c r="G294" s="55" t="s">
        <v>35</v>
      </c>
      <c r="H294" s="58" t="s">
        <v>675</v>
      </c>
      <c r="I294" s="58" t="e">
        <f>VLOOKUP(H294,合同高级查询数据!$A$2:$Y$53,25,FALSE)</f>
        <v>#N/A</v>
      </c>
      <c r="J294" s="63" t="s">
        <v>138</v>
      </c>
      <c r="K294" s="55"/>
      <c r="L294" s="64" t="s">
        <v>679</v>
      </c>
      <c r="M294" s="55"/>
      <c r="N294" s="65">
        <v>44835</v>
      </c>
      <c r="O294" s="55"/>
      <c r="P294" s="66">
        <v>2200</v>
      </c>
      <c r="Q294" s="73">
        <v>1.544</v>
      </c>
      <c r="R294" s="74">
        <f t="shared" si="13"/>
        <v>3396.8</v>
      </c>
      <c r="S294" s="75">
        <v>202303</v>
      </c>
      <c r="T294" s="76" t="s">
        <v>1460</v>
      </c>
      <c r="V294" s="140">
        <v>39.454</v>
      </c>
      <c r="W294" s="43"/>
      <c r="X294" s="141"/>
      <c r="Y294" s="141"/>
      <c r="Z294" s="142"/>
      <c r="AA294" s="151"/>
      <c r="AB294" s="152"/>
      <c r="AC294" s="151"/>
    </row>
    <row r="295" s="41" customFormat="1" customHeight="1" spans="1:29">
      <c r="A295" s="55" t="s">
        <v>29</v>
      </c>
      <c r="B295" s="56" t="s">
        <v>30</v>
      </c>
      <c r="C295" s="57" t="s">
        <v>31</v>
      </c>
      <c r="D295" s="57" t="s">
        <v>53</v>
      </c>
      <c r="E295" s="55" t="s">
        <v>661</v>
      </c>
      <c r="F295" s="55" t="s">
        <v>662</v>
      </c>
      <c r="G295" s="55" t="s">
        <v>35</v>
      </c>
      <c r="H295" s="58" t="s">
        <v>663</v>
      </c>
      <c r="I295" s="58" t="e">
        <f>VLOOKUP(H295,合同高级查询数据!$A$2:$Y$53,25,FALSE)</f>
        <v>#N/A</v>
      </c>
      <c r="J295" s="63" t="s">
        <v>138</v>
      </c>
      <c r="K295" s="55" t="s">
        <v>664</v>
      </c>
      <c r="L295" s="64" t="s">
        <v>665</v>
      </c>
      <c r="M295" s="55"/>
      <c r="N295" s="65">
        <v>44713</v>
      </c>
      <c r="O295" s="55"/>
      <c r="P295" s="66">
        <v>2200</v>
      </c>
      <c r="Q295" s="73">
        <f>262.43-255.26</f>
        <v>7.17000000000002</v>
      </c>
      <c r="R295" s="74">
        <f t="shared" si="13"/>
        <v>15774</v>
      </c>
      <c r="S295" s="75">
        <v>202303</v>
      </c>
      <c r="T295" s="76" t="s">
        <v>1461</v>
      </c>
      <c r="V295" s="140">
        <v>262.43</v>
      </c>
      <c r="W295" s="43"/>
      <c r="X295" s="142"/>
      <c r="Y295" s="152"/>
      <c r="Z295" s="151"/>
      <c r="AA295" s="43"/>
      <c r="AB295" s="43"/>
      <c r="AC295" s="43"/>
    </row>
    <row r="296" s="41" customFormat="1" customHeight="1" spans="1:29">
      <c r="A296" s="55" t="s">
        <v>29</v>
      </c>
      <c r="B296" s="56" t="s">
        <v>30</v>
      </c>
      <c r="C296" s="57" t="s">
        <v>31</v>
      </c>
      <c r="D296" s="57" t="s">
        <v>53</v>
      </c>
      <c r="E296" s="55" t="s">
        <v>661</v>
      </c>
      <c r="F296" s="55" t="s">
        <v>662</v>
      </c>
      <c r="G296" s="55" t="s">
        <v>35</v>
      </c>
      <c r="H296" s="58" t="s">
        <v>663</v>
      </c>
      <c r="I296" s="58" t="e">
        <f>VLOOKUP(H296,合同高级查询数据!$A$2:$Y$53,25,FALSE)</f>
        <v>#N/A</v>
      </c>
      <c r="J296" s="63" t="s">
        <v>138</v>
      </c>
      <c r="K296" s="55" t="s">
        <v>668</v>
      </c>
      <c r="L296" s="64" t="s">
        <v>669</v>
      </c>
      <c r="M296" s="55"/>
      <c r="N296" s="65">
        <v>44713</v>
      </c>
      <c r="O296" s="55"/>
      <c r="P296" s="66">
        <v>2500</v>
      </c>
      <c r="Q296" s="73">
        <f>422.51-411.98</f>
        <v>10.53</v>
      </c>
      <c r="R296" s="74">
        <f t="shared" si="13"/>
        <v>26325</v>
      </c>
      <c r="S296" s="75">
        <v>202303</v>
      </c>
      <c r="T296" s="76" t="s">
        <v>1462</v>
      </c>
      <c r="V296" s="140">
        <v>422.51</v>
      </c>
      <c r="W296" s="43"/>
      <c r="X296" s="141"/>
      <c r="Y296" s="141"/>
      <c r="Z296" s="142"/>
      <c r="AA296" s="151"/>
      <c r="AB296" s="152"/>
      <c r="AC296" s="151"/>
    </row>
    <row r="297" s="2" customFormat="1" customHeight="1" spans="1:29">
      <c r="A297" s="61" t="s">
        <v>575</v>
      </c>
      <c r="B297" s="61" t="s">
        <v>1463</v>
      </c>
      <c r="C297" s="61" t="s">
        <v>1275</v>
      </c>
      <c r="D297" s="7" t="s">
        <v>1464</v>
      </c>
      <c r="E297" s="61" t="s">
        <v>1465</v>
      </c>
      <c r="F297" s="61" t="s">
        <v>1466</v>
      </c>
      <c r="G297" s="61" t="s">
        <v>35</v>
      </c>
      <c r="H297" s="14" t="s">
        <v>1467</v>
      </c>
      <c r="I297" s="14" t="e">
        <f>VLOOKUP(H297,合同高级查询数据!$A$2:$Y$53,25,FALSE)</f>
        <v>#N/A</v>
      </c>
      <c r="J297" s="118" t="s">
        <v>825</v>
      </c>
      <c r="K297" s="61" t="s">
        <v>1468</v>
      </c>
      <c r="L297" s="119" t="s">
        <v>1469</v>
      </c>
      <c r="M297" s="108" t="s">
        <v>1470</v>
      </c>
      <c r="N297" s="30" t="s">
        <v>1471</v>
      </c>
      <c r="O297" s="61" t="s">
        <v>220</v>
      </c>
      <c r="P297" s="81">
        <v>7083</v>
      </c>
      <c r="Q297" s="128">
        <v>0</v>
      </c>
      <c r="R297" s="81">
        <f t="shared" ref="R297:R323" si="14">ROUND(P297*Q297,2)</f>
        <v>0</v>
      </c>
      <c r="S297" s="118">
        <v>202304</v>
      </c>
      <c r="T297" s="103" t="s">
        <v>1472</v>
      </c>
      <c r="U297" s="120"/>
      <c r="V297" s="132">
        <v>0</v>
      </c>
      <c r="W297" s="143"/>
      <c r="X297" s="144"/>
      <c r="Y297" s="144"/>
      <c r="Z297" s="121">
        <v>0</v>
      </c>
      <c r="AA297" s="121">
        <v>0</v>
      </c>
      <c r="AB297" s="121">
        <v>0</v>
      </c>
      <c r="AC297" s="121">
        <f>AA297*AB297</f>
        <v>0</v>
      </c>
    </row>
    <row r="298" s="2" customFormat="1" customHeight="1" spans="1:29">
      <c r="A298" s="61" t="s">
        <v>575</v>
      </c>
      <c r="B298" s="61" t="s">
        <v>1463</v>
      </c>
      <c r="C298" s="61" t="s">
        <v>1275</v>
      </c>
      <c r="D298" s="7" t="s">
        <v>1464</v>
      </c>
      <c r="E298" s="61" t="s">
        <v>1465</v>
      </c>
      <c r="F298" s="61" t="s">
        <v>1466</v>
      </c>
      <c r="G298" s="61" t="s">
        <v>35</v>
      </c>
      <c r="H298" s="14" t="s">
        <v>1467</v>
      </c>
      <c r="I298" s="14" t="e">
        <f>VLOOKUP(H298,合同高级查询数据!$A$2:$Y$53,25,FALSE)</f>
        <v>#N/A</v>
      </c>
      <c r="J298" s="118" t="s">
        <v>825</v>
      </c>
      <c r="K298" s="61" t="s">
        <v>1473</v>
      </c>
      <c r="L298" s="119" t="s">
        <v>1474</v>
      </c>
      <c r="M298" s="108" t="s">
        <v>1475</v>
      </c>
      <c r="N298" s="30" t="s">
        <v>1476</v>
      </c>
      <c r="O298" s="61" t="s">
        <v>220</v>
      </c>
      <c r="P298" s="81">
        <v>7083</v>
      </c>
      <c r="Q298" s="128">
        <v>0</v>
      </c>
      <c r="R298" s="81">
        <f t="shared" si="14"/>
        <v>0</v>
      </c>
      <c r="S298" s="118">
        <v>202304</v>
      </c>
      <c r="T298" s="103" t="s">
        <v>1477</v>
      </c>
      <c r="U298" s="145"/>
      <c r="V298" s="132">
        <v>0</v>
      </c>
      <c r="W298" s="143"/>
      <c r="X298" s="144"/>
      <c r="Y298" s="144"/>
      <c r="Z298" s="121">
        <v>0</v>
      </c>
      <c r="AA298" s="121">
        <v>0</v>
      </c>
      <c r="AB298" s="121">
        <v>0</v>
      </c>
      <c r="AC298" s="121">
        <f>AA298*AB298</f>
        <v>0</v>
      </c>
    </row>
    <row r="299" s="2" customFormat="1" customHeight="1" spans="1:29">
      <c r="A299" s="61" t="s">
        <v>575</v>
      </c>
      <c r="B299" s="61" t="s">
        <v>1463</v>
      </c>
      <c r="C299" s="61" t="s">
        <v>1275</v>
      </c>
      <c r="D299" s="7" t="s">
        <v>1464</v>
      </c>
      <c r="E299" s="61" t="s">
        <v>1465</v>
      </c>
      <c r="F299" s="61" t="s">
        <v>1466</v>
      </c>
      <c r="G299" s="61" t="s">
        <v>35</v>
      </c>
      <c r="H299" s="14" t="s">
        <v>1467</v>
      </c>
      <c r="I299" s="14" t="e">
        <f>VLOOKUP(H299,合同高级查询数据!$A$2:$Y$53,25,FALSE)</f>
        <v>#N/A</v>
      </c>
      <c r="J299" s="118" t="s">
        <v>37</v>
      </c>
      <c r="K299" s="61" t="s">
        <v>1478</v>
      </c>
      <c r="L299" s="119" t="s">
        <v>1479</v>
      </c>
      <c r="M299" s="108" t="s">
        <v>1480</v>
      </c>
      <c r="N299" s="30" t="s">
        <v>1481</v>
      </c>
      <c r="O299" s="61" t="s">
        <v>1482</v>
      </c>
      <c r="P299" s="81">
        <v>7083</v>
      </c>
      <c r="Q299" s="128">
        <v>56.2</v>
      </c>
      <c r="R299" s="81">
        <f t="shared" si="14"/>
        <v>398064.6</v>
      </c>
      <c r="S299" s="118">
        <v>202304</v>
      </c>
      <c r="T299" s="103" t="s">
        <v>1483</v>
      </c>
      <c r="U299" s="121"/>
      <c r="V299" s="132">
        <v>56.18270874</v>
      </c>
      <c r="W299" s="84"/>
      <c r="X299" s="144"/>
      <c r="Y299" s="144"/>
      <c r="Z299" s="153" t="s">
        <v>1484</v>
      </c>
      <c r="AA299" s="154">
        <v>0.3</v>
      </c>
      <c r="AB299" s="155">
        <v>180</v>
      </c>
      <c r="AC299" s="121">
        <f>AA299*AB299</f>
        <v>54</v>
      </c>
    </row>
    <row r="300" s="2" customFormat="1" customHeight="1" spans="1:29">
      <c r="A300" s="61" t="s">
        <v>575</v>
      </c>
      <c r="B300" s="61" t="s">
        <v>1463</v>
      </c>
      <c r="C300" s="61" t="s">
        <v>1275</v>
      </c>
      <c r="D300" s="7" t="s">
        <v>1464</v>
      </c>
      <c r="E300" s="61" t="s">
        <v>1465</v>
      </c>
      <c r="F300" s="61" t="s">
        <v>1466</v>
      </c>
      <c r="G300" s="61" t="s">
        <v>35</v>
      </c>
      <c r="H300" s="14" t="s">
        <v>1467</v>
      </c>
      <c r="I300" s="14" t="e">
        <f>VLOOKUP(H300,合同高级查询数据!$A$2:$Y$53,25,FALSE)</f>
        <v>#N/A</v>
      </c>
      <c r="J300" s="118" t="s">
        <v>37</v>
      </c>
      <c r="K300" s="61" t="s">
        <v>1276</v>
      </c>
      <c r="L300" s="119" t="s">
        <v>1485</v>
      </c>
      <c r="M300" s="108" t="s">
        <v>1486</v>
      </c>
      <c r="N300" s="115" t="s">
        <v>1487</v>
      </c>
      <c r="O300" s="61" t="s">
        <v>1488</v>
      </c>
      <c r="P300" s="81">
        <v>7333</v>
      </c>
      <c r="Q300" s="128">
        <v>126</v>
      </c>
      <c r="R300" s="81">
        <f t="shared" si="14"/>
        <v>923958</v>
      </c>
      <c r="S300" s="118">
        <v>202304</v>
      </c>
      <c r="T300" s="103" t="s">
        <v>1489</v>
      </c>
      <c r="U300" s="121"/>
      <c r="V300" s="132">
        <v>125.928100586</v>
      </c>
      <c r="W300" s="132"/>
      <c r="X300" s="144"/>
      <c r="Y300" s="144"/>
      <c r="Z300" s="7" t="s">
        <v>1490</v>
      </c>
      <c r="AA300" s="156">
        <v>0.3</v>
      </c>
      <c r="AB300" s="155">
        <v>280</v>
      </c>
      <c r="AC300" s="121">
        <f>AA300*AB300</f>
        <v>84</v>
      </c>
    </row>
    <row r="301" s="2" customFormat="1" customHeight="1" spans="1:29">
      <c r="A301" s="61" t="s">
        <v>575</v>
      </c>
      <c r="B301" s="61" t="s">
        <v>1463</v>
      </c>
      <c r="C301" s="61" t="s">
        <v>1275</v>
      </c>
      <c r="D301" s="7" t="s">
        <v>1464</v>
      </c>
      <c r="E301" s="61" t="s">
        <v>1465</v>
      </c>
      <c r="F301" s="61" t="s">
        <v>1466</v>
      </c>
      <c r="G301" s="61" t="s">
        <v>35</v>
      </c>
      <c r="H301" s="14" t="s">
        <v>1467</v>
      </c>
      <c r="I301" s="14" t="e">
        <f>VLOOKUP(H301,合同高级查询数据!$A$2:$Y$53,25,FALSE)</f>
        <v>#N/A</v>
      </c>
      <c r="J301" s="118" t="s">
        <v>37</v>
      </c>
      <c r="K301" s="61" t="s">
        <v>1478</v>
      </c>
      <c r="L301" s="119" t="s">
        <v>1479</v>
      </c>
      <c r="M301" s="108" t="s">
        <v>1480</v>
      </c>
      <c r="N301" s="30" t="s">
        <v>1481</v>
      </c>
      <c r="O301" s="61" t="s">
        <v>1482</v>
      </c>
      <c r="P301" s="81">
        <v>7083</v>
      </c>
      <c r="Q301" s="128">
        <v>0.45</v>
      </c>
      <c r="R301" s="81">
        <f t="shared" si="14"/>
        <v>3187.35</v>
      </c>
      <c r="S301" s="118">
        <v>202303</v>
      </c>
      <c r="T301" s="103" t="s">
        <v>1491</v>
      </c>
      <c r="U301" s="121"/>
      <c r="V301" s="132"/>
      <c r="W301" s="132"/>
      <c r="X301" s="144"/>
      <c r="Y301" s="144"/>
      <c r="Z301" s="7"/>
      <c r="AA301" s="7"/>
      <c r="AB301" s="155"/>
      <c r="AC301" s="155"/>
    </row>
    <row r="302" s="2" customFormat="1" customHeight="1" spans="1:29">
      <c r="A302" s="61" t="s">
        <v>575</v>
      </c>
      <c r="B302" s="61" t="s">
        <v>1463</v>
      </c>
      <c r="C302" s="61" t="s">
        <v>1492</v>
      </c>
      <c r="D302" s="7" t="s">
        <v>1464</v>
      </c>
      <c r="E302" s="61" t="s">
        <v>1493</v>
      </c>
      <c r="F302" s="61" t="s">
        <v>1494</v>
      </c>
      <c r="G302" s="61" t="s">
        <v>35</v>
      </c>
      <c r="H302" s="14" t="s">
        <v>1495</v>
      </c>
      <c r="I302" s="14" t="e">
        <f>VLOOKUP(H302,合同高级查询数据!$A$2:$Y$53,25,FALSE)</f>
        <v>#N/A</v>
      </c>
      <c r="J302" s="118" t="s">
        <v>37</v>
      </c>
      <c r="K302" s="61" t="s">
        <v>1496</v>
      </c>
      <c r="L302" s="119" t="s">
        <v>1497</v>
      </c>
      <c r="M302" s="108" t="s">
        <v>1498</v>
      </c>
      <c r="N302" s="30" t="s">
        <v>1499</v>
      </c>
      <c r="O302" s="68" t="s">
        <v>1500</v>
      </c>
      <c r="P302" s="81">
        <v>9500</v>
      </c>
      <c r="Q302" s="128">
        <v>20.3</v>
      </c>
      <c r="R302" s="81">
        <f t="shared" si="14"/>
        <v>192850</v>
      </c>
      <c r="S302" s="118">
        <v>202304</v>
      </c>
      <c r="T302" s="103" t="s">
        <v>1501</v>
      </c>
      <c r="U302" s="121"/>
      <c r="V302" s="132">
        <v>20.221915168</v>
      </c>
      <c r="W302" s="84"/>
      <c r="X302" s="102"/>
      <c r="Y302" s="102"/>
      <c r="Z302" s="153" t="s">
        <v>1502</v>
      </c>
      <c r="AA302" s="154">
        <v>0.3</v>
      </c>
      <c r="AB302" s="155">
        <v>60</v>
      </c>
      <c r="AC302" s="121">
        <f t="shared" ref="AC302:AC341" si="15">AA302*AB302</f>
        <v>18</v>
      </c>
    </row>
    <row r="303" s="2" customFormat="1" customHeight="1" spans="1:29">
      <c r="A303" s="61" t="s">
        <v>575</v>
      </c>
      <c r="B303" s="61" t="s">
        <v>1463</v>
      </c>
      <c r="C303" s="61" t="s">
        <v>1492</v>
      </c>
      <c r="D303" s="7" t="s">
        <v>1464</v>
      </c>
      <c r="E303" s="61" t="s">
        <v>1493</v>
      </c>
      <c r="F303" s="61" t="s">
        <v>1494</v>
      </c>
      <c r="G303" s="61" t="s">
        <v>35</v>
      </c>
      <c r="H303" s="14" t="s">
        <v>1495</v>
      </c>
      <c r="I303" s="14" t="e">
        <f>VLOOKUP(H303,合同高级查询数据!$A$2:$Y$53,25,FALSE)</f>
        <v>#N/A</v>
      </c>
      <c r="J303" s="118" t="s">
        <v>37</v>
      </c>
      <c r="K303" s="61" t="s">
        <v>1503</v>
      </c>
      <c r="L303" s="119" t="s">
        <v>1504</v>
      </c>
      <c r="M303" s="108" t="s">
        <v>1505</v>
      </c>
      <c r="N303" s="30" t="s">
        <v>1506</v>
      </c>
      <c r="O303" s="118" t="s">
        <v>1507</v>
      </c>
      <c r="P303" s="81">
        <v>9500</v>
      </c>
      <c r="Q303" s="128">
        <v>0</v>
      </c>
      <c r="R303" s="81">
        <f t="shared" si="14"/>
        <v>0</v>
      </c>
      <c r="S303" s="118">
        <v>202304</v>
      </c>
      <c r="T303" s="103" t="s">
        <v>1508</v>
      </c>
      <c r="U303" s="121"/>
      <c r="V303" s="132">
        <v>0</v>
      </c>
      <c r="W303" s="84"/>
      <c r="X303" s="102"/>
      <c r="Y303" s="102"/>
      <c r="Z303" s="121">
        <v>0</v>
      </c>
      <c r="AA303" s="121">
        <v>0</v>
      </c>
      <c r="AB303" s="121">
        <v>0</v>
      </c>
      <c r="AC303" s="121">
        <f t="shared" si="15"/>
        <v>0</v>
      </c>
    </row>
    <row r="304" s="2" customFormat="1" customHeight="1" spans="1:29">
      <c r="A304" s="61" t="s">
        <v>575</v>
      </c>
      <c r="B304" s="61" t="s">
        <v>1463</v>
      </c>
      <c r="C304" s="61" t="s">
        <v>1492</v>
      </c>
      <c r="D304" s="7" t="s">
        <v>1464</v>
      </c>
      <c r="E304" s="61" t="s">
        <v>1493</v>
      </c>
      <c r="F304" s="61" t="s">
        <v>1494</v>
      </c>
      <c r="G304" s="61" t="s">
        <v>35</v>
      </c>
      <c r="H304" s="14" t="s">
        <v>1495</v>
      </c>
      <c r="I304" s="14" t="e">
        <f>VLOOKUP(H304,合同高级查询数据!$A$2:$Y$53,25,FALSE)</f>
        <v>#N/A</v>
      </c>
      <c r="J304" s="118" t="s">
        <v>37</v>
      </c>
      <c r="K304" s="61" t="s">
        <v>1509</v>
      </c>
      <c r="L304" s="119" t="s">
        <v>1510</v>
      </c>
      <c r="M304" s="108" t="s">
        <v>1511</v>
      </c>
      <c r="N304" s="30" t="s">
        <v>1512</v>
      </c>
      <c r="O304" s="110" t="s">
        <v>1513</v>
      </c>
      <c r="P304" s="81">
        <v>9500</v>
      </c>
      <c r="Q304" s="128">
        <v>0</v>
      </c>
      <c r="R304" s="81">
        <f t="shared" si="14"/>
        <v>0</v>
      </c>
      <c r="S304" s="118">
        <v>202304</v>
      </c>
      <c r="T304" s="103" t="s">
        <v>1514</v>
      </c>
      <c r="U304" s="121"/>
      <c r="V304" s="132">
        <v>0</v>
      </c>
      <c r="W304" s="84"/>
      <c r="X304" s="102"/>
      <c r="Y304" s="102"/>
      <c r="Z304" s="121">
        <v>0</v>
      </c>
      <c r="AA304" s="121">
        <v>0</v>
      </c>
      <c r="AB304" s="121">
        <v>0</v>
      </c>
      <c r="AC304" s="121">
        <f t="shared" si="15"/>
        <v>0</v>
      </c>
    </row>
    <row r="305" s="2" customFormat="1" customHeight="1" spans="1:29">
      <c r="A305" s="61" t="s">
        <v>575</v>
      </c>
      <c r="B305" s="61" t="s">
        <v>1463</v>
      </c>
      <c r="C305" s="61" t="s">
        <v>1492</v>
      </c>
      <c r="D305" s="7" t="s">
        <v>1464</v>
      </c>
      <c r="E305" s="61" t="s">
        <v>1493</v>
      </c>
      <c r="F305" s="61" t="s">
        <v>1494</v>
      </c>
      <c r="G305" s="61" t="s">
        <v>35</v>
      </c>
      <c r="H305" s="14" t="s">
        <v>1495</v>
      </c>
      <c r="I305" s="14" t="e">
        <f>VLOOKUP(H305,合同高级查询数据!$A$2:$Y$53,25,FALSE)</f>
        <v>#N/A</v>
      </c>
      <c r="J305" s="118" t="s">
        <v>37</v>
      </c>
      <c r="K305" s="61" t="s">
        <v>1515</v>
      </c>
      <c r="L305" s="119" t="s">
        <v>1516</v>
      </c>
      <c r="M305" s="108" t="s">
        <v>1517</v>
      </c>
      <c r="N305" s="30" t="s">
        <v>1518</v>
      </c>
      <c r="O305" s="68" t="s">
        <v>1519</v>
      </c>
      <c r="P305" s="81">
        <v>9500</v>
      </c>
      <c r="Q305" s="128">
        <v>0</v>
      </c>
      <c r="R305" s="81">
        <f t="shared" si="14"/>
        <v>0</v>
      </c>
      <c r="S305" s="118">
        <v>202304</v>
      </c>
      <c r="T305" s="103" t="s">
        <v>1520</v>
      </c>
      <c r="U305" s="121"/>
      <c r="V305" s="132">
        <v>0</v>
      </c>
      <c r="W305" s="84"/>
      <c r="X305" s="102"/>
      <c r="Y305" s="102"/>
      <c r="Z305" s="121">
        <v>0</v>
      </c>
      <c r="AA305" s="121">
        <v>0</v>
      </c>
      <c r="AB305" s="121">
        <v>0</v>
      </c>
      <c r="AC305" s="121">
        <f t="shared" si="15"/>
        <v>0</v>
      </c>
    </row>
    <row r="306" s="2" customFormat="1" customHeight="1" spans="1:29">
      <c r="A306" s="61" t="s">
        <v>575</v>
      </c>
      <c r="B306" s="61" t="s">
        <v>1463</v>
      </c>
      <c r="C306" s="61" t="s">
        <v>1492</v>
      </c>
      <c r="D306" s="7" t="s">
        <v>1464</v>
      </c>
      <c r="E306" s="61" t="s">
        <v>1493</v>
      </c>
      <c r="F306" s="61" t="s">
        <v>1494</v>
      </c>
      <c r="G306" s="61" t="s">
        <v>35</v>
      </c>
      <c r="H306" s="14" t="s">
        <v>1495</v>
      </c>
      <c r="I306" s="14" t="e">
        <f>VLOOKUP(H306,合同高级查询数据!$A$2:$Y$53,25,FALSE)</f>
        <v>#N/A</v>
      </c>
      <c r="J306" s="118" t="s">
        <v>825</v>
      </c>
      <c r="K306" s="61" t="s">
        <v>1521</v>
      </c>
      <c r="L306" s="119" t="s">
        <v>1522</v>
      </c>
      <c r="M306" s="108" t="s">
        <v>1523</v>
      </c>
      <c r="N306" s="30">
        <v>40349</v>
      </c>
      <c r="O306" s="68" t="s">
        <v>537</v>
      </c>
      <c r="P306" s="81">
        <v>9500</v>
      </c>
      <c r="Q306" s="128">
        <v>2.8</v>
      </c>
      <c r="R306" s="81">
        <f t="shared" si="14"/>
        <v>26600</v>
      </c>
      <c r="S306" s="118">
        <v>202304</v>
      </c>
      <c r="T306" s="103" t="s">
        <v>1524</v>
      </c>
      <c r="U306" s="121"/>
      <c r="V306" s="132">
        <v>2.710227456</v>
      </c>
      <c r="W306" s="84"/>
      <c r="X306" s="102"/>
      <c r="Y306" s="102"/>
      <c r="Z306" s="153" t="s">
        <v>1525</v>
      </c>
      <c r="AA306" s="154">
        <v>0</v>
      </c>
      <c r="AB306" s="155">
        <v>20</v>
      </c>
      <c r="AC306" s="121">
        <f t="shared" si="15"/>
        <v>0</v>
      </c>
    </row>
    <row r="307" s="2" customFormat="1" customHeight="1" spans="1:29">
      <c r="A307" s="61" t="s">
        <v>575</v>
      </c>
      <c r="B307" s="61" t="s">
        <v>1463</v>
      </c>
      <c r="C307" s="61" t="s">
        <v>1492</v>
      </c>
      <c r="D307" s="7" t="s">
        <v>1464</v>
      </c>
      <c r="E307" s="61" t="s">
        <v>1493</v>
      </c>
      <c r="F307" s="61" t="s">
        <v>1494</v>
      </c>
      <c r="G307" s="61" t="s">
        <v>35</v>
      </c>
      <c r="H307" s="14" t="s">
        <v>1495</v>
      </c>
      <c r="I307" s="14" t="e">
        <f>VLOOKUP(H307,合同高级查询数据!$A$2:$Y$53,25,FALSE)</f>
        <v>#N/A</v>
      </c>
      <c r="J307" s="118" t="s">
        <v>825</v>
      </c>
      <c r="K307" s="61" t="s">
        <v>1526</v>
      </c>
      <c r="L307" s="119" t="s">
        <v>1527</v>
      </c>
      <c r="M307" s="108" t="s">
        <v>1528</v>
      </c>
      <c r="N307" s="30" t="s">
        <v>1529</v>
      </c>
      <c r="O307" s="68" t="s">
        <v>220</v>
      </c>
      <c r="P307" s="81">
        <v>9500</v>
      </c>
      <c r="Q307" s="128">
        <v>0</v>
      </c>
      <c r="R307" s="81">
        <f t="shared" si="14"/>
        <v>0</v>
      </c>
      <c r="S307" s="118">
        <v>202304</v>
      </c>
      <c r="T307" s="103" t="s">
        <v>1530</v>
      </c>
      <c r="U307" s="121"/>
      <c r="V307" s="132">
        <v>0</v>
      </c>
      <c r="W307" s="84"/>
      <c r="X307" s="102"/>
      <c r="Y307" s="102"/>
      <c r="Z307" s="121">
        <v>0</v>
      </c>
      <c r="AA307" s="121">
        <v>0</v>
      </c>
      <c r="AB307" s="121">
        <v>0</v>
      </c>
      <c r="AC307" s="121">
        <f t="shared" si="15"/>
        <v>0</v>
      </c>
    </row>
    <row r="308" s="2" customFormat="1" customHeight="1" spans="1:29">
      <c r="A308" s="61" t="s">
        <v>575</v>
      </c>
      <c r="B308" s="61" t="s">
        <v>1463</v>
      </c>
      <c r="C308" s="61" t="s">
        <v>1492</v>
      </c>
      <c r="D308" s="7" t="s">
        <v>1464</v>
      </c>
      <c r="E308" s="61" t="s">
        <v>1493</v>
      </c>
      <c r="F308" s="61" t="s">
        <v>1494</v>
      </c>
      <c r="G308" s="61" t="s">
        <v>35</v>
      </c>
      <c r="H308" s="14" t="s">
        <v>1495</v>
      </c>
      <c r="I308" s="14" t="e">
        <f>VLOOKUP(H308,合同高级查询数据!$A$2:$Y$53,25,FALSE)</f>
        <v>#N/A</v>
      </c>
      <c r="J308" s="118" t="s">
        <v>825</v>
      </c>
      <c r="K308" s="61" t="s">
        <v>1526</v>
      </c>
      <c r="L308" s="119" t="s">
        <v>1527</v>
      </c>
      <c r="M308" s="108" t="s">
        <v>1531</v>
      </c>
      <c r="N308" s="30" t="s">
        <v>1532</v>
      </c>
      <c r="O308" s="68" t="s">
        <v>220</v>
      </c>
      <c r="P308" s="81">
        <v>9500</v>
      </c>
      <c r="Q308" s="128">
        <v>0</v>
      </c>
      <c r="R308" s="81">
        <f t="shared" si="14"/>
        <v>0</v>
      </c>
      <c r="S308" s="118">
        <v>202304</v>
      </c>
      <c r="T308" s="103" t="s">
        <v>1533</v>
      </c>
      <c r="U308" s="121"/>
      <c r="V308" s="132">
        <v>0</v>
      </c>
      <c r="W308" s="84"/>
      <c r="X308" s="102"/>
      <c r="Y308" s="102"/>
      <c r="Z308" s="121">
        <v>0</v>
      </c>
      <c r="AA308" s="121">
        <v>0</v>
      </c>
      <c r="AB308" s="121">
        <v>0</v>
      </c>
      <c r="AC308" s="121">
        <f t="shared" si="15"/>
        <v>0</v>
      </c>
    </row>
    <row r="309" s="2" customFormat="1" customHeight="1" spans="1:29">
      <c r="A309" s="61" t="s">
        <v>575</v>
      </c>
      <c r="B309" s="61" t="s">
        <v>1463</v>
      </c>
      <c r="C309" s="61" t="s">
        <v>1492</v>
      </c>
      <c r="D309" s="7" t="s">
        <v>1464</v>
      </c>
      <c r="E309" s="61" t="s">
        <v>1493</v>
      </c>
      <c r="F309" s="61" t="s">
        <v>1494</v>
      </c>
      <c r="G309" s="61" t="s">
        <v>35</v>
      </c>
      <c r="H309" s="14" t="s">
        <v>1495</v>
      </c>
      <c r="I309" s="14" t="e">
        <f>VLOOKUP(H309,合同高级查询数据!$A$2:$Y$53,25,FALSE)</f>
        <v>#N/A</v>
      </c>
      <c r="J309" s="118" t="s">
        <v>37</v>
      </c>
      <c r="K309" s="61" t="s">
        <v>1534</v>
      </c>
      <c r="L309" s="119" t="s">
        <v>1534</v>
      </c>
      <c r="M309" s="120" t="s">
        <v>1535</v>
      </c>
      <c r="N309" s="30"/>
      <c r="O309" s="121">
        <v>0</v>
      </c>
      <c r="P309" s="81">
        <v>9500</v>
      </c>
      <c r="Q309" s="128">
        <v>0</v>
      </c>
      <c r="R309" s="81">
        <f t="shared" si="14"/>
        <v>0</v>
      </c>
      <c r="S309" s="118">
        <v>202304</v>
      </c>
      <c r="T309" s="103" t="s">
        <v>1536</v>
      </c>
      <c r="U309" s="121"/>
      <c r="V309" s="132">
        <v>0</v>
      </c>
      <c r="W309" s="84"/>
      <c r="X309" s="102"/>
      <c r="Y309" s="102"/>
      <c r="Z309" s="121">
        <v>0</v>
      </c>
      <c r="AA309" s="121">
        <v>0</v>
      </c>
      <c r="AB309" s="121">
        <v>0</v>
      </c>
      <c r="AC309" s="121">
        <f t="shared" si="15"/>
        <v>0</v>
      </c>
    </row>
    <row r="310" s="2" customFormat="1" customHeight="1" spans="1:29">
      <c r="A310" s="61" t="s">
        <v>575</v>
      </c>
      <c r="B310" s="61" t="s">
        <v>1463</v>
      </c>
      <c r="C310" s="61" t="s">
        <v>1492</v>
      </c>
      <c r="D310" s="7" t="s">
        <v>1464</v>
      </c>
      <c r="E310" s="61" t="s">
        <v>1493</v>
      </c>
      <c r="F310" s="61" t="s">
        <v>1494</v>
      </c>
      <c r="G310" s="61" t="s">
        <v>35</v>
      </c>
      <c r="H310" s="14" t="s">
        <v>1495</v>
      </c>
      <c r="I310" s="14" t="e">
        <f>VLOOKUP(H310,合同高级查询数据!$A$2:$Y$53,25,FALSE)</f>
        <v>#N/A</v>
      </c>
      <c r="J310" s="118" t="s">
        <v>37</v>
      </c>
      <c r="K310" s="61" t="s">
        <v>1537</v>
      </c>
      <c r="L310" s="119" t="s">
        <v>1537</v>
      </c>
      <c r="M310" s="108" t="s">
        <v>1538</v>
      </c>
      <c r="N310" s="30" t="s">
        <v>1539</v>
      </c>
      <c r="O310" s="68" t="s">
        <v>1540</v>
      </c>
      <c r="P310" s="81">
        <v>9500</v>
      </c>
      <c r="Q310" s="128">
        <v>14.2</v>
      </c>
      <c r="R310" s="81">
        <f t="shared" si="14"/>
        <v>134900</v>
      </c>
      <c r="S310" s="118">
        <v>202304</v>
      </c>
      <c r="T310" s="103" t="s">
        <v>1541</v>
      </c>
      <c r="U310" s="121"/>
      <c r="V310" s="132">
        <v>14.192503337</v>
      </c>
      <c r="W310" s="84"/>
      <c r="X310" s="102"/>
      <c r="Y310" s="102"/>
      <c r="Z310" s="153" t="s">
        <v>1542</v>
      </c>
      <c r="AA310" s="154">
        <v>0.3</v>
      </c>
      <c r="AB310" s="155">
        <v>40</v>
      </c>
      <c r="AC310" s="121">
        <f t="shared" si="15"/>
        <v>12</v>
      </c>
    </row>
    <row r="311" s="2" customFormat="1" customHeight="1" spans="1:29">
      <c r="A311" s="61" t="s">
        <v>575</v>
      </c>
      <c r="B311" s="61" t="s">
        <v>1463</v>
      </c>
      <c r="C311" s="61" t="s">
        <v>1492</v>
      </c>
      <c r="D311" s="7" t="s">
        <v>1464</v>
      </c>
      <c r="E311" s="61" t="s">
        <v>1493</v>
      </c>
      <c r="F311" s="61" t="s">
        <v>1494</v>
      </c>
      <c r="G311" s="61" t="s">
        <v>35</v>
      </c>
      <c r="H311" s="14" t="s">
        <v>1495</v>
      </c>
      <c r="I311" s="14" t="e">
        <f>VLOOKUP(H311,合同高级查询数据!$A$2:$Y$53,25,FALSE)</f>
        <v>#N/A</v>
      </c>
      <c r="J311" s="118" t="s">
        <v>1543</v>
      </c>
      <c r="K311" s="119"/>
      <c r="L311" s="119" t="s">
        <v>1544</v>
      </c>
      <c r="M311" s="108" t="s">
        <v>1545</v>
      </c>
      <c r="N311" s="122" t="s">
        <v>1546</v>
      </c>
      <c r="O311" s="118" t="s">
        <v>1547</v>
      </c>
      <c r="P311" s="81">
        <v>9500</v>
      </c>
      <c r="Q311" s="128">
        <v>122.8</v>
      </c>
      <c r="R311" s="81">
        <f t="shared" si="14"/>
        <v>1166600</v>
      </c>
      <c r="S311" s="118">
        <v>202304</v>
      </c>
      <c r="T311" s="103" t="s">
        <v>1548</v>
      </c>
      <c r="U311" s="121"/>
      <c r="V311" s="132">
        <v>122.761621701</v>
      </c>
      <c r="W311" s="132"/>
      <c r="X311" s="102"/>
      <c r="Y311" s="102"/>
      <c r="Z311" s="7" t="s">
        <v>1549</v>
      </c>
      <c r="AA311" s="154">
        <v>0.3</v>
      </c>
      <c r="AB311" s="155">
        <v>200</v>
      </c>
      <c r="AC311" s="121">
        <f t="shared" si="15"/>
        <v>60</v>
      </c>
    </row>
    <row r="312" s="2" customFormat="1" customHeight="1" spans="1:29">
      <c r="A312" s="61" t="s">
        <v>575</v>
      </c>
      <c r="B312" s="61" t="s">
        <v>1463</v>
      </c>
      <c r="C312" s="61" t="s">
        <v>1492</v>
      </c>
      <c r="D312" s="7" t="s">
        <v>1464</v>
      </c>
      <c r="E312" s="61" t="s">
        <v>1493</v>
      </c>
      <c r="F312" s="61" t="s">
        <v>1494</v>
      </c>
      <c r="G312" s="61" t="s">
        <v>35</v>
      </c>
      <c r="H312" s="14" t="s">
        <v>1550</v>
      </c>
      <c r="I312" s="14" t="e">
        <f>VLOOKUP(H312,合同高级查询数据!$A$2:$Y$53,25,FALSE)</f>
        <v>#N/A</v>
      </c>
      <c r="J312" s="118" t="s">
        <v>98</v>
      </c>
      <c r="K312" s="61" t="s">
        <v>1551</v>
      </c>
      <c r="L312" s="119" t="s">
        <v>1551</v>
      </c>
      <c r="M312" s="108" t="s">
        <v>1545</v>
      </c>
      <c r="N312" s="30" t="s">
        <v>1552</v>
      </c>
      <c r="O312" s="122" t="s">
        <v>1553</v>
      </c>
      <c r="P312" s="81">
        <v>180000</v>
      </c>
      <c r="Q312" s="128">
        <v>5.6</v>
      </c>
      <c r="R312" s="81">
        <f t="shared" si="14"/>
        <v>1008000</v>
      </c>
      <c r="S312" s="118">
        <v>202304</v>
      </c>
      <c r="T312" s="103" t="s">
        <v>1554</v>
      </c>
      <c r="U312" s="121"/>
      <c r="V312" s="132">
        <v>5.595924467</v>
      </c>
      <c r="W312" s="84"/>
      <c r="X312" s="102"/>
      <c r="Y312" s="102"/>
      <c r="Z312" s="153" t="s">
        <v>1555</v>
      </c>
      <c r="AA312" s="154">
        <v>0</v>
      </c>
      <c r="AB312" s="155">
        <v>40</v>
      </c>
      <c r="AC312" s="121">
        <f t="shared" si="15"/>
        <v>0</v>
      </c>
    </row>
    <row r="313" s="2" customFormat="1" customHeight="1" spans="1:29">
      <c r="A313" s="61" t="s">
        <v>575</v>
      </c>
      <c r="B313" s="61" t="s">
        <v>1463</v>
      </c>
      <c r="C313" s="61" t="s">
        <v>1492</v>
      </c>
      <c r="D313" s="7" t="s">
        <v>1464</v>
      </c>
      <c r="E313" s="61" t="s">
        <v>1493</v>
      </c>
      <c r="F313" s="61" t="s">
        <v>1494</v>
      </c>
      <c r="G313" s="61" t="s">
        <v>35</v>
      </c>
      <c r="H313" s="14" t="s">
        <v>1556</v>
      </c>
      <c r="I313" s="14" t="e">
        <f>VLOOKUP(H313,合同高级查询数据!$A$2:$Y$53,25,FALSE)</f>
        <v>#N/A</v>
      </c>
      <c r="J313" s="118" t="s">
        <v>1543</v>
      </c>
      <c r="K313" s="61" t="s">
        <v>1557</v>
      </c>
      <c r="L313" s="119" t="s">
        <v>1557</v>
      </c>
      <c r="M313" s="108" t="s">
        <v>1545</v>
      </c>
      <c r="N313" s="30" t="s">
        <v>1558</v>
      </c>
      <c r="O313" s="110" t="s">
        <v>1559</v>
      </c>
      <c r="P313" s="81">
        <v>30000</v>
      </c>
      <c r="Q313" s="128">
        <v>83</v>
      </c>
      <c r="R313" s="81">
        <f t="shared" si="14"/>
        <v>2490000</v>
      </c>
      <c r="S313" s="118">
        <v>202304</v>
      </c>
      <c r="T313" s="103" t="s">
        <v>1560</v>
      </c>
      <c r="U313" s="121"/>
      <c r="V313" s="132">
        <v>82.522104683</v>
      </c>
      <c r="W313" s="143"/>
      <c r="X313" s="69"/>
      <c r="Y313" s="69"/>
      <c r="Z313" s="153" t="s">
        <v>1545</v>
      </c>
      <c r="AA313" s="154">
        <v>0.1</v>
      </c>
      <c r="AB313" s="155">
        <v>300</v>
      </c>
      <c r="AC313" s="121">
        <f t="shared" si="15"/>
        <v>30</v>
      </c>
    </row>
    <row r="314" s="41" customFormat="1" customHeight="1" spans="1:29">
      <c r="A314" s="57" t="s">
        <v>575</v>
      </c>
      <c r="B314" s="57" t="s">
        <v>1463</v>
      </c>
      <c r="C314" s="57" t="s">
        <v>1561</v>
      </c>
      <c r="D314" s="55" t="s">
        <v>1464</v>
      </c>
      <c r="E314" s="57" t="s">
        <v>1562</v>
      </c>
      <c r="F314" s="57" t="s">
        <v>1563</v>
      </c>
      <c r="G314" s="57" t="s">
        <v>35</v>
      </c>
      <c r="H314" s="58" t="s">
        <v>1564</v>
      </c>
      <c r="I314" s="58" t="e">
        <f>VLOOKUP(H314,合同高级查询数据!$A$2:$Y$53,25,FALSE)</f>
        <v>#N/A</v>
      </c>
      <c r="J314" s="123" t="s">
        <v>37</v>
      </c>
      <c r="K314" s="57" t="s">
        <v>1565</v>
      </c>
      <c r="L314" s="124" t="s">
        <v>1566</v>
      </c>
      <c r="M314" s="125" t="s">
        <v>1567</v>
      </c>
      <c r="N314" s="126" t="s">
        <v>1568</v>
      </c>
      <c r="O314" s="127" t="s">
        <v>1569</v>
      </c>
      <c r="P314" s="74">
        <v>9500</v>
      </c>
      <c r="Q314" s="134">
        <v>7.5</v>
      </c>
      <c r="R314" s="74">
        <f t="shared" si="14"/>
        <v>71250</v>
      </c>
      <c r="S314" s="123">
        <v>202304</v>
      </c>
      <c r="T314" s="146" t="s">
        <v>1570</v>
      </c>
      <c r="U314" s="147"/>
      <c r="V314" s="148">
        <v>7.501739502</v>
      </c>
      <c r="W314" s="77"/>
      <c r="X314" s="65">
        <v>44682</v>
      </c>
      <c r="Y314" s="65">
        <v>45046</v>
      </c>
      <c r="Z314" s="157" t="s">
        <v>1571</v>
      </c>
      <c r="AA314" s="158">
        <v>0.3</v>
      </c>
      <c r="AB314" s="159">
        <v>20</v>
      </c>
      <c r="AC314" s="147">
        <f t="shared" si="15"/>
        <v>6</v>
      </c>
    </row>
    <row r="315" s="2" customFormat="1" customHeight="1" spans="1:29">
      <c r="A315" s="61" t="s">
        <v>575</v>
      </c>
      <c r="B315" s="61" t="s">
        <v>1463</v>
      </c>
      <c r="C315" s="61" t="s">
        <v>1572</v>
      </c>
      <c r="D315" s="7" t="s">
        <v>1464</v>
      </c>
      <c r="E315" s="61" t="s">
        <v>1573</v>
      </c>
      <c r="F315" s="61" t="s">
        <v>1574</v>
      </c>
      <c r="G315" s="61" t="s">
        <v>35</v>
      </c>
      <c r="H315" s="14" t="s">
        <v>1575</v>
      </c>
      <c r="I315" s="14" t="e">
        <f>VLOOKUP(H315,合同高级查询数据!$A$2:$Y$53,25,FALSE)</f>
        <v>#N/A</v>
      </c>
      <c r="J315" s="118" t="s">
        <v>37</v>
      </c>
      <c r="K315" s="61" t="s">
        <v>1576</v>
      </c>
      <c r="L315" s="119" t="s">
        <v>1577</v>
      </c>
      <c r="M315" s="120" t="s">
        <v>1578</v>
      </c>
      <c r="N315" s="30" t="s">
        <v>1579</v>
      </c>
      <c r="O315" s="61" t="s">
        <v>1580</v>
      </c>
      <c r="P315" s="81">
        <v>9500</v>
      </c>
      <c r="Q315" s="128">
        <v>0</v>
      </c>
      <c r="R315" s="81">
        <f t="shared" si="14"/>
        <v>0</v>
      </c>
      <c r="S315" s="118">
        <v>202304</v>
      </c>
      <c r="T315" s="103" t="s">
        <v>1581</v>
      </c>
      <c r="U315" s="149"/>
      <c r="V315" s="132">
        <v>0</v>
      </c>
      <c r="W315" s="132"/>
      <c r="X315" s="102"/>
      <c r="Y315" s="102"/>
      <c r="Z315" s="121">
        <v>0</v>
      </c>
      <c r="AA315" s="121">
        <v>0</v>
      </c>
      <c r="AB315" s="121">
        <v>0</v>
      </c>
      <c r="AC315" s="121">
        <f t="shared" si="15"/>
        <v>0</v>
      </c>
    </row>
    <row r="316" s="2" customFormat="1" customHeight="1" spans="1:29">
      <c r="A316" s="61" t="s">
        <v>575</v>
      </c>
      <c r="B316" s="61" t="s">
        <v>1463</v>
      </c>
      <c r="C316" s="61" t="s">
        <v>1572</v>
      </c>
      <c r="D316" s="7" t="s">
        <v>1464</v>
      </c>
      <c r="E316" s="61" t="s">
        <v>1573</v>
      </c>
      <c r="F316" s="61" t="s">
        <v>1574</v>
      </c>
      <c r="G316" s="61" t="s">
        <v>35</v>
      </c>
      <c r="H316" s="14" t="s">
        <v>1575</v>
      </c>
      <c r="I316" s="14" t="e">
        <f>VLOOKUP(H316,合同高级查询数据!$A$2:$Y$53,25,FALSE)</f>
        <v>#N/A</v>
      </c>
      <c r="J316" s="118" t="s">
        <v>37</v>
      </c>
      <c r="K316" s="61" t="s">
        <v>1582</v>
      </c>
      <c r="L316" s="119" t="s">
        <v>1583</v>
      </c>
      <c r="M316" s="108" t="s">
        <v>1584</v>
      </c>
      <c r="N316" s="30" t="s">
        <v>1585</v>
      </c>
      <c r="O316" s="61" t="s">
        <v>1586</v>
      </c>
      <c r="P316" s="81">
        <v>9500</v>
      </c>
      <c r="Q316" s="128">
        <v>88.5</v>
      </c>
      <c r="R316" s="81">
        <f t="shared" si="14"/>
        <v>840750</v>
      </c>
      <c r="S316" s="118">
        <v>202304</v>
      </c>
      <c r="T316" s="103" t="s">
        <v>1587</v>
      </c>
      <c r="U316" s="121"/>
      <c r="V316" s="132">
        <v>88.483573914</v>
      </c>
      <c r="W316" s="132"/>
      <c r="X316" s="102"/>
      <c r="Y316" s="102"/>
      <c r="Z316" s="7" t="s">
        <v>1588</v>
      </c>
      <c r="AA316" s="154">
        <v>0.3</v>
      </c>
      <c r="AB316" s="155">
        <v>200</v>
      </c>
      <c r="AC316" s="121">
        <f t="shared" si="15"/>
        <v>60</v>
      </c>
    </row>
    <row r="317" s="2" customFormat="1" customHeight="1" spans="1:29">
      <c r="A317" s="61" t="s">
        <v>575</v>
      </c>
      <c r="B317" s="61" t="s">
        <v>1463</v>
      </c>
      <c r="C317" s="61" t="s">
        <v>1572</v>
      </c>
      <c r="D317" s="7" t="s">
        <v>1464</v>
      </c>
      <c r="E317" s="61" t="s">
        <v>1573</v>
      </c>
      <c r="F317" s="61" t="s">
        <v>1574</v>
      </c>
      <c r="G317" s="61" t="s">
        <v>35</v>
      </c>
      <c r="H317" s="14" t="s">
        <v>1575</v>
      </c>
      <c r="I317" s="14" t="e">
        <f>VLOOKUP(H317,合同高级查询数据!$A$2:$Y$53,25,FALSE)</f>
        <v>#N/A</v>
      </c>
      <c r="J317" s="118" t="s">
        <v>37</v>
      </c>
      <c r="K317" s="61" t="s">
        <v>1589</v>
      </c>
      <c r="L317" s="119" t="s">
        <v>1590</v>
      </c>
      <c r="M317" s="108" t="s">
        <v>1584</v>
      </c>
      <c r="N317" s="30" t="s">
        <v>1591</v>
      </c>
      <c r="O317" s="61" t="s">
        <v>1592</v>
      </c>
      <c r="P317" s="81">
        <v>9500</v>
      </c>
      <c r="Q317" s="128">
        <v>88.9</v>
      </c>
      <c r="R317" s="81">
        <f t="shared" si="14"/>
        <v>844550</v>
      </c>
      <c r="S317" s="118">
        <v>202304</v>
      </c>
      <c r="T317" s="103" t="s">
        <v>1593</v>
      </c>
      <c r="U317" s="121"/>
      <c r="V317" s="132">
        <v>88.84664917</v>
      </c>
      <c r="W317" s="132"/>
      <c r="X317" s="102"/>
      <c r="Y317" s="102"/>
      <c r="Z317" s="7" t="s">
        <v>1594</v>
      </c>
      <c r="AA317" s="154">
        <v>0.3</v>
      </c>
      <c r="AB317" s="155">
        <v>200</v>
      </c>
      <c r="AC317" s="121">
        <f t="shared" si="15"/>
        <v>60</v>
      </c>
    </row>
    <row r="318" s="2" customFormat="1" customHeight="1" spans="1:29">
      <c r="A318" s="61" t="s">
        <v>575</v>
      </c>
      <c r="B318" s="61" t="s">
        <v>1463</v>
      </c>
      <c r="C318" s="61" t="s">
        <v>1572</v>
      </c>
      <c r="D318" s="7" t="s">
        <v>1464</v>
      </c>
      <c r="E318" s="61" t="s">
        <v>1573</v>
      </c>
      <c r="F318" s="61" t="s">
        <v>1574</v>
      </c>
      <c r="G318" s="61" t="s">
        <v>35</v>
      </c>
      <c r="H318" s="14" t="s">
        <v>1575</v>
      </c>
      <c r="I318" s="14" t="e">
        <f>VLOOKUP(H318,合同高级查询数据!$A$2:$Y$53,25,FALSE)</f>
        <v>#N/A</v>
      </c>
      <c r="J318" s="118" t="s">
        <v>37</v>
      </c>
      <c r="K318" s="61" t="s">
        <v>1595</v>
      </c>
      <c r="L318" s="119" t="s">
        <v>1596</v>
      </c>
      <c r="M318" s="120" t="s">
        <v>1578</v>
      </c>
      <c r="N318" s="30" t="s">
        <v>1597</v>
      </c>
      <c r="O318" s="61" t="s">
        <v>1598</v>
      </c>
      <c r="P318" s="81">
        <v>9500</v>
      </c>
      <c r="Q318" s="128">
        <v>88.5</v>
      </c>
      <c r="R318" s="81">
        <f t="shared" si="14"/>
        <v>840750</v>
      </c>
      <c r="S318" s="118">
        <v>202304</v>
      </c>
      <c r="T318" s="103" t="s">
        <v>1599</v>
      </c>
      <c r="U318" s="121"/>
      <c r="V318" s="132">
        <v>88.449256897</v>
      </c>
      <c r="W318" s="132"/>
      <c r="X318" s="102"/>
      <c r="Y318" s="102"/>
      <c r="Z318" s="121" t="s">
        <v>1600</v>
      </c>
      <c r="AA318" s="160">
        <v>0.3</v>
      </c>
      <c r="AB318" s="121">
        <v>200</v>
      </c>
      <c r="AC318" s="121">
        <f t="shared" si="15"/>
        <v>60</v>
      </c>
    </row>
    <row r="319" s="2" customFormat="1" customHeight="1" spans="1:29">
      <c r="A319" s="61" t="s">
        <v>575</v>
      </c>
      <c r="B319" s="61" t="s">
        <v>1463</v>
      </c>
      <c r="C319" s="61" t="s">
        <v>1572</v>
      </c>
      <c r="D319" s="7" t="s">
        <v>1464</v>
      </c>
      <c r="E319" s="61" t="s">
        <v>1573</v>
      </c>
      <c r="F319" s="61" t="s">
        <v>1574</v>
      </c>
      <c r="G319" s="61" t="s">
        <v>35</v>
      </c>
      <c r="H319" s="14" t="s">
        <v>1575</v>
      </c>
      <c r="I319" s="14" t="e">
        <f>VLOOKUP(H319,合同高级查询数据!$A$2:$Y$53,25,FALSE)</f>
        <v>#N/A</v>
      </c>
      <c r="J319" s="118" t="s">
        <v>37</v>
      </c>
      <c r="K319" s="61" t="s">
        <v>1601</v>
      </c>
      <c r="L319" s="119" t="s">
        <v>1601</v>
      </c>
      <c r="M319" s="120" t="s">
        <v>1602</v>
      </c>
      <c r="N319" s="30" t="s">
        <v>1603</v>
      </c>
      <c r="O319" s="61" t="s">
        <v>1604</v>
      </c>
      <c r="P319" s="81">
        <v>9500</v>
      </c>
      <c r="Q319" s="128">
        <v>0</v>
      </c>
      <c r="R319" s="81">
        <f t="shared" si="14"/>
        <v>0</v>
      </c>
      <c r="S319" s="118">
        <v>202304</v>
      </c>
      <c r="T319" s="103" t="s">
        <v>1605</v>
      </c>
      <c r="U319" s="121"/>
      <c r="V319" s="132">
        <v>0</v>
      </c>
      <c r="W319" s="132"/>
      <c r="X319" s="102"/>
      <c r="Y319" s="102"/>
      <c r="Z319" s="121">
        <v>0</v>
      </c>
      <c r="AA319" s="121">
        <v>0</v>
      </c>
      <c r="AB319" s="121">
        <v>0</v>
      </c>
      <c r="AC319" s="121">
        <f t="shared" si="15"/>
        <v>0</v>
      </c>
    </row>
    <row r="320" s="2" customFormat="1" customHeight="1" spans="1:29">
      <c r="A320" s="61" t="s">
        <v>575</v>
      </c>
      <c r="B320" s="61" t="s">
        <v>1463</v>
      </c>
      <c r="C320" s="61" t="s">
        <v>1572</v>
      </c>
      <c r="D320" s="7" t="s">
        <v>1464</v>
      </c>
      <c r="E320" s="61" t="s">
        <v>1573</v>
      </c>
      <c r="F320" s="61" t="s">
        <v>1574</v>
      </c>
      <c r="G320" s="61" t="s">
        <v>35</v>
      </c>
      <c r="H320" s="14" t="s">
        <v>1575</v>
      </c>
      <c r="I320" s="14" t="e">
        <f>VLOOKUP(H320,合同高级查询数据!$A$2:$Y$53,25,FALSE)</f>
        <v>#N/A</v>
      </c>
      <c r="J320" s="118" t="s">
        <v>37</v>
      </c>
      <c r="K320" s="61" t="s">
        <v>1606</v>
      </c>
      <c r="L320" s="119" t="s">
        <v>1606</v>
      </c>
      <c r="M320" s="120" t="s">
        <v>1607</v>
      </c>
      <c r="N320" s="30" t="s">
        <v>1603</v>
      </c>
      <c r="O320" s="61" t="s">
        <v>1608</v>
      </c>
      <c r="P320" s="81">
        <v>9500</v>
      </c>
      <c r="Q320" s="128">
        <v>0</v>
      </c>
      <c r="R320" s="81">
        <f t="shared" si="14"/>
        <v>0</v>
      </c>
      <c r="S320" s="118">
        <v>202304</v>
      </c>
      <c r="T320" s="103" t="s">
        <v>1609</v>
      </c>
      <c r="U320" s="121"/>
      <c r="V320" s="132">
        <v>0</v>
      </c>
      <c r="W320" s="132"/>
      <c r="X320" s="102"/>
      <c r="Y320" s="102"/>
      <c r="Z320" s="121">
        <v>0</v>
      </c>
      <c r="AA320" s="121">
        <v>0</v>
      </c>
      <c r="AB320" s="121">
        <v>0</v>
      </c>
      <c r="AC320" s="121">
        <f t="shared" si="15"/>
        <v>0</v>
      </c>
    </row>
    <row r="321" s="2" customFormat="1" customHeight="1" spans="1:29">
      <c r="A321" s="61" t="s">
        <v>575</v>
      </c>
      <c r="B321" s="61" t="s">
        <v>1463</v>
      </c>
      <c r="C321" s="61" t="s">
        <v>1572</v>
      </c>
      <c r="D321" s="7" t="s">
        <v>1464</v>
      </c>
      <c r="E321" s="61" t="s">
        <v>1573</v>
      </c>
      <c r="F321" s="61" t="s">
        <v>1574</v>
      </c>
      <c r="G321" s="61" t="s">
        <v>35</v>
      </c>
      <c r="H321" s="14" t="s">
        <v>1575</v>
      </c>
      <c r="I321" s="14" t="e">
        <f>VLOOKUP(H321,合同高级查询数据!$A$2:$Y$53,25,FALSE)</f>
        <v>#N/A</v>
      </c>
      <c r="J321" s="118" t="s">
        <v>37</v>
      </c>
      <c r="K321" s="61" t="s">
        <v>1610</v>
      </c>
      <c r="L321" s="119" t="s">
        <v>1610</v>
      </c>
      <c r="M321" s="108" t="s">
        <v>1611</v>
      </c>
      <c r="N321" s="30">
        <v>43735</v>
      </c>
      <c r="O321" s="61" t="s">
        <v>855</v>
      </c>
      <c r="P321" s="81">
        <v>9500</v>
      </c>
      <c r="Q321" s="128">
        <v>176.5</v>
      </c>
      <c r="R321" s="81">
        <f t="shared" si="14"/>
        <v>1676750</v>
      </c>
      <c r="S321" s="118">
        <v>202304</v>
      </c>
      <c r="T321" s="103" t="s">
        <v>1612</v>
      </c>
      <c r="U321" s="121"/>
      <c r="V321" s="132">
        <v>176.436904907</v>
      </c>
      <c r="W321" s="132"/>
      <c r="X321" s="102"/>
      <c r="Y321" s="102"/>
      <c r="Z321" s="153" t="s">
        <v>1613</v>
      </c>
      <c r="AA321" s="154">
        <v>0.3</v>
      </c>
      <c r="AB321" s="155">
        <v>400</v>
      </c>
      <c r="AC321" s="121">
        <f t="shared" si="15"/>
        <v>120</v>
      </c>
    </row>
    <row r="322" s="2" customFormat="1" customHeight="1" spans="1:29">
      <c r="A322" s="61" t="s">
        <v>575</v>
      </c>
      <c r="B322" s="61" t="s">
        <v>1463</v>
      </c>
      <c r="C322" s="61" t="s">
        <v>1572</v>
      </c>
      <c r="D322" s="7" t="s">
        <v>1464</v>
      </c>
      <c r="E322" s="61" t="s">
        <v>1573</v>
      </c>
      <c r="F322" s="61" t="s">
        <v>1574</v>
      </c>
      <c r="G322" s="61" t="s">
        <v>35</v>
      </c>
      <c r="H322" s="14" t="s">
        <v>1575</v>
      </c>
      <c r="I322" s="14" t="e">
        <f>VLOOKUP(H322,合同高级查询数据!$A$2:$Y$53,25,FALSE)</f>
        <v>#N/A</v>
      </c>
      <c r="J322" s="118" t="s">
        <v>37</v>
      </c>
      <c r="K322" s="119" t="s">
        <v>1614</v>
      </c>
      <c r="L322" s="119" t="s">
        <v>1615</v>
      </c>
      <c r="M322" s="108" t="s">
        <v>1616</v>
      </c>
      <c r="N322" s="30" t="s">
        <v>1617</v>
      </c>
      <c r="O322" s="122" t="s">
        <v>1618</v>
      </c>
      <c r="P322" s="81">
        <v>9500</v>
      </c>
      <c r="Q322" s="128">
        <v>6.4</v>
      </c>
      <c r="R322" s="81">
        <f t="shared" si="14"/>
        <v>60800</v>
      </c>
      <c r="S322" s="118">
        <v>202304</v>
      </c>
      <c r="T322" s="169" t="s">
        <v>1619</v>
      </c>
      <c r="U322" s="121"/>
      <c r="V322" s="132">
        <v>6.351735115</v>
      </c>
      <c r="W322" s="84"/>
      <c r="X322" s="170"/>
      <c r="Y322" s="102"/>
      <c r="Z322" s="7" t="s">
        <v>1620</v>
      </c>
      <c r="AA322" s="156">
        <v>0.3</v>
      </c>
      <c r="AB322" s="155">
        <v>20</v>
      </c>
      <c r="AC322" s="121">
        <f t="shared" si="15"/>
        <v>6</v>
      </c>
    </row>
    <row r="323" s="2" customFormat="1" customHeight="1" spans="1:29">
      <c r="A323" s="61" t="s">
        <v>575</v>
      </c>
      <c r="B323" s="61" t="s">
        <v>1463</v>
      </c>
      <c r="C323" s="61" t="s">
        <v>1572</v>
      </c>
      <c r="D323" s="7" t="s">
        <v>1464</v>
      </c>
      <c r="E323" s="61" t="s">
        <v>1573</v>
      </c>
      <c r="F323" s="61" t="s">
        <v>1574</v>
      </c>
      <c r="G323" s="61" t="s">
        <v>35</v>
      </c>
      <c r="H323" s="14" t="s">
        <v>1621</v>
      </c>
      <c r="I323" s="14" t="e">
        <f>VLOOKUP(H323,合同高级查询数据!$A$2:$Y$53,25,FALSE)</f>
        <v>#N/A</v>
      </c>
      <c r="J323" s="118" t="s">
        <v>37</v>
      </c>
      <c r="K323" s="119" t="s">
        <v>1614</v>
      </c>
      <c r="L323" s="119" t="s">
        <v>1622</v>
      </c>
      <c r="M323" s="108" t="s">
        <v>1623</v>
      </c>
      <c r="N323" s="30">
        <v>45022</v>
      </c>
      <c r="O323" s="122" t="s">
        <v>1624</v>
      </c>
      <c r="P323" s="81">
        <v>9500</v>
      </c>
      <c r="Q323" s="128">
        <v>73.4</v>
      </c>
      <c r="R323" s="81">
        <f t="shared" si="14"/>
        <v>697300</v>
      </c>
      <c r="S323" s="118">
        <v>202304</v>
      </c>
      <c r="T323" s="169" t="s">
        <v>1625</v>
      </c>
      <c r="U323" s="121"/>
      <c r="V323" s="132">
        <v>73.313964844</v>
      </c>
      <c r="W323" s="84"/>
      <c r="X323" s="170"/>
      <c r="Y323" s="102"/>
      <c r="Z323" s="121" t="s">
        <v>1626</v>
      </c>
      <c r="AA323" s="176">
        <v>0.3</v>
      </c>
      <c r="AB323" s="121">
        <v>160</v>
      </c>
      <c r="AC323" s="121">
        <f t="shared" si="15"/>
        <v>48</v>
      </c>
    </row>
    <row r="324" s="41" customFormat="1" customHeight="1" spans="1:29">
      <c r="A324" s="57" t="s">
        <v>575</v>
      </c>
      <c r="B324" s="57" t="s">
        <v>1463</v>
      </c>
      <c r="C324" s="57" t="s">
        <v>1365</v>
      </c>
      <c r="D324" s="55" t="s">
        <v>1464</v>
      </c>
      <c r="E324" s="57" t="s">
        <v>1627</v>
      </c>
      <c r="F324" s="57" t="s">
        <v>1628</v>
      </c>
      <c r="G324" s="57" t="s">
        <v>35</v>
      </c>
      <c r="H324" s="58" t="s">
        <v>1629</v>
      </c>
      <c r="I324" s="58" t="e">
        <f>VLOOKUP(H324,合同高级查询数据!$A$2:$Y$53,25,FALSE)</f>
        <v>#N/A</v>
      </c>
      <c r="J324" s="123" t="s">
        <v>37</v>
      </c>
      <c r="K324" s="57" t="s">
        <v>1630</v>
      </c>
      <c r="L324" s="57" t="s">
        <v>1630</v>
      </c>
      <c r="M324" s="162"/>
      <c r="N324" s="126" t="s">
        <v>1631</v>
      </c>
      <c r="O324" s="127" t="s">
        <v>1632</v>
      </c>
      <c r="P324" s="74">
        <v>9500</v>
      </c>
      <c r="Q324" s="134">
        <v>0</v>
      </c>
      <c r="R324" s="74">
        <f t="shared" ref="R324:R350" si="16">ROUND(P324*Q324,2)</f>
        <v>0</v>
      </c>
      <c r="S324" s="123">
        <v>202304</v>
      </c>
      <c r="T324" s="171" t="s">
        <v>1633</v>
      </c>
      <c r="U324" s="147"/>
      <c r="V324" s="148">
        <v>0</v>
      </c>
      <c r="W324" s="77"/>
      <c r="X324" s="172">
        <v>44682</v>
      </c>
      <c r="Y324" s="172">
        <v>45046</v>
      </c>
      <c r="Z324" s="147">
        <v>0</v>
      </c>
      <c r="AA324" s="147">
        <v>0</v>
      </c>
      <c r="AB324" s="147">
        <v>0</v>
      </c>
      <c r="AC324" s="147">
        <f t="shared" si="15"/>
        <v>0</v>
      </c>
    </row>
    <row r="325" s="41" customFormat="1" customHeight="1" spans="1:29">
      <c r="A325" s="57" t="s">
        <v>575</v>
      </c>
      <c r="B325" s="57" t="s">
        <v>1463</v>
      </c>
      <c r="C325" s="57" t="s">
        <v>1365</v>
      </c>
      <c r="D325" s="55" t="s">
        <v>1464</v>
      </c>
      <c r="E325" s="57" t="s">
        <v>1627</v>
      </c>
      <c r="F325" s="57" t="s">
        <v>1628</v>
      </c>
      <c r="G325" s="57" t="s">
        <v>35</v>
      </c>
      <c r="H325" s="58" t="s">
        <v>1629</v>
      </c>
      <c r="I325" s="58" t="e">
        <f>VLOOKUP(H325,合同高级查询数据!$A$2:$Y$53,25,FALSE)</f>
        <v>#N/A</v>
      </c>
      <c r="J325" s="123" t="s">
        <v>825</v>
      </c>
      <c r="K325" s="57" t="s">
        <v>1634</v>
      </c>
      <c r="L325" s="57" t="s">
        <v>1634</v>
      </c>
      <c r="M325" s="162" t="s">
        <v>1635</v>
      </c>
      <c r="N325" s="126" t="s">
        <v>1636</v>
      </c>
      <c r="O325" s="127" t="s">
        <v>228</v>
      </c>
      <c r="P325" s="74">
        <v>9500</v>
      </c>
      <c r="Q325" s="134">
        <v>1.4</v>
      </c>
      <c r="R325" s="74">
        <f t="shared" si="16"/>
        <v>13300</v>
      </c>
      <c r="S325" s="123">
        <v>202304</v>
      </c>
      <c r="T325" s="171" t="s">
        <v>1637</v>
      </c>
      <c r="U325" s="147"/>
      <c r="V325" s="148">
        <v>1.34</v>
      </c>
      <c r="W325" s="77"/>
      <c r="X325" s="172">
        <v>44682</v>
      </c>
      <c r="Y325" s="172">
        <v>45046</v>
      </c>
      <c r="Z325" s="55" t="s">
        <v>1638</v>
      </c>
      <c r="AA325" s="158">
        <v>0.3</v>
      </c>
      <c r="AB325" s="159">
        <v>10</v>
      </c>
      <c r="AC325" s="147">
        <f t="shared" si="15"/>
        <v>3</v>
      </c>
    </row>
    <row r="326" s="2" customFormat="1" customHeight="1" spans="1:29">
      <c r="A326" s="61" t="s">
        <v>575</v>
      </c>
      <c r="B326" s="61" t="s">
        <v>1463</v>
      </c>
      <c r="C326" s="61" t="s">
        <v>1365</v>
      </c>
      <c r="D326" s="7" t="s">
        <v>1464</v>
      </c>
      <c r="E326" s="61" t="s">
        <v>1627</v>
      </c>
      <c r="F326" s="61" t="s">
        <v>1628</v>
      </c>
      <c r="G326" s="61" t="s">
        <v>35</v>
      </c>
      <c r="H326" s="14" t="s">
        <v>1639</v>
      </c>
      <c r="I326" s="14" t="e">
        <f>VLOOKUP(H326,合同高级查询数据!$A$2:$Y$53,25,FALSE)</f>
        <v>#N/A</v>
      </c>
      <c r="J326" s="118" t="s">
        <v>37</v>
      </c>
      <c r="K326" s="61" t="s">
        <v>1365</v>
      </c>
      <c r="L326" s="119" t="s">
        <v>1640</v>
      </c>
      <c r="M326" s="108" t="s">
        <v>1641</v>
      </c>
      <c r="N326" s="115">
        <v>45017</v>
      </c>
      <c r="O326" s="122" t="s">
        <v>537</v>
      </c>
      <c r="P326" s="81">
        <v>9500</v>
      </c>
      <c r="Q326" s="128">
        <v>12</v>
      </c>
      <c r="R326" s="81">
        <f t="shared" si="16"/>
        <v>114000</v>
      </c>
      <c r="S326" s="118">
        <v>202304</v>
      </c>
      <c r="T326" s="103" t="s">
        <v>1642</v>
      </c>
      <c r="U326" s="121"/>
      <c r="V326" s="132">
        <v>11.932605743</v>
      </c>
      <c r="W326" s="132"/>
      <c r="X326" s="144"/>
      <c r="Y326" s="144"/>
      <c r="Z326" s="7" t="s">
        <v>1643</v>
      </c>
      <c r="AA326" s="156">
        <v>0.3</v>
      </c>
      <c r="AB326" s="155">
        <v>20</v>
      </c>
      <c r="AC326" s="155">
        <f t="shared" si="15"/>
        <v>6</v>
      </c>
    </row>
    <row r="327" s="2" customFormat="1" customHeight="1" spans="1:29">
      <c r="A327" s="61" t="s">
        <v>528</v>
      </c>
      <c r="B327" s="61" t="s">
        <v>1463</v>
      </c>
      <c r="C327" s="61" t="s">
        <v>1275</v>
      </c>
      <c r="D327" s="7" t="s">
        <v>1464</v>
      </c>
      <c r="E327" s="61" t="s">
        <v>1644</v>
      </c>
      <c r="F327" s="61" t="s">
        <v>1645</v>
      </c>
      <c r="G327" s="61" t="s">
        <v>35</v>
      </c>
      <c r="H327" s="14" t="s">
        <v>1646</v>
      </c>
      <c r="I327" s="14" t="e">
        <f>VLOOKUP(H327,合同高级查询数据!$A$2:$Y$53,25,FALSE)</f>
        <v>#N/A</v>
      </c>
      <c r="J327" s="118" t="s">
        <v>37</v>
      </c>
      <c r="K327" s="61" t="s">
        <v>1473</v>
      </c>
      <c r="L327" s="119" t="s">
        <v>1647</v>
      </c>
      <c r="M327" s="120" t="s">
        <v>1648</v>
      </c>
      <c r="N327" s="115" t="s">
        <v>1649</v>
      </c>
      <c r="O327" s="115" t="s">
        <v>1650</v>
      </c>
      <c r="P327" s="81">
        <v>6666.67</v>
      </c>
      <c r="Q327" s="128">
        <v>35.3</v>
      </c>
      <c r="R327" s="81">
        <f t="shared" si="16"/>
        <v>235333.45</v>
      </c>
      <c r="S327" s="118">
        <v>202304</v>
      </c>
      <c r="T327" s="103" t="s">
        <v>1651</v>
      </c>
      <c r="U327" s="121"/>
      <c r="V327" s="132">
        <v>35.291611481</v>
      </c>
      <c r="W327" s="84"/>
      <c r="X327" s="102"/>
      <c r="Y327" s="102"/>
      <c r="Z327" s="7" t="s">
        <v>1652</v>
      </c>
      <c r="AA327" s="154">
        <v>0.3</v>
      </c>
      <c r="AB327" s="155">
        <v>80</v>
      </c>
      <c r="AC327" s="121">
        <f t="shared" si="15"/>
        <v>24</v>
      </c>
    </row>
    <row r="328" s="41" customFormat="1" customHeight="1" spans="1:29">
      <c r="A328" s="57" t="s">
        <v>528</v>
      </c>
      <c r="B328" s="57" t="s">
        <v>1463</v>
      </c>
      <c r="C328" s="57" t="s">
        <v>1572</v>
      </c>
      <c r="D328" s="55" t="s">
        <v>1464</v>
      </c>
      <c r="E328" s="57" t="s">
        <v>1653</v>
      </c>
      <c r="F328" s="57" t="s">
        <v>1654</v>
      </c>
      <c r="G328" s="57" t="s">
        <v>35</v>
      </c>
      <c r="H328" s="58" t="s">
        <v>1655</v>
      </c>
      <c r="I328" s="58" t="e">
        <f>VLOOKUP(H328,合同高级查询数据!$A$2:$Y$53,25,FALSE)</f>
        <v>#N/A</v>
      </c>
      <c r="J328" s="123" t="s">
        <v>37</v>
      </c>
      <c r="K328" s="57" t="s">
        <v>1614</v>
      </c>
      <c r="L328" s="124" t="s">
        <v>1654</v>
      </c>
      <c r="M328" s="162" t="s">
        <v>1656</v>
      </c>
      <c r="N328" s="163" t="s">
        <v>1657</v>
      </c>
      <c r="O328" s="163" t="s">
        <v>1658</v>
      </c>
      <c r="P328" s="74">
        <v>9000</v>
      </c>
      <c r="Q328" s="134">
        <v>3.5</v>
      </c>
      <c r="R328" s="74">
        <f t="shared" si="16"/>
        <v>31500</v>
      </c>
      <c r="S328" s="123">
        <v>202304</v>
      </c>
      <c r="T328" s="171" t="s">
        <v>1659</v>
      </c>
      <c r="U328" s="147"/>
      <c r="V328" s="148">
        <v>3.384937986</v>
      </c>
      <c r="W328" s="77">
        <v>3.6</v>
      </c>
      <c r="X328" s="112">
        <v>43831</v>
      </c>
      <c r="Y328" s="112">
        <v>45291</v>
      </c>
      <c r="Z328" s="157" t="s">
        <v>1660</v>
      </c>
      <c r="AA328" s="158">
        <v>0.3</v>
      </c>
      <c r="AB328" s="159">
        <v>10</v>
      </c>
      <c r="AC328" s="147">
        <f t="shared" si="15"/>
        <v>3</v>
      </c>
    </row>
    <row r="329" s="2" customFormat="1" customHeight="1" spans="1:29">
      <c r="A329" s="61" t="s">
        <v>528</v>
      </c>
      <c r="B329" s="61" t="s">
        <v>1463</v>
      </c>
      <c r="C329" s="61" t="s">
        <v>1572</v>
      </c>
      <c r="D329" s="7" t="s">
        <v>1464</v>
      </c>
      <c r="E329" s="61" t="s">
        <v>1653</v>
      </c>
      <c r="F329" s="61" t="s">
        <v>1654</v>
      </c>
      <c r="G329" s="61" t="s">
        <v>35</v>
      </c>
      <c r="H329" s="14" t="s">
        <v>1661</v>
      </c>
      <c r="I329" s="14" t="e">
        <f>VLOOKUP(H329,合同高级查询数据!$A$2:$Y$53,25,FALSE)</f>
        <v>#N/A</v>
      </c>
      <c r="J329" s="118" t="s">
        <v>37</v>
      </c>
      <c r="K329" s="61" t="s">
        <v>1614</v>
      </c>
      <c r="L329" s="119" t="s">
        <v>1662</v>
      </c>
      <c r="M329" s="120" t="s">
        <v>1623</v>
      </c>
      <c r="N329" s="115">
        <v>45022</v>
      </c>
      <c r="O329" s="61" t="s">
        <v>1663</v>
      </c>
      <c r="P329" s="81">
        <v>9000</v>
      </c>
      <c r="Q329" s="81">
        <v>13.9</v>
      </c>
      <c r="R329" s="81">
        <f t="shared" si="16"/>
        <v>125100</v>
      </c>
      <c r="S329" s="118">
        <v>202304</v>
      </c>
      <c r="T329" s="169" t="s">
        <v>1664</v>
      </c>
      <c r="U329" s="121"/>
      <c r="V329" s="132">
        <v>13.623904342</v>
      </c>
      <c r="W329" s="132">
        <v>14</v>
      </c>
      <c r="X329" s="102"/>
      <c r="Y329" s="102"/>
      <c r="Z329" s="121" t="s">
        <v>1665</v>
      </c>
      <c r="AA329" s="176">
        <v>0.3</v>
      </c>
      <c r="AB329" s="121">
        <v>40</v>
      </c>
      <c r="AC329" s="121">
        <f t="shared" si="15"/>
        <v>12</v>
      </c>
    </row>
    <row r="330" s="2" customFormat="1" customHeight="1" spans="1:29">
      <c r="A330" s="61" t="s">
        <v>528</v>
      </c>
      <c r="B330" s="61" t="s">
        <v>1463</v>
      </c>
      <c r="C330" s="61" t="s">
        <v>1365</v>
      </c>
      <c r="D330" s="7" t="s">
        <v>1464</v>
      </c>
      <c r="E330" s="61" t="s">
        <v>1666</v>
      </c>
      <c r="F330" s="61" t="s">
        <v>1667</v>
      </c>
      <c r="G330" s="61" t="s">
        <v>35</v>
      </c>
      <c r="H330" s="14" t="s">
        <v>1668</v>
      </c>
      <c r="I330" s="14" t="e">
        <f>VLOOKUP(H330,合同高级查询数据!$A$2:$Y$53,25,FALSE)</f>
        <v>#N/A</v>
      </c>
      <c r="J330" s="118" t="s">
        <v>37</v>
      </c>
      <c r="K330" s="119" t="s">
        <v>1365</v>
      </c>
      <c r="L330" s="119" t="s">
        <v>1669</v>
      </c>
      <c r="M330" s="108" t="s">
        <v>1670</v>
      </c>
      <c r="N330" s="115" t="s">
        <v>1671</v>
      </c>
      <c r="O330" s="115" t="s">
        <v>389</v>
      </c>
      <c r="P330" s="81">
        <v>7916.67</v>
      </c>
      <c r="Q330" s="128">
        <v>0</v>
      </c>
      <c r="R330" s="81">
        <f t="shared" si="16"/>
        <v>0</v>
      </c>
      <c r="S330" s="118">
        <v>202304</v>
      </c>
      <c r="T330" s="103" t="s">
        <v>1672</v>
      </c>
      <c r="U330" s="121"/>
      <c r="V330" s="132">
        <v>0</v>
      </c>
      <c r="W330" s="84"/>
      <c r="X330" s="102"/>
      <c r="Y330" s="102"/>
      <c r="Z330" s="121">
        <v>0</v>
      </c>
      <c r="AA330" s="121">
        <v>0</v>
      </c>
      <c r="AB330" s="121">
        <v>0</v>
      </c>
      <c r="AC330" s="121">
        <f t="shared" si="15"/>
        <v>0</v>
      </c>
    </row>
    <row r="331" s="2" customFormat="1" customHeight="1" spans="1:29">
      <c r="A331" s="61" t="s">
        <v>528</v>
      </c>
      <c r="B331" s="61" t="s">
        <v>1463</v>
      </c>
      <c r="C331" s="61" t="s">
        <v>1365</v>
      </c>
      <c r="D331" s="7" t="s">
        <v>1464</v>
      </c>
      <c r="E331" s="61" t="s">
        <v>1666</v>
      </c>
      <c r="F331" s="61" t="s">
        <v>1667</v>
      </c>
      <c r="G331" s="61" t="s">
        <v>35</v>
      </c>
      <c r="H331" s="14" t="s">
        <v>1668</v>
      </c>
      <c r="I331" s="14" t="e">
        <f>VLOOKUP(H331,合同高级查询数据!$A$2:$Y$53,25,FALSE)</f>
        <v>#N/A</v>
      </c>
      <c r="J331" s="118" t="s">
        <v>37</v>
      </c>
      <c r="K331" s="119" t="s">
        <v>1673</v>
      </c>
      <c r="L331" s="119" t="s">
        <v>1674</v>
      </c>
      <c r="M331" s="108" t="s">
        <v>1670</v>
      </c>
      <c r="N331" s="115" t="s">
        <v>1675</v>
      </c>
      <c r="O331" s="115" t="s">
        <v>1676</v>
      </c>
      <c r="P331" s="81">
        <v>7916.67</v>
      </c>
      <c r="Q331" s="128">
        <v>23.9</v>
      </c>
      <c r="R331" s="81">
        <f t="shared" si="16"/>
        <v>189208.41</v>
      </c>
      <c r="S331" s="118">
        <v>202304</v>
      </c>
      <c r="T331" s="103" t="s">
        <v>1677</v>
      </c>
      <c r="U331" s="121"/>
      <c r="V331" s="132">
        <v>23.868194884</v>
      </c>
      <c r="W331" s="84"/>
      <c r="X331" s="102"/>
      <c r="Y331" s="102"/>
      <c r="Z331" s="153" t="s">
        <v>1678</v>
      </c>
      <c r="AA331" s="154">
        <v>0.3</v>
      </c>
      <c r="AB331" s="155">
        <v>40</v>
      </c>
      <c r="AC331" s="121">
        <f t="shared" si="15"/>
        <v>12</v>
      </c>
    </row>
    <row r="332" s="2" customFormat="1" customHeight="1" spans="1:29">
      <c r="A332" s="61" t="s">
        <v>528</v>
      </c>
      <c r="B332" s="61" t="s">
        <v>1463</v>
      </c>
      <c r="C332" s="61" t="s">
        <v>1365</v>
      </c>
      <c r="D332" s="7" t="s">
        <v>1464</v>
      </c>
      <c r="E332" s="61" t="s">
        <v>1666</v>
      </c>
      <c r="F332" s="61" t="s">
        <v>1667</v>
      </c>
      <c r="G332" s="61" t="s">
        <v>35</v>
      </c>
      <c r="H332" s="14" t="s">
        <v>1668</v>
      </c>
      <c r="I332" s="14" t="e">
        <f>VLOOKUP(H332,合同高级查询数据!$A$2:$Y$53,25,FALSE)</f>
        <v>#N/A</v>
      </c>
      <c r="J332" s="118" t="s">
        <v>825</v>
      </c>
      <c r="K332" s="61" t="s">
        <v>1679</v>
      </c>
      <c r="L332" s="119" t="s">
        <v>1680</v>
      </c>
      <c r="M332" s="120" t="s">
        <v>1681</v>
      </c>
      <c r="N332" s="115">
        <v>42576</v>
      </c>
      <c r="O332" s="115" t="s">
        <v>228</v>
      </c>
      <c r="P332" s="81">
        <v>7916.67</v>
      </c>
      <c r="Q332" s="128">
        <v>0.8</v>
      </c>
      <c r="R332" s="81">
        <f t="shared" si="16"/>
        <v>6333.34</v>
      </c>
      <c r="S332" s="118">
        <v>202304</v>
      </c>
      <c r="T332" s="103" t="s">
        <v>1682</v>
      </c>
      <c r="U332" s="121"/>
      <c r="V332" s="132">
        <v>0.8</v>
      </c>
      <c r="W332" s="84"/>
      <c r="X332" s="102"/>
      <c r="Y332" s="102"/>
      <c r="Z332" s="153" t="s">
        <v>1683</v>
      </c>
      <c r="AA332" s="154">
        <v>0.3</v>
      </c>
      <c r="AB332" s="155">
        <v>10</v>
      </c>
      <c r="AC332" s="121">
        <f t="shared" si="15"/>
        <v>3</v>
      </c>
    </row>
    <row r="333" s="41" customFormat="1" customHeight="1" spans="1:29">
      <c r="A333" s="57" t="s">
        <v>528</v>
      </c>
      <c r="B333" s="57" t="s">
        <v>1463</v>
      </c>
      <c r="C333" s="57" t="s">
        <v>1492</v>
      </c>
      <c r="D333" s="55" t="s">
        <v>1464</v>
      </c>
      <c r="E333" s="57" t="s">
        <v>1684</v>
      </c>
      <c r="F333" s="57" t="s">
        <v>1685</v>
      </c>
      <c r="G333" s="57" t="s">
        <v>35</v>
      </c>
      <c r="H333" s="58" t="s">
        <v>1686</v>
      </c>
      <c r="I333" s="58" t="e">
        <f>VLOOKUP(H333,合同高级查询数据!$A$2:$Y$53,25,FALSE)</f>
        <v>#N/A</v>
      </c>
      <c r="J333" s="123" t="s">
        <v>98</v>
      </c>
      <c r="K333" s="57" t="s">
        <v>1687</v>
      </c>
      <c r="L333" s="124" t="s">
        <v>1688</v>
      </c>
      <c r="M333" s="125" t="s">
        <v>1545</v>
      </c>
      <c r="N333" s="163"/>
      <c r="O333" s="163" t="s">
        <v>537</v>
      </c>
      <c r="P333" s="74">
        <v>175000</v>
      </c>
      <c r="Q333" s="134">
        <v>2</v>
      </c>
      <c r="R333" s="74">
        <f t="shared" si="16"/>
        <v>350000</v>
      </c>
      <c r="S333" s="123">
        <v>202304</v>
      </c>
      <c r="T333" s="171" t="s">
        <v>1689</v>
      </c>
      <c r="U333" s="147"/>
      <c r="V333" s="148">
        <v>0.779838968</v>
      </c>
      <c r="W333" s="77"/>
      <c r="X333" s="112">
        <v>44440</v>
      </c>
      <c r="Y333" s="112">
        <v>45169</v>
      </c>
      <c r="Z333" s="157" t="s">
        <v>1690</v>
      </c>
      <c r="AA333" s="158">
        <v>0.1</v>
      </c>
      <c r="AB333" s="159">
        <v>20</v>
      </c>
      <c r="AC333" s="147">
        <f t="shared" si="15"/>
        <v>2</v>
      </c>
    </row>
    <row r="334" s="41" customFormat="1" customHeight="1" spans="1:29">
      <c r="A334" s="57" t="s">
        <v>528</v>
      </c>
      <c r="B334" s="57" t="s">
        <v>1463</v>
      </c>
      <c r="C334" s="57" t="s">
        <v>1492</v>
      </c>
      <c r="D334" s="55" t="s">
        <v>1464</v>
      </c>
      <c r="E334" s="57" t="s">
        <v>1684</v>
      </c>
      <c r="F334" s="57" t="s">
        <v>1685</v>
      </c>
      <c r="G334" s="57" t="s">
        <v>35</v>
      </c>
      <c r="H334" s="58" t="s">
        <v>1691</v>
      </c>
      <c r="I334" s="58" t="e">
        <f>VLOOKUP(H334,合同高级查询数据!$A$2:$Y$53,25,FALSE)</f>
        <v>#N/A</v>
      </c>
      <c r="J334" s="123" t="s">
        <v>825</v>
      </c>
      <c r="K334" s="57" t="s">
        <v>1692</v>
      </c>
      <c r="L334" s="124" t="s">
        <v>1693</v>
      </c>
      <c r="M334" s="125" t="s">
        <v>1694</v>
      </c>
      <c r="N334" s="163">
        <v>42468</v>
      </c>
      <c r="O334" s="163" t="s">
        <v>228</v>
      </c>
      <c r="P334" s="74">
        <v>10000</v>
      </c>
      <c r="Q334" s="134">
        <v>2.2</v>
      </c>
      <c r="R334" s="74">
        <f t="shared" si="16"/>
        <v>22000</v>
      </c>
      <c r="S334" s="123">
        <v>202304</v>
      </c>
      <c r="T334" s="171" t="s">
        <v>1695</v>
      </c>
      <c r="U334" s="147"/>
      <c r="V334" s="148">
        <v>0.91</v>
      </c>
      <c r="W334" s="77"/>
      <c r="X334" s="112">
        <v>44256</v>
      </c>
      <c r="Y334" s="112">
        <v>45350</v>
      </c>
      <c r="Z334" s="157" t="s">
        <v>1696</v>
      </c>
      <c r="AA334" s="158">
        <v>0.3</v>
      </c>
      <c r="AB334" s="159">
        <v>10</v>
      </c>
      <c r="AC334" s="147">
        <f t="shared" si="15"/>
        <v>3</v>
      </c>
    </row>
    <row r="335" s="41" customFormat="1" customHeight="1" spans="1:29">
      <c r="A335" s="57" t="s">
        <v>528</v>
      </c>
      <c r="B335" s="57" t="s">
        <v>1463</v>
      </c>
      <c r="C335" s="57" t="s">
        <v>1492</v>
      </c>
      <c r="D335" s="55" t="s">
        <v>1464</v>
      </c>
      <c r="E335" s="57" t="s">
        <v>1684</v>
      </c>
      <c r="F335" s="57" t="s">
        <v>1697</v>
      </c>
      <c r="G335" s="57" t="s">
        <v>35</v>
      </c>
      <c r="H335" s="58" t="s">
        <v>1691</v>
      </c>
      <c r="I335" s="58" t="e">
        <f>VLOOKUP(H335,合同高级查询数据!$A$2:$Y$53,25,FALSE)</f>
        <v>#N/A</v>
      </c>
      <c r="J335" s="123" t="s">
        <v>37</v>
      </c>
      <c r="K335" s="57" t="s">
        <v>1698</v>
      </c>
      <c r="L335" s="124" t="s">
        <v>1699</v>
      </c>
      <c r="M335" s="125" t="s">
        <v>1694</v>
      </c>
      <c r="N335" s="163" t="s">
        <v>1700</v>
      </c>
      <c r="O335" s="163" t="s">
        <v>1701</v>
      </c>
      <c r="P335" s="74">
        <v>10000</v>
      </c>
      <c r="Q335" s="134">
        <v>24.8</v>
      </c>
      <c r="R335" s="74">
        <f t="shared" si="16"/>
        <v>248000</v>
      </c>
      <c r="S335" s="123">
        <v>202304</v>
      </c>
      <c r="T335" s="171" t="s">
        <v>1702</v>
      </c>
      <c r="U335" s="147"/>
      <c r="V335" s="148">
        <v>24.718763885</v>
      </c>
      <c r="W335" s="77"/>
      <c r="X335" s="112">
        <v>44256</v>
      </c>
      <c r="Y335" s="112">
        <v>45350</v>
      </c>
      <c r="Z335" s="157" t="s">
        <v>1703</v>
      </c>
      <c r="AA335" s="158">
        <v>0.3</v>
      </c>
      <c r="AB335" s="159">
        <v>80</v>
      </c>
      <c r="AC335" s="147">
        <f t="shared" si="15"/>
        <v>24</v>
      </c>
    </row>
    <row r="336" s="2" customFormat="1" customHeight="1" spans="1:29">
      <c r="A336" s="61" t="s">
        <v>528</v>
      </c>
      <c r="B336" s="61" t="s">
        <v>1463</v>
      </c>
      <c r="C336" s="61" t="s">
        <v>1492</v>
      </c>
      <c r="D336" s="7" t="s">
        <v>1464</v>
      </c>
      <c r="E336" s="61" t="s">
        <v>1684</v>
      </c>
      <c r="F336" s="61" t="s">
        <v>1697</v>
      </c>
      <c r="G336" s="61" t="s">
        <v>35</v>
      </c>
      <c r="H336" s="14" t="s">
        <v>1704</v>
      </c>
      <c r="I336" s="14" t="e">
        <f>VLOOKUP(H336,合同高级查询数据!$A$2:$Y$53,25,FALSE)</f>
        <v>#N/A</v>
      </c>
      <c r="J336" s="118" t="s">
        <v>1543</v>
      </c>
      <c r="K336" s="61" t="s">
        <v>1705</v>
      </c>
      <c r="L336" s="119" t="s">
        <v>1706</v>
      </c>
      <c r="M336" s="108" t="s">
        <v>1707</v>
      </c>
      <c r="N336" s="115"/>
      <c r="O336" s="121">
        <v>0</v>
      </c>
      <c r="P336" s="81">
        <v>24000</v>
      </c>
      <c r="Q336" s="128">
        <v>0</v>
      </c>
      <c r="R336" s="81">
        <f t="shared" si="16"/>
        <v>0</v>
      </c>
      <c r="S336" s="118">
        <v>202304</v>
      </c>
      <c r="T336" s="103" t="s">
        <v>1708</v>
      </c>
      <c r="U336" s="121"/>
      <c r="V336" s="132">
        <v>0</v>
      </c>
      <c r="W336" s="84"/>
      <c r="X336" s="102"/>
      <c r="Y336" s="115"/>
      <c r="Z336" s="121">
        <v>0</v>
      </c>
      <c r="AA336" s="121">
        <v>0</v>
      </c>
      <c r="AB336" s="121">
        <v>0</v>
      </c>
      <c r="AC336" s="121">
        <f t="shared" si="15"/>
        <v>0</v>
      </c>
    </row>
    <row r="337" s="2" customFormat="1" customHeight="1" spans="1:29">
      <c r="A337" s="61" t="s">
        <v>528</v>
      </c>
      <c r="B337" s="61" t="s">
        <v>1463</v>
      </c>
      <c r="C337" s="61" t="s">
        <v>1492</v>
      </c>
      <c r="D337" s="7" t="s">
        <v>1464</v>
      </c>
      <c r="E337" s="61" t="s">
        <v>1684</v>
      </c>
      <c r="F337" s="61" t="s">
        <v>1697</v>
      </c>
      <c r="G337" s="61" t="s">
        <v>35</v>
      </c>
      <c r="H337" s="14" t="s">
        <v>1704</v>
      </c>
      <c r="I337" s="14" t="e">
        <f>VLOOKUP(H337,合同高级查询数据!$A$2:$Y$53,25,FALSE)</f>
        <v>#N/A</v>
      </c>
      <c r="J337" s="118" t="s">
        <v>1543</v>
      </c>
      <c r="K337" s="61" t="s">
        <v>1709</v>
      </c>
      <c r="L337" s="119" t="s">
        <v>1710</v>
      </c>
      <c r="M337" s="108" t="s">
        <v>1545</v>
      </c>
      <c r="N337" s="115"/>
      <c r="O337" s="164" t="s">
        <v>1711</v>
      </c>
      <c r="P337" s="81">
        <v>24000</v>
      </c>
      <c r="Q337" s="128">
        <v>28.3</v>
      </c>
      <c r="R337" s="81">
        <f t="shared" si="16"/>
        <v>679200</v>
      </c>
      <c r="S337" s="118">
        <v>202304</v>
      </c>
      <c r="T337" s="103" t="s">
        <v>1712</v>
      </c>
      <c r="U337" s="121"/>
      <c r="V337" s="132">
        <v>28.261862281</v>
      </c>
      <c r="W337" s="84"/>
      <c r="X337" s="102"/>
      <c r="Y337" s="115"/>
      <c r="Z337" s="153" t="s">
        <v>1713</v>
      </c>
      <c r="AA337" s="154">
        <v>0.1</v>
      </c>
      <c r="AB337" s="155">
        <v>180</v>
      </c>
      <c r="AC337" s="121">
        <f t="shared" si="15"/>
        <v>18</v>
      </c>
    </row>
    <row r="338" s="41" customFormat="1" customHeight="1" spans="1:29">
      <c r="A338" s="55" t="s">
        <v>528</v>
      </c>
      <c r="B338" s="55" t="s">
        <v>1463</v>
      </c>
      <c r="C338" s="57" t="s">
        <v>1492</v>
      </c>
      <c r="D338" s="55" t="s">
        <v>1464</v>
      </c>
      <c r="E338" s="55" t="s">
        <v>1684</v>
      </c>
      <c r="F338" s="55" t="s">
        <v>1697</v>
      </c>
      <c r="G338" s="57" t="s">
        <v>35</v>
      </c>
      <c r="H338" s="58" t="s">
        <v>1691</v>
      </c>
      <c r="I338" s="58" t="e">
        <f>VLOOKUP(H338,合同高级查询数据!$A$2:$Y$53,25,FALSE)</f>
        <v>#N/A</v>
      </c>
      <c r="J338" s="123" t="s">
        <v>1543</v>
      </c>
      <c r="K338" s="55"/>
      <c r="L338" s="55" t="s">
        <v>1714</v>
      </c>
      <c r="M338" s="125" t="s">
        <v>1715</v>
      </c>
      <c r="N338" s="112">
        <v>44508</v>
      </c>
      <c r="O338" s="55" t="s">
        <v>58</v>
      </c>
      <c r="P338" s="73">
        <v>10000</v>
      </c>
      <c r="Q338" s="134">
        <v>55</v>
      </c>
      <c r="R338" s="74">
        <f t="shared" si="16"/>
        <v>550000</v>
      </c>
      <c r="S338" s="123">
        <v>202304</v>
      </c>
      <c r="T338" s="171" t="s">
        <v>1716</v>
      </c>
      <c r="U338" s="147"/>
      <c r="V338" s="148">
        <v>54.941113662</v>
      </c>
      <c r="W338" s="148"/>
      <c r="X338" s="112">
        <v>44256</v>
      </c>
      <c r="Y338" s="112">
        <v>45350</v>
      </c>
      <c r="Z338" s="55" t="s">
        <v>1717</v>
      </c>
      <c r="AA338" s="158">
        <v>0.3</v>
      </c>
      <c r="AB338" s="159">
        <v>100</v>
      </c>
      <c r="AC338" s="147">
        <f t="shared" si="15"/>
        <v>30</v>
      </c>
    </row>
    <row r="339" s="41" customFormat="1" customHeight="1" spans="1:29">
      <c r="A339" s="55" t="s">
        <v>528</v>
      </c>
      <c r="B339" s="55" t="s">
        <v>1463</v>
      </c>
      <c r="C339" s="57" t="s">
        <v>1492</v>
      </c>
      <c r="D339" s="55" t="s">
        <v>1464</v>
      </c>
      <c r="E339" s="55" t="s">
        <v>1684</v>
      </c>
      <c r="F339" s="55" t="s">
        <v>1697</v>
      </c>
      <c r="G339" s="55" t="s">
        <v>35</v>
      </c>
      <c r="H339" s="135" t="s">
        <v>1718</v>
      </c>
      <c r="I339" s="58" t="e">
        <f>VLOOKUP(H339,合同高级查询数据!$A$2:$Y$53,25,FALSE)</f>
        <v>#N/A</v>
      </c>
      <c r="J339" s="123" t="s">
        <v>37</v>
      </c>
      <c r="K339" s="55" t="s">
        <v>1719</v>
      </c>
      <c r="L339" s="55" t="s">
        <v>1720</v>
      </c>
      <c r="M339" s="55" t="s">
        <v>1721</v>
      </c>
      <c r="N339" s="112" t="s">
        <v>1722</v>
      </c>
      <c r="O339" s="55" t="s">
        <v>1723</v>
      </c>
      <c r="P339" s="73">
        <v>10000</v>
      </c>
      <c r="Q339" s="134">
        <v>0</v>
      </c>
      <c r="R339" s="74">
        <f t="shared" si="16"/>
        <v>0</v>
      </c>
      <c r="S339" s="123">
        <v>202304</v>
      </c>
      <c r="T339" s="171" t="s">
        <v>1724</v>
      </c>
      <c r="U339" s="147"/>
      <c r="V339" s="148">
        <v>0</v>
      </c>
      <c r="W339" s="148"/>
      <c r="X339" s="112">
        <v>44743</v>
      </c>
      <c r="Y339" s="112">
        <v>45107</v>
      </c>
      <c r="Z339" s="147">
        <v>0</v>
      </c>
      <c r="AA339" s="147">
        <v>0</v>
      </c>
      <c r="AB339" s="147">
        <v>0</v>
      </c>
      <c r="AC339" s="147">
        <f t="shared" si="15"/>
        <v>0</v>
      </c>
    </row>
    <row r="340" s="41" customFormat="1" customHeight="1" spans="1:29">
      <c r="A340" s="55" t="s">
        <v>528</v>
      </c>
      <c r="B340" s="55" t="s">
        <v>1463</v>
      </c>
      <c r="C340" s="57" t="s">
        <v>1492</v>
      </c>
      <c r="D340" s="55" t="s">
        <v>1464</v>
      </c>
      <c r="E340" s="55" t="s">
        <v>1684</v>
      </c>
      <c r="F340" s="55" t="s">
        <v>1697</v>
      </c>
      <c r="G340" s="55" t="s">
        <v>35</v>
      </c>
      <c r="H340" s="135" t="s">
        <v>1718</v>
      </c>
      <c r="I340" s="58" t="e">
        <f>VLOOKUP(H340,合同高级查询数据!$A$2:$Y$53,25,FALSE)</f>
        <v>#N/A</v>
      </c>
      <c r="J340" s="123" t="s">
        <v>37</v>
      </c>
      <c r="K340" s="55" t="s">
        <v>1725</v>
      </c>
      <c r="L340" s="55" t="s">
        <v>1726</v>
      </c>
      <c r="M340" s="55" t="s">
        <v>1727</v>
      </c>
      <c r="N340" s="112" t="s">
        <v>1728</v>
      </c>
      <c r="O340" s="55" t="s">
        <v>1547</v>
      </c>
      <c r="P340" s="73">
        <v>10000</v>
      </c>
      <c r="Q340" s="134">
        <v>125.73</v>
      </c>
      <c r="R340" s="74">
        <f t="shared" si="16"/>
        <v>1257300</v>
      </c>
      <c r="S340" s="123">
        <v>202304</v>
      </c>
      <c r="T340" s="171" t="s">
        <v>1729</v>
      </c>
      <c r="U340" s="147"/>
      <c r="V340" s="148">
        <v>124.601072387</v>
      </c>
      <c r="W340" s="148">
        <v>126.85</v>
      </c>
      <c r="X340" s="112">
        <v>44743</v>
      </c>
      <c r="Y340" s="112">
        <v>45107</v>
      </c>
      <c r="Z340" s="157" t="s">
        <v>1730</v>
      </c>
      <c r="AA340" s="158">
        <v>0.3</v>
      </c>
      <c r="AB340" s="159">
        <v>200</v>
      </c>
      <c r="AC340" s="147">
        <f t="shared" si="15"/>
        <v>60</v>
      </c>
    </row>
    <row r="341" s="2" customFormat="1" customHeight="1" spans="1:29">
      <c r="A341" s="7" t="s">
        <v>528</v>
      </c>
      <c r="B341" s="7" t="s">
        <v>1463</v>
      </c>
      <c r="C341" s="61" t="s">
        <v>1492</v>
      </c>
      <c r="D341" s="7" t="s">
        <v>1464</v>
      </c>
      <c r="E341" s="7" t="s">
        <v>1684</v>
      </c>
      <c r="F341" s="7" t="s">
        <v>1697</v>
      </c>
      <c r="G341" s="7" t="s">
        <v>35</v>
      </c>
      <c r="H341" s="101" t="s">
        <v>1731</v>
      </c>
      <c r="I341" s="14" t="e">
        <f>VLOOKUP(H341,合同高级查询数据!$A$2:$Y$53,25,FALSE)</f>
        <v>#N/A</v>
      </c>
      <c r="J341" s="118" t="s">
        <v>37</v>
      </c>
      <c r="K341" s="7" t="s">
        <v>1719</v>
      </c>
      <c r="L341" s="7" t="s">
        <v>1732</v>
      </c>
      <c r="M341" s="7" t="s">
        <v>1733</v>
      </c>
      <c r="N341" s="102">
        <v>44986</v>
      </c>
      <c r="O341" s="7" t="s">
        <v>74</v>
      </c>
      <c r="P341" s="23">
        <v>10000</v>
      </c>
      <c r="Q341" s="128">
        <v>84.45</v>
      </c>
      <c r="R341" s="81">
        <f t="shared" si="16"/>
        <v>844500</v>
      </c>
      <c r="S341" s="118">
        <v>202304</v>
      </c>
      <c r="T341" s="103" t="s">
        <v>1734</v>
      </c>
      <c r="U341" s="121"/>
      <c r="V341" s="132">
        <v>83.600104065</v>
      </c>
      <c r="W341" s="132">
        <v>85.3</v>
      </c>
      <c r="X341" s="102"/>
      <c r="Y341" s="102"/>
      <c r="Z341" s="153" t="s">
        <v>1735</v>
      </c>
      <c r="AA341" s="156">
        <v>0.3</v>
      </c>
      <c r="AB341" s="155">
        <v>200</v>
      </c>
      <c r="AC341" s="155">
        <f t="shared" si="15"/>
        <v>60</v>
      </c>
    </row>
    <row r="342" s="41" customFormat="1" customHeight="1" spans="1:29">
      <c r="A342" s="55" t="s">
        <v>528</v>
      </c>
      <c r="B342" s="55" t="s">
        <v>1463</v>
      </c>
      <c r="C342" s="57" t="s">
        <v>1492</v>
      </c>
      <c r="D342" s="55" t="s">
        <v>1464</v>
      </c>
      <c r="E342" s="55" t="s">
        <v>1684</v>
      </c>
      <c r="F342" s="55" t="s">
        <v>1697</v>
      </c>
      <c r="G342" s="55" t="s">
        <v>35</v>
      </c>
      <c r="H342" s="135" t="s">
        <v>1718</v>
      </c>
      <c r="I342" s="58" t="e">
        <f>VLOOKUP(H342,合同高级查询数据!$A$2:$Y$53,25,FALSE)</f>
        <v>#N/A</v>
      </c>
      <c r="J342" s="123" t="s">
        <v>37</v>
      </c>
      <c r="K342" s="55" t="s">
        <v>1725</v>
      </c>
      <c r="L342" s="55" t="s">
        <v>1726</v>
      </c>
      <c r="M342" s="55" t="s">
        <v>1727</v>
      </c>
      <c r="N342" s="112" t="s">
        <v>1728</v>
      </c>
      <c r="O342" s="55" t="s">
        <v>1547</v>
      </c>
      <c r="P342" s="73">
        <v>10000</v>
      </c>
      <c r="Q342" s="134">
        <v>1.02</v>
      </c>
      <c r="R342" s="74">
        <f t="shared" si="16"/>
        <v>10200</v>
      </c>
      <c r="S342" s="123">
        <v>202303</v>
      </c>
      <c r="T342" s="171" t="s">
        <v>1736</v>
      </c>
      <c r="U342" s="147"/>
      <c r="V342" s="148"/>
      <c r="W342" s="148"/>
      <c r="X342" s="112"/>
      <c r="Y342" s="112"/>
      <c r="Z342" s="157"/>
      <c r="AA342" s="55"/>
      <c r="AB342" s="159"/>
      <c r="AC342" s="159"/>
    </row>
    <row r="343" s="41" customFormat="1" customHeight="1" spans="1:29">
      <c r="A343" s="55" t="s">
        <v>528</v>
      </c>
      <c r="B343" s="55" t="s">
        <v>1463</v>
      </c>
      <c r="C343" s="57" t="s">
        <v>1492</v>
      </c>
      <c r="D343" s="55" t="s">
        <v>1464</v>
      </c>
      <c r="E343" s="55" t="s">
        <v>1684</v>
      </c>
      <c r="F343" s="55" t="s">
        <v>1697</v>
      </c>
      <c r="G343" s="57" t="s">
        <v>35</v>
      </c>
      <c r="H343" s="58" t="s">
        <v>1691</v>
      </c>
      <c r="I343" s="58" t="e">
        <f>VLOOKUP(H343,合同高级查询数据!$A$2:$Y$53,25,FALSE)</f>
        <v>#N/A</v>
      </c>
      <c r="J343" s="123" t="s">
        <v>1543</v>
      </c>
      <c r="K343" s="55" t="s">
        <v>1692</v>
      </c>
      <c r="L343" s="55" t="s">
        <v>1714</v>
      </c>
      <c r="M343" s="125" t="s">
        <v>1715</v>
      </c>
      <c r="N343" s="112">
        <v>44508</v>
      </c>
      <c r="O343" s="55" t="s">
        <v>58</v>
      </c>
      <c r="P343" s="73">
        <v>10000</v>
      </c>
      <c r="Q343" s="73">
        <v>0.2</v>
      </c>
      <c r="R343" s="74">
        <f t="shared" si="16"/>
        <v>2000</v>
      </c>
      <c r="S343" s="123">
        <v>202303</v>
      </c>
      <c r="T343" s="171" t="s">
        <v>1737</v>
      </c>
      <c r="U343" s="147"/>
      <c r="V343" s="148"/>
      <c r="W343" s="148"/>
      <c r="X343" s="112"/>
      <c r="Y343" s="112"/>
      <c r="Z343" s="157"/>
      <c r="AA343" s="55"/>
      <c r="AB343" s="159"/>
      <c r="AC343" s="159"/>
    </row>
    <row r="344" s="2" customFormat="1" customHeight="1" spans="1:29">
      <c r="A344" s="7" t="s">
        <v>528</v>
      </c>
      <c r="B344" s="7" t="s">
        <v>1463</v>
      </c>
      <c r="C344" s="61" t="s">
        <v>1492</v>
      </c>
      <c r="D344" s="7" t="s">
        <v>1464</v>
      </c>
      <c r="E344" s="7" t="s">
        <v>1684</v>
      </c>
      <c r="F344" s="7" t="s">
        <v>1697</v>
      </c>
      <c r="G344" s="7" t="s">
        <v>35</v>
      </c>
      <c r="H344" s="101" t="s">
        <v>1731</v>
      </c>
      <c r="I344" s="14" t="e">
        <f>VLOOKUP(H344,合同高级查询数据!$A$2:$Y$53,25,FALSE)</f>
        <v>#N/A</v>
      </c>
      <c r="J344" s="118" t="s">
        <v>37</v>
      </c>
      <c r="K344" s="7" t="s">
        <v>1719</v>
      </c>
      <c r="L344" s="7" t="s">
        <v>1732</v>
      </c>
      <c r="M344" s="7" t="s">
        <v>1733</v>
      </c>
      <c r="N344" s="102">
        <v>44986</v>
      </c>
      <c r="O344" s="7" t="s">
        <v>74</v>
      </c>
      <c r="P344" s="23">
        <v>10000</v>
      </c>
      <c r="Q344" s="128">
        <v>1.3</v>
      </c>
      <c r="R344" s="81">
        <f t="shared" si="16"/>
        <v>13000</v>
      </c>
      <c r="S344" s="118">
        <v>202303</v>
      </c>
      <c r="T344" s="103" t="s">
        <v>1738</v>
      </c>
      <c r="U344" s="121"/>
      <c r="V344" s="132"/>
      <c r="W344" s="132"/>
      <c r="X344" s="102"/>
      <c r="Y344" s="102"/>
      <c r="Z344" s="153"/>
      <c r="AA344" s="7"/>
      <c r="AB344" s="155"/>
      <c r="AC344" s="155"/>
    </row>
    <row r="345" s="41" customFormat="1" customHeight="1" spans="1:29">
      <c r="A345" s="57" t="s">
        <v>528</v>
      </c>
      <c r="B345" s="57" t="s">
        <v>1463</v>
      </c>
      <c r="C345" s="57" t="s">
        <v>1561</v>
      </c>
      <c r="D345" s="55" t="s">
        <v>1464</v>
      </c>
      <c r="E345" s="57" t="s">
        <v>1739</v>
      </c>
      <c r="F345" s="57" t="s">
        <v>1740</v>
      </c>
      <c r="G345" s="57" t="s">
        <v>35</v>
      </c>
      <c r="H345" s="58" t="s">
        <v>1741</v>
      </c>
      <c r="I345" s="58" t="e">
        <f>VLOOKUP(H345,合同高级查询数据!$A$2:$Y$53,25,FALSE)</f>
        <v>#N/A</v>
      </c>
      <c r="J345" s="123" t="s">
        <v>37</v>
      </c>
      <c r="K345" s="57" t="s">
        <v>1742</v>
      </c>
      <c r="L345" s="124" t="s">
        <v>1743</v>
      </c>
      <c r="M345" s="162" t="s">
        <v>1744</v>
      </c>
      <c r="N345" s="112">
        <v>44105</v>
      </c>
      <c r="O345" s="57" t="s">
        <v>537</v>
      </c>
      <c r="P345" s="74">
        <v>9000</v>
      </c>
      <c r="Q345" s="134">
        <v>6.9</v>
      </c>
      <c r="R345" s="74">
        <f t="shared" si="16"/>
        <v>62100</v>
      </c>
      <c r="S345" s="123">
        <v>202304</v>
      </c>
      <c r="T345" s="171" t="s">
        <v>1642</v>
      </c>
      <c r="U345" s="147"/>
      <c r="V345" s="148">
        <v>6.85532279</v>
      </c>
      <c r="W345" s="173"/>
      <c r="X345" s="112">
        <v>44835</v>
      </c>
      <c r="Y345" s="163">
        <v>45199</v>
      </c>
      <c r="Z345" s="55" t="s">
        <v>1745</v>
      </c>
      <c r="AA345" s="158">
        <v>0.3</v>
      </c>
      <c r="AB345" s="159">
        <v>20</v>
      </c>
      <c r="AC345" s="147">
        <f t="shared" ref="AC345:AC350" si="17">AA345*AB345</f>
        <v>6</v>
      </c>
    </row>
    <row r="346" s="41" customFormat="1" customHeight="1" spans="1:29">
      <c r="A346" s="57" t="s">
        <v>528</v>
      </c>
      <c r="B346" s="57" t="s">
        <v>1463</v>
      </c>
      <c r="C346" s="55" t="s">
        <v>1572</v>
      </c>
      <c r="D346" s="55" t="s">
        <v>1464</v>
      </c>
      <c r="E346" s="57" t="s">
        <v>1746</v>
      </c>
      <c r="F346" s="57" t="s">
        <v>1747</v>
      </c>
      <c r="G346" s="57" t="s">
        <v>35</v>
      </c>
      <c r="H346" s="58" t="s">
        <v>1748</v>
      </c>
      <c r="I346" s="58" t="e">
        <f>VLOOKUP(H346,合同高级查询数据!$A$2:$Y$53,25,FALSE)</f>
        <v>#N/A</v>
      </c>
      <c r="J346" s="123" t="s">
        <v>37</v>
      </c>
      <c r="K346" s="57" t="s">
        <v>1749</v>
      </c>
      <c r="L346" s="124" t="s">
        <v>1750</v>
      </c>
      <c r="M346" s="125" t="s">
        <v>1751</v>
      </c>
      <c r="N346" s="112" t="s">
        <v>1752</v>
      </c>
      <c r="O346" s="57" t="s">
        <v>389</v>
      </c>
      <c r="P346" s="74">
        <v>7500</v>
      </c>
      <c r="Q346" s="134">
        <v>0</v>
      </c>
      <c r="R346" s="74">
        <f t="shared" si="16"/>
        <v>0</v>
      </c>
      <c r="S346" s="123">
        <v>202304</v>
      </c>
      <c r="T346" s="171" t="s">
        <v>1753</v>
      </c>
      <c r="U346" s="147"/>
      <c r="V346" s="148">
        <v>0</v>
      </c>
      <c r="W346" s="77"/>
      <c r="X346" s="112">
        <v>43831</v>
      </c>
      <c r="Y346" s="112">
        <v>44439</v>
      </c>
      <c r="Z346" s="147">
        <v>0</v>
      </c>
      <c r="AA346" s="147">
        <v>0</v>
      </c>
      <c r="AB346" s="147">
        <v>0</v>
      </c>
      <c r="AC346" s="147">
        <f t="shared" si="17"/>
        <v>0</v>
      </c>
    </row>
    <row r="347" s="2" customFormat="1" customHeight="1" spans="1:29">
      <c r="A347" s="61" t="s">
        <v>528</v>
      </c>
      <c r="B347" s="61" t="s">
        <v>1463</v>
      </c>
      <c r="C347" s="61" t="s">
        <v>1275</v>
      </c>
      <c r="D347" s="7" t="s">
        <v>1464</v>
      </c>
      <c r="E347" s="61" t="s">
        <v>1754</v>
      </c>
      <c r="F347" s="61" t="s">
        <v>1755</v>
      </c>
      <c r="G347" s="61" t="s">
        <v>35</v>
      </c>
      <c r="H347" s="14" t="s">
        <v>1756</v>
      </c>
      <c r="I347" s="14" t="e">
        <f>VLOOKUP(H347,合同高级查询数据!$A$2:$Y$53,25,FALSE)</f>
        <v>#N/A</v>
      </c>
      <c r="J347" s="118" t="s">
        <v>37</v>
      </c>
      <c r="K347" s="61" t="s">
        <v>1276</v>
      </c>
      <c r="L347" s="119" t="s">
        <v>1757</v>
      </c>
      <c r="M347" s="120" t="s">
        <v>1486</v>
      </c>
      <c r="N347" s="102">
        <v>44810</v>
      </c>
      <c r="O347" s="7" t="s">
        <v>565</v>
      </c>
      <c r="P347" s="81">
        <v>7083</v>
      </c>
      <c r="Q347" s="128">
        <v>127.2</v>
      </c>
      <c r="R347" s="81">
        <f t="shared" si="16"/>
        <v>900957.6</v>
      </c>
      <c r="S347" s="118">
        <v>202304</v>
      </c>
      <c r="T347" s="103" t="s">
        <v>1758</v>
      </c>
      <c r="U347" s="121"/>
      <c r="V347" s="132">
        <v>127.113040161</v>
      </c>
      <c r="W347" s="132"/>
      <c r="X347" s="174"/>
      <c r="Y347" s="102"/>
      <c r="Z347" s="7" t="s">
        <v>1759</v>
      </c>
      <c r="AA347" s="154">
        <v>0.3</v>
      </c>
      <c r="AB347" s="155">
        <v>180</v>
      </c>
      <c r="AC347" s="121">
        <f t="shared" si="17"/>
        <v>54</v>
      </c>
    </row>
    <row r="348" s="2" customFormat="1" customHeight="1" spans="1:29">
      <c r="A348" s="61" t="s">
        <v>582</v>
      </c>
      <c r="B348" s="61" t="s">
        <v>1463</v>
      </c>
      <c r="C348" s="61" t="s">
        <v>1492</v>
      </c>
      <c r="D348" s="7" t="s">
        <v>1464</v>
      </c>
      <c r="E348" s="61" t="s">
        <v>1760</v>
      </c>
      <c r="F348" s="61" t="s">
        <v>1761</v>
      </c>
      <c r="G348" s="61" t="s">
        <v>35</v>
      </c>
      <c r="H348" s="14" t="s">
        <v>1762</v>
      </c>
      <c r="I348" s="14" t="e">
        <f>VLOOKUP(H348,合同高级查询数据!$A$2:$Y$53,25,FALSE)</f>
        <v>#N/A</v>
      </c>
      <c r="J348" s="118" t="s">
        <v>37</v>
      </c>
      <c r="K348" s="61" t="s">
        <v>1692</v>
      </c>
      <c r="L348" s="119" t="s">
        <v>1763</v>
      </c>
      <c r="M348" s="120" t="s">
        <v>1764</v>
      </c>
      <c r="N348" s="102" t="s">
        <v>1765</v>
      </c>
      <c r="O348" s="7" t="s">
        <v>1766</v>
      </c>
      <c r="P348" s="81">
        <v>11000</v>
      </c>
      <c r="Q348" s="128">
        <v>11.5</v>
      </c>
      <c r="R348" s="81">
        <f t="shared" si="16"/>
        <v>126500</v>
      </c>
      <c r="S348" s="118">
        <v>202304</v>
      </c>
      <c r="T348" s="103" t="s">
        <v>1767</v>
      </c>
      <c r="U348" s="121"/>
      <c r="V348" s="132">
        <v>11.497240715</v>
      </c>
      <c r="W348" s="84"/>
      <c r="X348" s="102"/>
      <c r="Y348" s="102"/>
      <c r="Z348" s="177" t="s">
        <v>1768</v>
      </c>
      <c r="AA348" s="154">
        <v>0.4</v>
      </c>
      <c r="AB348" s="155">
        <v>20</v>
      </c>
      <c r="AC348" s="121">
        <f t="shared" si="17"/>
        <v>8</v>
      </c>
    </row>
    <row r="349" s="2" customFormat="1" customHeight="1" spans="1:29">
      <c r="A349" s="61" t="s">
        <v>582</v>
      </c>
      <c r="B349" s="61" t="s">
        <v>1463</v>
      </c>
      <c r="C349" s="61" t="s">
        <v>1492</v>
      </c>
      <c r="D349" s="7" t="s">
        <v>1464</v>
      </c>
      <c r="E349" s="61" t="s">
        <v>1760</v>
      </c>
      <c r="F349" s="61" t="s">
        <v>1769</v>
      </c>
      <c r="G349" s="61" t="s">
        <v>35</v>
      </c>
      <c r="H349" s="14" t="s">
        <v>1762</v>
      </c>
      <c r="I349" s="14" t="e">
        <f>VLOOKUP(H349,合同高级查询数据!$A$2:$Y$53,25,FALSE)</f>
        <v>#N/A</v>
      </c>
      <c r="J349" s="118" t="s">
        <v>825</v>
      </c>
      <c r="K349" s="61" t="s">
        <v>1692</v>
      </c>
      <c r="L349" s="119" t="s">
        <v>1769</v>
      </c>
      <c r="M349" s="120" t="s">
        <v>1770</v>
      </c>
      <c r="N349" s="165" t="s">
        <v>1771</v>
      </c>
      <c r="O349" s="7" t="s">
        <v>1772</v>
      </c>
      <c r="P349" s="81">
        <v>11000</v>
      </c>
      <c r="Q349" s="128">
        <v>1.49</v>
      </c>
      <c r="R349" s="81">
        <f t="shared" si="16"/>
        <v>16390</v>
      </c>
      <c r="S349" s="118">
        <v>202304</v>
      </c>
      <c r="T349" s="103" t="s">
        <v>1773</v>
      </c>
      <c r="U349" s="121"/>
      <c r="V349" s="132">
        <v>1.492477056</v>
      </c>
      <c r="W349" s="84"/>
      <c r="X349" s="102"/>
      <c r="Y349" s="102"/>
      <c r="Z349" s="177" t="s">
        <v>1774</v>
      </c>
      <c r="AA349" s="154">
        <v>0.4</v>
      </c>
      <c r="AB349" s="155">
        <v>10</v>
      </c>
      <c r="AC349" s="121">
        <f t="shared" si="17"/>
        <v>4</v>
      </c>
    </row>
    <row r="350" s="41" customFormat="1" customHeight="1" spans="1:29">
      <c r="A350" s="57" t="s">
        <v>582</v>
      </c>
      <c r="B350" s="57" t="s">
        <v>1463</v>
      </c>
      <c r="C350" s="57" t="s">
        <v>1492</v>
      </c>
      <c r="D350" s="55" t="s">
        <v>1464</v>
      </c>
      <c r="E350" s="57" t="s">
        <v>1760</v>
      </c>
      <c r="F350" s="57" t="s">
        <v>1761</v>
      </c>
      <c r="G350" s="57" t="s">
        <v>35</v>
      </c>
      <c r="H350" s="58" t="s">
        <v>1775</v>
      </c>
      <c r="I350" s="58" t="e">
        <f>VLOOKUP(H350,合同高级查询数据!$A$2:$Y$53,25,FALSE)</f>
        <v>#N/A</v>
      </c>
      <c r="J350" s="123" t="s">
        <v>1543</v>
      </c>
      <c r="K350" s="57" t="s">
        <v>1776</v>
      </c>
      <c r="L350" s="124" t="s">
        <v>1777</v>
      </c>
      <c r="M350" s="162" t="s">
        <v>1778</v>
      </c>
      <c r="N350" s="112" t="s">
        <v>1779</v>
      </c>
      <c r="O350" s="55" t="s">
        <v>1780</v>
      </c>
      <c r="P350" s="74">
        <v>20000</v>
      </c>
      <c r="Q350" s="134">
        <v>0</v>
      </c>
      <c r="R350" s="74">
        <f t="shared" si="16"/>
        <v>0</v>
      </c>
      <c r="S350" s="123">
        <v>202304</v>
      </c>
      <c r="T350" s="171" t="s">
        <v>1781</v>
      </c>
      <c r="U350" s="147"/>
      <c r="V350" s="148">
        <v>0</v>
      </c>
      <c r="W350" s="77"/>
      <c r="X350" s="112">
        <v>43190</v>
      </c>
      <c r="Y350" s="163">
        <v>45382</v>
      </c>
      <c r="Z350" s="157" t="s">
        <v>1782</v>
      </c>
      <c r="AA350" s="159">
        <v>0</v>
      </c>
      <c r="AB350" s="159">
        <v>400</v>
      </c>
      <c r="AC350" s="147">
        <f t="shared" si="17"/>
        <v>0</v>
      </c>
    </row>
    <row r="351" s="41" customFormat="1" customHeight="1" spans="1:29">
      <c r="A351" s="57" t="s">
        <v>582</v>
      </c>
      <c r="B351" s="57" t="s">
        <v>1463</v>
      </c>
      <c r="C351" s="57" t="s">
        <v>1492</v>
      </c>
      <c r="D351" s="55" t="s">
        <v>1464</v>
      </c>
      <c r="E351" s="57" t="s">
        <v>1760</v>
      </c>
      <c r="F351" s="57" t="s">
        <v>1761</v>
      </c>
      <c r="G351" s="57" t="s">
        <v>35</v>
      </c>
      <c r="H351" s="58" t="s">
        <v>1775</v>
      </c>
      <c r="I351" s="58" t="e">
        <f>VLOOKUP(H351,合同高级查询数据!$A$2:$Y$53,25,FALSE)</f>
        <v>#N/A</v>
      </c>
      <c r="J351" s="123" t="s">
        <v>1543</v>
      </c>
      <c r="K351" s="57" t="s">
        <v>1692</v>
      </c>
      <c r="L351" s="124" t="s">
        <v>1761</v>
      </c>
      <c r="M351" s="125" t="s">
        <v>1783</v>
      </c>
      <c r="N351" s="112">
        <v>42248</v>
      </c>
      <c r="O351" s="55" t="s">
        <v>1302</v>
      </c>
      <c r="P351" s="74">
        <v>20000</v>
      </c>
      <c r="Q351" s="134">
        <v>109</v>
      </c>
      <c r="R351" s="74">
        <f>ROUND(P351*(Q351-4),2)</f>
        <v>2100000</v>
      </c>
      <c r="S351" s="123">
        <v>202304</v>
      </c>
      <c r="T351" s="171" t="s">
        <v>1784</v>
      </c>
      <c r="U351" s="147"/>
      <c r="V351" s="148">
        <v>108.354018108</v>
      </c>
      <c r="W351" s="77"/>
      <c r="X351" s="112">
        <v>43190</v>
      </c>
      <c r="Y351" s="163">
        <v>45382</v>
      </c>
      <c r="Z351" s="157" t="s">
        <v>1783</v>
      </c>
      <c r="AA351" s="158" t="s">
        <v>1785</v>
      </c>
      <c r="AB351" s="159">
        <v>220</v>
      </c>
      <c r="AC351" s="159">
        <v>80</v>
      </c>
    </row>
    <row r="352" s="2" customFormat="1" customHeight="1" spans="1:29">
      <c r="A352" s="61" t="s">
        <v>582</v>
      </c>
      <c r="B352" s="61" t="s">
        <v>1463</v>
      </c>
      <c r="C352" s="61" t="s">
        <v>1492</v>
      </c>
      <c r="D352" s="7" t="s">
        <v>1464</v>
      </c>
      <c r="E352" s="61" t="s">
        <v>1760</v>
      </c>
      <c r="F352" s="61" t="s">
        <v>1761</v>
      </c>
      <c r="G352" s="61" t="s">
        <v>35</v>
      </c>
      <c r="H352" s="14" t="s">
        <v>1786</v>
      </c>
      <c r="I352" s="14" t="e">
        <f>VLOOKUP(H352,合同高级查询数据!$A$2:$Y$53,25,FALSE)</f>
        <v>#N/A</v>
      </c>
      <c r="J352" s="118" t="s">
        <v>98</v>
      </c>
      <c r="K352" s="61" t="s">
        <v>1787</v>
      </c>
      <c r="L352" s="119" t="s">
        <v>1788</v>
      </c>
      <c r="M352" s="120" t="s">
        <v>1545</v>
      </c>
      <c r="N352" s="102" t="s">
        <v>1789</v>
      </c>
      <c r="O352" s="7" t="s">
        <v>1790</v>
      </c>
      <c r="P352" s="81">
        <v>150000</v>
      </c>
      <c r="Q352" s="128">
        <v>4.2</v>
      </c>
      <c r="R352" s="81">
        <f t="shared" ref="R352:R372" si="18">ROUND(P352*Q352,2)</f>
        <v>630000</v>
      </c>
      <c r="S352" s="118">
        <v>202304</v>
      </c>
      <c r="T352" s="103" t="s">
        <v>1791</v>
      </c>
      <c r="U352" s="121"/>
      <c r="V352" s="132">
        <v>4.198289113</v>
      </c>
      <c r="W352" s="84"/>
      <c r="X352" s="102"/>
      <c r="Y352" s="102"/>
      <c r="Z352" s="153" t="s">
        <v>1792</v>
      </c>
      <c r="AA352" s="154">
        <v>0.2</v>
      </c>
      <c r="AB352" s="155">
        <v>20</v>
      </c>
      <c r="AC352" s="155">
        <f>AA352*AB352</f>
        <v>4</v>
      </c>
    </row>
    <row r="353" s="2" customFormat="1" customHeight="1" spans="1:29">
      <c r="A353" s="61" t="s">
        <v>582</v>
      </c>
      <c r="B353" s="61" t="s">
        <v>1463</v>
      </c>
      <c r="C353" s="61" t="s">
        <v>1492</v>
      </c>
      <c r="D353" s="7" t="s">
        <v>1464</v>
      </c>
      <c r="E353" s="61" t="s">
        <v>1760</v>
      </c>
      <c r="F353" s="61" t="s">
        <v>1761</v>
      </c>
      <c r="G353" s="118" t="s">
        <v>35</v>
      </c>
      <c r="H353" s="14" t="s">
        <v>1793</v>
      </c>
      <c r="I353" s="14" t="e">
        <f>VLOOKUP(H353,合同高级查询数据!$A$2:$Y$53,25,FALSE)</f>
        <v>#N/A</v>
      </c>
      <c r="J353" s="118" t="s">
        <v>1543</v>
      </c>
      <c r="K353" s="7" t="s">
        <v>1692</v>
      </c>
      <c r="L353" s="119" t="s">
        <v>1794</v>
      </c>
      <c r="M353" s="120" t="s">
        <v>1778</v>
      </c>
      <c r="N353" s="102">
        <v>44959</v>
      </c>
      <c r="O353" s="7" t="s">
        <v>58</v>
      </c>
      <c r="P353" s="81">
        <v>11000</v>
      </c>
      <c r="Q353" s="128">
        <v>54.08</v>
      </c>
      <c r="R353" s="81">
        <f t="shared" si="18"/>
        <v>594880</v>
      </c>
      <c r="S353" s="118">
        <v>202304</v>
      </c>
      <c r="T353" s="103" t="s">
        <v>1795</v>
      </c>
      <c r="U353" s="121"/>
      <c r="V353" s="132">
        <v>54.077517306</v>
      </c>
      <c r="W353" s="132"/>
      <c r="X353" s="102"/>
      <c r="Y353" s="102"/>
      <c r="Z353" s="7" t="s">
        <v>1796</v>
      </c>
      <c r="AA353" s="156">
        <v>0.4</v>
      </c>
      <c r="AB353" s="155">
        <v>100</v>
      </c>
      <c r="AC353" s="155">
        <f>AA353*AB353</f>
        <v>40</v>
      </c>
    </row>
    <row r="354" s="41" customFormat="1" customHeight="1" spans="1:29">
      <c r="A354" s="57" t="s">
        <v>582</v>
      </c>
      <c r="B354" s="57" t="s">
        <v>1463</v>
      </c>
      <c r="C354" s="57" t="s">
        <v>1492</v>
      </c>
      <c r="D354" s="55" t="s">
        <v>1464</v>
      </c>
      <c r="E354" s="57" t="s">
        <v>1760</v>
      </c>
      <c r="F354" s="57" t="s">
        <v>1761</v>
      </c>
      <c r="G354" s="57" t="s">
        <v>35</v>
      </c>
      <c r="H354" s="58" t="s">
        <v>1797</v>
      </c>
      <c r="I354" s="58" t="e">
        <f>VLOOKUP(H354,合同高级查询数据!$A$2:$Y$53,25,FALSE)</f>
        <v>#N/A</v>
      </c>
      <c r="J354" s="123" t="s">
        <v>1543</v>
      </c>
      <c r="K354" s="57" t="s">
        <v>1692</v>
      </c>
      <c r="L354" s="124" t="s">
        <v>1761</v>
      </c>
      <c r="M354" s="125" t="s">
        <v>1783</v>
      </c>
      <c r="N354" s="112">
        <v>42248</v>
      </c>
      <c r="O354" s="55" t="s">
        <v>1302</v>
      </c>
      <c r="P354" s="74">
        <v>20000</v>
      </c>
      <c r="Q354" s="134">
        <v>2</v>
      </c>
      <c r="R354" s="74">
        <f t="shared" si="18"/>
        <v>40000</v>
      </c>
      <c r="S354" s="123">
        <v>202301</v>
      </c>
      <c r="T354" s="171" t="s">
        <v>1798</v>
      </c>
      <c r="U354" s="147"/>
      <c r="V354" s="148"/>
      <c r="W354" s="148"/>
      <c r="X354" s="112"/>
      <c r="Y354" s="112"/>
      <c r="Z354" s="55"/>
      <c r="AA354" s="55"/>
      <c r="AB354" s="159"/>
      <c r="AC354" s="159"/>
    </row>
    <row r="355" s="41" customFormat="1" customHeight="1" spans="1:29">
      <c r="A355" s="57" t="s">
        <v>582</v>
      </c>
      <c r="B355" s="57" t="s">
        <v>1463</v>
      </c>
      <c r="C355" s="57" t="s">
        <v>1492</v>
      </c>
      <c r="D355" s="55" t="s">
        <v>1464</v>
      </c>
      <c r="E355" s="57" t="s">
        <v>1760</v>
      </c>
      <c r="F355" s="57" t="s">
        <v>1761</v>
      </c>
      <c r="G355" s="57" t="s">
        <v>35</v>
      </c>
      <c r="H355" s="58" t="s">
        <v>1775</v>
      </c>
      <c r="I355" s="58" t="e">
        <f>VLOOKUP(H355,合同高级查询数据!$A$2:$Y$53,25,FALSE)</f>
        <v>#N/A</v>
      </c>
      <c r="J355" s="123" t="s">
        <v>1543</v>
      </c>
      <c r="K355" s="57" t="s">
        <v>1692</v>
      </c>
      <c r="L355" s="124" t="s">
        <v>1761</v>
      </c>
      <c r="M355" s="125" t="s">
        <v>1783</v>
      </c>
      <c r="N355" s="112">
        <v>42248</v>
      </c>
      <c r="O355" s="55" t="s">
        <v>1302</v>
      </c>
      <c r="P355" s="74">
        <v>20000</v>
      </c>
      <c r="Q355" s="134">
        <v>2</v>
      </c>
      <c r="R355" s="74">
        <f t="shared" si="18"/>
        <v>40000</v>
      </c>
      <c r="S355" s="123">
        <v>202303</v>
      </c>
      <c r="T355" s="171" t="s">
        <v>1799</v>
      </c>
      <c r="U355" s="147"/>
      <c r="V355" s="148"/>
      <c r="W355" s="148"/>
      <c r="X355" s="112"/>
      <c r="Y355" s="112"/>
      <c r="Z355" s="55"/>
      <c r="AA355" s="55"/>
      <c r="AB355" s="159"/>
      <c r="AC355" s="159"/>
    </row>
    <row r="356" s="41" customFormat="1" customHeight="1" spans="1:29">
      <c r="A356" s="57" t="s">
        <v>582</v>
      </c>
      <c r="B356" s="57" t="s">
        <v>1463</v>
      </c>
      <c r="C356" s="57" t="s">
        <v>1275</v>
      </c>
      <c r="D356" s="55" t="s">
        <v>1464</v>
      </c>
      <c r="E356" s="57" t="s">
        <v>1800</v>
      </c>
      <c r="F356" s="57" t="s">
        <v>1801</v>
      </c>
      <c r="G356" s="57" t="s">
        <v>35</v>
      </c>
      <c r="H356" s="58" t="s">
        <v>1802</v>
      </c>
      <c r="I356" s="58" t="e">
        <f>VLOOKUP(H356,合同高级查询数据!$A$2:$Y$53,25,FALSE)</f>
        <v>#N/A</v>
      </c>
      <c r="J356" s="123" t="s">
        <v>37</v>
      </c>
      <c r="K356" s="57" t="s">
        <v>1803</v>
      </c>
      <c r="L356" s="124" t="s">
        <v>1804</v>
      </c>
      <c r="M356" s="125" t="s">
        <v>1805</v>
      </c>
      <c r="N356" s="163" t="s">
        <v>1806</v>
      </c>
      <c r="O356" s="166" t="s">
        <v>1807</v>
      </c>
      <c r="P356" s="74">
        <v>6740</v>
      </c>
      <c r="Q356" s="134">
        <v>253.94</v>
      </c>
      <c r="R356" s="74">
        <f t="shared" si="18"/>
        <v>1711555.6</v>
      </c>
      <c r="S356" s="123">
        <v>202304</v>
      </c>
      <c r="T356" s="171" t="s">
        <v>1808</v>
      </c>
      <c r="U356" s="147"/>
      <c r="V356" s="148">
        <v>252.087997437</v>
      </c>
      <c r="W356" s="77">
        <v>255.79</v>
      </c>
      <c r="X356" s="112">
        <v>44927</v>
      </c>
      <c r="Y356" s="112">
        <v>45107</v>
      </c>
      <c r="Z356" s="157" t="s">
        <v>1809</v>
      </c>
      <c r="AA356" s="158">
        <v>0.4</v>
      </c>
      <c r="AB356" s="159">
        <v>480</v>
      </c>
      <c r="AC356" s="147">
        <f>AA356*AB356</f>
        <v>192</v>
      </c>
    </row>
    <row r="357" s="41" customFormat="1" customHeight="1" spans="1:29">
      <c r="A357" s="57" t="s">
        <v>582</v>
      </c>
      <c r="B357" s="57" t="s">
        <v>1463</v>
      </c>
      <c r="C357" s="57" t="s">
        <v>1275</v>
      </c>
      <c r="D357" s="55" t="s">
        <v>1464</v>
      </c>
      <c r="E357" s="57" t="s">
        <v>1800</v>
      </c>
      <c r="F357" s="57" t="s">
        <v>1801</v>
      </c>
      <c r="G357" s="57" t="s">
        <v>35</v>
      </c>
      <c r="H357" s="58" t="s">
        <v>1802</v>
      </c>
      <c r="I357" s="58" t="e">
        <f>VLOOKUP(H357,合同高级查询数据!$A$2:$Y$53,25,FALSE)</f>
        <v>#N/A</v>
      </c>
      <c r="J357" s="123" t="s">
        <v>37</v>
      </c>
      <c r="K357" s="57" t="s">
        <v>1810</v>
      </c>
      <c r="L357" s="124" t="s">
        <v>1811</v>
      </c>
      <c r="M357" s="125" t="s">
        <v>1805</v>
      </c>
      <c r="N357" s="163" t="s">
        <v>1812</v>
      </c>
      <c r="O357" s="166" t="s">
        <v>1813</v>
      </c>
      <c r="P357" s="74">
        <v>6740</v>
      </c>
      <c r="Q357" s="134">
        <v>0</v>
      </c>
      <c r="R357" s="74">
        <f t="shared" si="18"/>
        <v>0</v>
      </c>
      <c r="S357" s="123">
        <v>202304</v>
      </c>
      <c r="T357" s="171" t="s">
        <v>1814</v>
      </c>
      <c r="U357" s="147"/>
      <c r="V357" s="148">
        <v>0</v>
      </c>
      <c r="W357" s="77"/>
      <c r="X357" s="112">
        <v>44927</v>
      </c>
      <c r="Y357" s="112">
        <v>45107</v>
      </c>
      <c r="Z357" s="147">
        <v>0</v>
      </c>
      <c r="AA357" s="147">
        <v>0</v>
      </c>
      <c r="AB357" s="147">
        <v>0</v>
      </c>
      <c r="AC357" s="147">
        <f>AA357*AB357</f>
        <v>0</v>
      </c>
    </row>
    <row r="358" s="41" customFormat="1" customHeight="1" spans="1:29">
      <c r="A358" s="57" t="s">
        <v>582</v>
      </c>
      <c r="B358" s="57" t="s">
        <v>1463</v>
      </c>
      <c r="C358" s="57" t="s">
        <v>1275</v>
      </c>
      <c r="D358" s="55" t="s">
        <v>1464</v>
      </c>
      <c r="E358" s="57" t="s">
        <v>1800</v>
      </c>
      <c r="F358" s="57" t="s">
        <v>1801</v>
      </c>
      <c r="G358" s="57" t="s">
        <v>35</v>
      </c>
      <c r="H358" s="58" t="s">
        <v>1802</v>
      </c>
      <c r="I358" s="58" t="e">
        <f>VLOOKUP(H358,合同高级查询数据!$A$2:$Y$53,25,FALSE)</f>
        <v>#N/A</v>
      </c>
      <c r="J358" s="123" t="s">
        <v>37</v>
      </c>
      <c r="K358" s="57" t="s">
        <v>1815</v>
      </c>
      <c r="L358" s="124" t="s">
        <v>1816</v>
      </c>
      <c r="M358" s="125" t="s">
        <v>1817</v>
      </c>
      <c r="N358" s="163" t="s">
        <v>1818</v>
      </c>
      <c r="O358" s="166" t="s">
        <v>1819</v>
      </c>
      <c r="P358" s="74">
        <v>6740</v>
      </c>
      <c r="Q358" s="134">
        <v>24.61</v>
      </c>
      <c r="R358" s="74">
        <f t="shared" si="18"/>
        <v>165871.4</v>
      </c>
      <c r="S358" s="123">
        <v>202304</v>
      </c>
      <c r="T358" s="171" t="s">
        <v>1820</v>
      </c>
      <c r="U358" s="147"/>
      <c r="V358" s="148">
        <v>24.605142593</v>
      </c>
      <c r="W358" s="77"/>
      <c r="X358" s="112">
        <v>44927</v>
      </c>
      <c r="Y358" s="112">
        <v>45107</v>
      </c>
      <c r="Z358" s="178" t="s">
        <v>1821</v>
      </c>
      <c r="AA358" s="158">
        <v>0.4</v>
      </c>
      <c r="AB358" s="159">
        <v>40</v>
      </c>
      <c r="AC358" s="147">
        <f>AA358*AB358</f>
        <v>16</v>
      </c>
    </row>
    <row r="359" s="41" customFormat="1" customHeight="1" spans="1:29">
      <c r="A359" s="57" t="s">
        <v>582</v>
      </c>
      <c r="B359" s="57" t="s">
        <v>1463</v>
      </c>
      <c r="C359" s="57" t="s">
        <v>1275</v>
      </c>
      <c r="D359" s="55" t="s">
        <v>1464</v>
      </c>
      <c r="E359" s="57" t="s">
        <v>1800</v>
      </c>
      <c r="F359" s="57" t="s">
        <v>1822</v>
      </c>
      <c r="G359" s="57" t="s">
        <v>35</v>
      </c>
      <c r="H359" s="58" t="s">
        <v>1802</v>
      </c>
      <c r="I359" s="58" t="e">
        <f>VLOOKUP(H359,合同高级查询数据!$A$2:$Y$53,25,FALSE)</f>
        <v>#N/A</v>
      </c>
      <c r="J359" s="123" t="s">
        <v>37</v>
      </c>
      <c r="K359" s="57" t="s">
        <v>1478</v>
      </c>
      <c r="L359" s="124" t="s">
        <v>1822</v>
      </c>
      <c r="M359" s="125" t="s">
        <v>1823</v>
      </c>
      <c r="N359" s="126" t="s">
        <v>1824</v>
      </c>
      <c r="O359" s="57" t="s">
        <v>1825</v>
      </c>
      <c r="P359" s="74">
        <v>6740</v>
      </c>
      <c r="Q359" s="134">
        <v>0</v>
      </c>
      <c r="R359" s="74">
        <f t="shared" si="18"/>
        <v>0</v>
      </c>
      <c r="S359" s="123">
        <v>202304</v>
      </c>
      <c r="T359" s="171" t="s">
        <v>1826</v>
      </c>
      <c r="U359" s="147"/>
      <c r="V359" s="148">
        <v>0</v>
      </c>
      <c r="W359" s="77"/>
      <c r="X359" s="112">
        <v>44927</v>
      </c>
      <c r="Y359" s="112">
        <v>45107</v>
      </c>
      <c r="Z359" s="147">
        <v>0</v>
      </c>
      <c r="AA359" s="147">
        <v>0</v>
      </c>
      <c r="AB359" s="147">
        <v>0</v>
      </c>
      <c r="AC359" s="147">
        <f>AA359*AB359</f>
        <v>0</v>
      </c>
    </row>
    <row r="360" s="41" customFormat="1" customHeight="1" spans="1:29">
      <c r="A360" s="57" t="s">
        <v>582</v>
      </c>
      <c r="B360" s="57" t="s">
        <v>1463</v>
      </c>
      <c r="C360" s="57" t="s">
        <v>1275</v>
      </c>
      <c r="D360" s="55" t="s">
        <v>1464</v>
      </c>
      <c r="E360" s="57" t="s">
        <v>1800</v>
      </c>
      <c r="F360" s="57" t="s">
        <v>1801</v>
      </c>
      <c r="G360" s="57" t="s">
        <v>35</v>
      </c>
      <c r="H360" s="58" t="s">
        <v>1802</v>
      </c>
      <c r="I360" s="58" t="e">
        <f>VLOOKUP(H360,合同高级查询数据!$A$2:$Y$53,25,FALSE)</f>
        <v>#N/A</v>
      </c>
      <c r="J360" s="123" t="s">
        <v>37</v>
      </c>
      <c r="K360" s="57" t="s">
        <v>1276</v>
      </c>
      <c r="L360" s="124" t="s">
        <v>1827</v>
      </c>
      <c r="M360" s="125" t="s">
        <v>1486</v>
      </c>
      <c r="N360" s="126" t="s">
        <v>1487</v>
      </c>
      <c r="O360" s="57" t="s">
        <v>1828</v>
      </c>
      <c r="P360" s="74">
        <v>6740</v>
      </c>
      <c r="Q360" s="134">
        <v>143.32</v>
      </c>
      <c r="R360" s="74">
        <f t="shared" si="18"/>
        <v>965976.8</v>
      </c>
      <c r="S360" s="123">
        <v>202304</v>
      </c>
      <c r="T360" s="171" t="s">
        <v>1829</v>
      </c>
      <c r="U360" s="147"/>
      <c r="V360" s="148">
        <v>143.317337036</v>
      </c>
      <c r="W360" s="148"/>
      <c r="X360" s="112">
        <v>44927</v>
      </c>
      <c r="Y360" s="112">
        <v>45107</v>
      </c>
      <c r="Z360" s="55" t="s">
        <v>1830</v>
      </c>
      <c r="AA360" s="158">
        <v>0.4</v>
      </c>
      <c r="AB360" s="159">
        <v>260</v>
      </c>
      <c r="AC360" s="147">
        <f>AA360*AB360</f>
        <v>104</v>
      </c>
    </row>
    <row r="361" s="41" customFormat="1" customHeight="1" spans="1:29">
      <c r="A361" s="57" t="s">
        <v>582</v>
      </c>
      <c r="B361" s="57" t="s">
        <v>1463</v>
      </c>
      <c r="C361" s="57" t="s">
        <v>1275</v>
      </c>
      <c r="D361" s="55" t="s">
        <v>1464</v>
      </c>
      <c r="E361" s="57" t="s">
        <v>1800</v>
      </c>
      <c r="F361" s="57" t="s">
        <v>1801</v>
      </c>
      <c r="G361" s="57" t="s">
        <v>35</v>
      </c>
      <c r="H361" s="58" t="s">
        <v>1802</v>
      </c>
      <c r="I361" s="58" t="e">
        <f>VLOOKUP(H361,合同高级查询数据!$A$2:$Y$53,25,FALSE)</f>
        <v>#N/A</v>
      </c>
      <c r="J361" s="123" t="s">
        <v>37</v>
      </c>
      <c r="K361" s="57" t="s">
        <v>1803</v>
      </c>
      <c r="L361" s="124" t="s">
        <v>1804</v>
      </c>
      <c r="M361" s="125" t="s">
        <v>1805</v>
      </c>
      <c r="N361" s="163" t="s">
        <v>1806</v>
      </c>
      <c r="O361" s="166" t="s">
        <v>1807</v>
      </c>
      <c r="P361" s="74">
        <v>6740</v>
      </c>
      <c r="Q361" s="134">
        <v>1.66</v>
      </c>
      <c r="R361" s="74">
        <f t="shared" si="18"/>
        <v>11188.4</v>
      </c>
      <c r="S361" s="123">
        <v>202303</v>
      </c>
      <c r="T361" s="171" t="s">
        <v>1831</v>
      </c>
      <c r="U361" s="147"/>
      <c r="V361" s="148"/>
      <c r="W361" s="148"/>
      <c r="X361" s="112"/>
      <c r="Y361" s="112"/>
      <c r="Z361" s="55"/>
      <c r="AA361" s="55"/>
      <c r="AB361" s="159"/>
      <c r="AC361" s="159"/>
    </row>
    <row r="362" s="41" customFormat="1" customHeight="1" spans="1:29">
      <c r="A362" s="57" t="s">
        <v>582</v>
      </c>
      <c r="B362" s="57" t="s">
        <v>1463</v>
      </c>
      <c r="C362" s="57" t="s">
        <v>1365</v>
      </c>
      <c r="D362" s="55" t="s">
        <v>1464</v>
      </c>
      <c r="E362" s="57" t="s">
        <v>1832</v>
      </c>
      <c r="F362" s="57" t="s">
        <v>1833</v>
      </c>
      <c r="G362" s="57" t="s">
        <v>35</v>
      </c>
      <c r="H362" s="58" t="s">
        <v>1834</v>
      </c>
      <c r="I362" s="58" t="str">
        <f>VLOOKUP(H362,合同高级查询数据!$A$2:$Y$53,25,FALSE)</f>
        <v>2023-04-24</v>
      </c>
      <c r="J362" s="123" t="s">
        <v>37</v>
      </c>
      <c r="K362" s="57" t="s">
        <v>1835</v>
      </c>
      <c r="L362" s="124" t="s">
        <v>1836</v>
      </c>
      <c r="M362" s="125" t="s">
        <v>1837</v>
      </c>
      <c r="N362" s="163" t="s">
        <v>1838</v>
      </c>
      <c r="O362" s="166" t="s">
        <v>1839</v>
      </c>
      <c r="P362" s="74">
        <v>6740</v>
      </c>
      <c r="Q362" s="134">
        <v>74.43</v>
      </c>
      <c r="R362" s="74">
        <f t="shared" si="18"/>
        <v>501658.2</v>
      </c>
      <c r="S362" s="123">
        <v>202304</v>
      </c>
      <c r="T362" s="171" t="s">
        <v>1840</v>
      </c>
      <c r="U362" s="147"/>
      <c r="V362" s="148">
        <v>74.426490784</v>
      </c>
      <c r="W362" s="77"/>
      <c r="X362" s="112">
        <v>44927</v>
      </c>
      <c r="Y362" s="112">
        <v>45107</v>
      </c>
      <c r="Z362" s="55" t="s">
        <v>1841</v>
      </c>
      <c r="AA362" s="158">
        <v>0.4</v>
      </c>
      <c r="AB362" s="147">
        <v>160</v>
      </c>
      <c r="AC362" s="147">
        <f t="shared" ref="AC362:AC370" si="19">AA362*AB362</f>
        <v>64</v>
      </c>
    </row>
    <row r="363" s="41" customFormat="1" customHeight="1" spans="1:29">
      <c r="A363" s="57" t="s">
        <v>582</v>
      </c>
      <c r="B363" s="57" t="s">
        <v>1463</v>
      </c>
      <c r="C363" s="57" t="s">
        <v>1365</v>
      </c>
      <c r="D363" s="55" t="s">
        <v>1464</v>
      </c>
      <c r="E363" s="57" t="s">
        <v>1832</v>
      </c>
      <c r="F363" s="57" t="s">
        <v>1833</v>
      </c>
      <c r="G363" s="57" t="s">
        <v>35</v>
      </c>
      <c r="H363" s="58" t="s">
        <v>1834</v>
      </c>
      <c r="I363" s="58" t="str">
        <f>VLOOKUP(H363,合同高级查询数据!$A$2:$Y$53,25,FALSE)</f>
        <v>2023-04-24</v>
      </c>
      <c r="J363" s="123" t="s">
        <v>37</v>
      </c>
      <c r="K363" s="57" t="s">
        <v>1365</v>
      </c>
      <c r="L363" s="124" t="s">
        <v>1842</v>
      </c>
      <c r="M363" s="125" t="s">
        <v>1843</v>
      </c>
      <c r="N363" s="163">
        <v>44927</v>
      </c>
      <c r="O363" s="166" t="s">
        <v>1624</v>
      </c>
      <c r="P363" s="74">
        <v>6740</v>
      </c>
      <c r="Q363" s="134">
        <v>72.08</v>
      </c>
      <c r="R363" s="74">
        <f t="shared" si="18"/>
        <v>485819.2</v>
      </c>
      <c r="S363" s="123">
        <v>202304</v>
      </c>
      <c r="T363" s="171"/>
      <c r="U363" s="147"/>
      <c r="V363" s="148">
        <v>72.075401306</v>
      </c>
      <c r="W363" s="77"/>
      <c r="X363" s="112">
        <v>44927</v>
      </c>
      <c r="Y363" s="112">
        <v>45107</v>
      </c>
      <c r="Z363" s="55" t="s">
        <v>1843</v>
      </c>
      <c r="AA363" s="158">
        <v>0.4</v>
      </c>
      <c r="AB363" s="159">
        <v>160</v>
      </c>
      <c r="AC363" s="147">
        <f t="shared" si="19"/>
        <v>64</v>
      </c>
    </row>
    <row r="364" s="41" customFormat="1" customHeight="1" spans="1:29">
      <c r="A364" s="161" t="s">
        <v>582</v>
      </c>
      <c r="B364" s="161" t="s">
        <v>1463</v>
      </c>
      <c r="C364" s="161" t="s">
        <v>1365</v>
      </c>
      <c r="D364" s="55" t="s">
        <v>1464</v>
      </c>
      <c r="E364" s="161" t="s">
        <v>1832</v>
      </c>
      <c r="F364" s="161" t="s">
        <v>1833</v>
      </c>
      <c r="G364" s="161" t="s">
        <v>35</v>
      </c>
      <c r="H364" s="58" t="s">
        <v>1834</v>
      </c>
      <c r="I364" s="58" t="str">
        <f>VLOOKUP(H364,合同高级查询数据!$A$2:$Y$53,25,FALSE)</f>
        <v>2023-04-24</v>
      </c>
      <c r="J364" s="123" t="s">
        <v>37</v>
      </c>
      <c r="K364" s="161" t="s">
        <v>1365</v>
      </c>
      <c r="L364" s="167" t="s">
        <v>1844</v>
      </c>
      <c r="M364" s="125" t="s">
        <v>1837</v>
      </c>
      <c r="N364" s="163" t="s">
        <v>1845</v>
      </c>
      <c r="O364" s="147" t="s">
        <v>1846</v>
      </c>
      <c r="P364" s="74">
        <v>6740</v>
      </c>
      <c r="Q364" s="134">
        <v>76.64</v>
      </c>
      <c r="R364" s="74">
        <f t="shared" si="18"/>
        <v>516553.6</v>
      </c>
      <c r="S364" s="123">
        <v>202304</v>
      </c>
      <c r="T364" s="171" t="s">
        <v>1847</v>
      </c>
      <c r="U364" s="147"/>
      <c r="V364" s="148">
        <v>76.64466095</v>
      </c>
      <c r="W364" s="77"/>
      <c r="X364" s="112">
        <v>44927</v>
      </c>
      <c r="Y364" s="112">
        <v>45107</v>
      </c>
      <c r="Z364" s="147" t="s">
        <v>1848</v>
      </c>
      <c r="AA364" s="158">
        <v>0.4</v>
      </c>
      <c r="AB364" s="147">
        <v>160</v>
      </c>
      <c r="AC364" s="147">
        <f t="shared" si="19"/>
        <v>64</v>
      </c>
    </row>
    <row r="365" s="41" customFormat="1" customHeight="1" spans="1:29">
      <c r="A365" s="161" t="s">
        <v>582</v>
      </c>
      <c r="B365" s="161" t="s">
        <v>1463</v>
      </c>
      <c r="C365" s="161" t="s">
        <v>1365</v>
      </c>
      <c r="D365" s="55" t="s">
        <v>1464</v>
      </c>
      <c r="E365" s="161" t="s">
        <v>1832</v>
      </c>
      <c r="F365" s="161" t="s">
        <v>1833</v>
      </c>
      <c r="G365" s="161" t="s">
        <v>35</v>
      </c>
      <c r="H365" s="58" t="s">
        <v>1834</v>
      </c>
      <c r="I365" s="58" t="str">
        <f>VLOOKUP(H365,合同高级查询数据!$A$2:$Y$53,25,FALSE)</f>
        <v>2023-04-24</v>
      </c>
      <c r="J365" s="123" t="s">
        <v>825</v>
      </c>
      <c r="K365" s="161" t="s">
        <v>1365</v>
      </c>
      <c r="L365" s="167" t="s">
        <v>1849</v>
      </c>
      <c r="M365" s="125" t="s">
        <v>1850</v>
      </c>
      <c r="N365" s="163">
        <v>44044</v>
      </c>
      <c r="O365" s="166" t="s">
        <v>537</v>
      </c>
      <c r="P365" s="74">
        <v>6740</v>
      </c>
      <c r="Q365" s="134">
        <v>0.9</v>
      </c>
      <c r="R365" s="74">
        <f t="shared" si="18"/>
        <v>6066</v>
      </c>
      <c r="S365" s="123">
        <v>202304</v>
      </c>
      <c r="T365" s="171" t="s">
        <v>1851</v>
      </c>
      <c r="U365" s="147"/>
      <c r="V365" s="148">
        <v>0.9</v>
      </c>
      <c r="W365" s="77"/>
      <c r="X365" s="112">
        <v>44927</v>
      </c>
      <c r="Y365" s="112">
        <v>45107</v>
      </c>
      <c r="Z365" s="55" t="s">
        <v>1850</v>
      </c>
      <c r="AA365" s="158">
        <v>0.4</v>
      </c>
      <c r="AB365" s="159">
        <v>20</v>
      </c>
      <c r="AC365" s="159">
        <f t="shared" si="19"/>
        <v>8</v>
      </c>
    </row>
    <row r="366" s="41" customFormat="1" customHeight="1" spans="1:29">
      <c r="A366" s="57" t="s">
        <v>582</v>
      </c>
      <c r="B366" s="57" t="s">
        <v>1463</v>
      </c>
      <c r="C366" s="57" t="s">
        <v>1572</v>
      </c>
      <c r="D366" s="55" t="s">
        <v>1464</v>
      </c>
      <c r="E366" s="57" t="s">
        <v>1852</v>
      </c>
      <c r="F366" s="57" t="s">
        <v>1853</v>
      </c>
      <c r="G366" s="57" t="s">
        <v>35</v>
      </c>
      <c r="H366" s="58" t="s">
        <v>1854</v>
      </c>
      <c r="I366" s="58" t="str">
        <f>VLOOKUP(H366,合同高级查询数据!$A$2:$Y$53,25,FALSE)</f>
        <v>2023-04-17</v>
      </c>
      <c r="J366" s="123" t="s">
        <v>37</v>
      </c>
      <c r="K366" s="57" t="s">
        <v>1855</v>
      </c>
      <c r="L366" s="124" t="s">
        <v>1856</v>
      </c>
      <c r="M366" s="125" t="s">
        <v>1857</v>
      </c>
      <c r="N366" s="163" t="s">
        <v>1858</v>
      </c>
      <c r="O366" s="166" t="s">
        <v>1859</v>
      </c>
      <c r="P366" s="74">
        <v>6740</v>
      </c>
      <c r="Q366" s="134">
        <v>66.29</v>
      </c>
      <c r="R366" s="74">
        <f t="shared" si="18"/>
        <v>446794.6</v>
      </c>
      <c r="S366" s="123">
        <v>202304</v>
      </c>
      <c r="T366" s="171" t="s">
        <v>1860</v>
      </c>
      <c r="U366" s="147"/>
      <c r="V366" s="148">
        <v>66.293876648</v>
      </c>
      <c r="W366" s="77"/>
      <c r="X366" s="112">
        <v>44927</v>
      </c>
      <c r="Y366" s="172">
        <v>45107</v>
      </c>
      <c r="Z366" s="55" t="s">
        <v>1861</v>
      </c>
      <c r="AA366" s="158">
        <v>0.4</v>
      </c>
      <c r="AB366" s="159">
        <v>140</v>
      </c>
      <c r="AC366" s="147">
        <f t="shared" si="19"/>
        <v>56</v>
      </c>
    </row>
    <row r="367" s="41" customFormat="1" customHeight="1" spans="1:29">
      <c r="A367" s="57" t="s">
        <v>582</v>
      </c>
      <c r="B367" s="57" t="s">
        <v>1463</v>
      </c>
      <c r="C367" s="57" t="s">
        <v>1572</v>
      </c>
      <c r="D367" s="55" t="s">
        <v>1464</v>
      </c>
      <c r="E367" s="57" t="s">
        <v>1852</v>
      </c>
      <c r="F367" s="57" t="s">
        <v>1853</v>
      </c>
      <c r="G367" s="57" t="s">
        <v>35</v>
      </c>
      <c r="H367" s="58" t="s">
        <v>1854</v>
      </c>
      <c r="I367" s="58" t="str">
        <f>VLOOKUP(H367,合同高级查询数据!$A$2:$Y$53,25,FALSE)</f>
        <v>2023-04-17</v>
      </c>
      <c r="J367" s="123" t="s">
        <v>37</v>
      </c>
      <c r="K367" s="57" t="s">
        <v>1614</v>
      </c>
      <c r="L367" s="124" t="s">
        <v>1862</v>
      </c>
      <c r="M367" s="125" t="s">
        <v>1857</v>
      </c>
      <c r="N367" s="163">
        <v>44805</v>
      </c>
      <c r="O367" s="166" t="s">
        <v>552</v>
      </c>
      <c r="P367" s="74">
        <v>6740</v>
      </c>
      <c r="Q367" s="134">
        <v>108.69</v>
      </c>
      <c r="R367" s="74">
        <f t="shared" si="18"/>
        <v>732570.6</v>
      </c>
      <c r="S367" s="123">
        <v>202304</v>
      </c>
      <c r="T367" s="171" t="s">
        <v>1863</v>
      </c>
      <c r="U367" s="147"/>
      <c r="V367" s="148">
        <v>108.689117432</v>
      </c>
      <c r="W367" s="77"/>
      <c r="X367" s="112">
        <v>44927</v>
      </c>
      <c r="Y367" s="172">
        <v>45107</v>
      </c>
      <c r="Z367" s="55" t="s">
        <v>1864</v>
      </c>
      <c r="AA367" s="158">
        <v>0.4</v>
      </c>
      <c r="AB367" s="159">
        <v>240</v>
      </c>
      <c r="AC367" s="147">
        <f t="shared" si="19"/>
        <v>96</v>
      </c>
    </row>
    <row r="368" s="41" customFormat="1" customHeight="1" spans="1:29">
      <c r="A368" s="57" t="s">
        <v>582</v>
      </c>
      <c r="B368" s="57" t="s">
        <v>1463</v>
      </c>
      <c r="C368" s="57" t="s">
        <v>1572</v>
      </c>
      <c r="D368" s="55" t="s">
        <v>1464</v>
      </c>
      <c r="E368" s="57" t="s">
        <v>1852</v>
      </c>
      <c r="F368" s="57" t="s">
        <v>1853</v>
      </c>
      <c r="G368" s="57" t="s">
        <v>35</v>
      </c>
      <c r="H368" s="58" t="s">
        <v>1854</v>
      </c>
      <c r="I368" s="58" t="str">
        <f>VLOOKUP(H368,合同高级查询数据!$A$2:$Y$53,25,FALSE)</f>
        <v>2023-04-17</v>
      </c>
      <c r="J368" s="123" t="s">
        <v>37</v>
      </c>
      <c r="K368" s="57" t="s">
        <v>1614</v>
      </c>
      <c r="L368" s="124" t="s">
        <v>1865</v>
      </c>
      <c r="M368" s="125" t="s">
        <v>1866</v>
      </c>
      <c r="N368" s="163">
        <v>44805</v>
      </c>
      <c r="O368" s="166" t="s">
        <v>74</v>
      </c>
      <c r="P368" s="74">
        <v>6740</v>
      </c>
      <c r="Q368" s="134">
        <v>92.38</v>
      </c>
      <c r="R368" s="74">
        <f t="shared" si="18"/>
        <v>622641.2</v>
      </c>
      <c r="S368" s="123">
        <v>202304</v>
      </c>
      <c r="T368" s="171" t="s">
        <v>1867</v>
      </c>
      <c r="U368" s="147"/>
      <c r="V368" s="148">
        <v>92.382720947</v>
      </c>
      <c r="W368" s="77"/>
      <c r="X368" s="112">
        <v>44927</v>
      </c>
      <c r="Y368" s="172">
        <v>45107</v>
      </c>
      <c r="Z368" s="55" t="s">
        <v>1868</v>
      </c>
      <c r="AA368" s="158">
        <v>0.4</v>
      </c>
      <c r="AB368" s="159">
        <v>200</v>
      </c>
      <c r="AC368" s="147">
        <f t="shared" si="19"/>
        <v>80</v>
      </c>
    </row>
    <row r="369" s="41" customFormat="1" customHeight="1" spans="1:29">
      <c r="A369" s="57" t="s">
        <v>582</v>
      </c>
      <c r="B369" s="57" t="s">
        <v>1463</v>
      </c>
      <c r="C369" s="57" t="s">
        <v>1572</v>
      </c>
      <c r="D369" s="55" t="s">
        <v>1464</v>
      </c>
      <c r="E369" s="57" t="s">
        <v>1852</v>
      </c>
      <c r="F369" s="57" t="s">
        <v>1853</v>
      </c>
      <c r="G369" s="57" t="s">
        <v>35</v>
      </c>
      <c r="H369" s="58" t="s">
        <v>1854</v>
      </c>
      <c r="I369" s="58" t="str">
        <f>VLOOKUP(H369,合同高级查询数据!$A$2:$Y$53,25,FALSE)</f>
        <v>2023-04-17</v>
      </c>
      <c r="J369" s="123" t="s">
        <v>37</v>
      </c>
      <c r="K369" s="57" t="s">
        <v>1614</v>
      </c>
      <c r="L369" s="124" t="s">
        <v>1869</v>
      </c>
      <c r="M369" s="125" t="s">
        <v>1870</v>
      </c>
      <c r="N369" s="163" t="s">
        <v>1871</v>
      </c>
      <c r="O369" s="57" t="s">
        <v>1618</v>
      </c>
      <c r="P369" s="74">
        <v>6740</v>
      </c>
      <c r="Q369" s="134">
        <v>8</v>
      </c>
      <c r="R369" s="74">
        <f t="shared" si="18"/>
        <v>53920</v>
      </c>
      <c r="S369" s="123">
        <v>202304</v>
      </c>
      <c r="T369" s="171" t="s">
        <v>1872</v>
      </c>
      <c r="U369" s="147"/>
      <c r="V369" s="148">
        <v>8</v>
      </c>
      <c r="W369" s="148"/>
      <c r="X369" s="112">
        <v>44927</v>
      </c>
      <c r="Y369" s="172">
        <v>45107</v>
      </c>
      <c r="Z369" s="55" t="s">
        <v>1873</v>
      </c>
      <c r="AA369" s="179">
        <v>0.4</v>
      </c>
      <c r="AB369" s="159">
        <v>20</v>
      </c>
      <c r="AC369" s="147">
        <f t="shared" si="19"/>
        <v>8</v>
      </c>
    </row>
    <row r="370" s="2" customFormat="1" customHeight="1" spans="1:29">
      <c r="A370" s="61" t="s">
        <v>582</v>
      </c>
      <c r="B370" s="61" t="s">
        <v>1463</v>
      </c>
      <c r="C370" s="61" t="s">
        <v>1572</v>
      </c>
      <c r="D370" s="7" t="s">
        <v>1464</v>
      </c>
      <c r="E370" s="61" t="s">
        <v>1852</v>
      </c>
      <c r="F370" s="61" t="s">
        <v>1853</v>
      </c>
      <c r="G370" s="61" t="s">
        <v>35</v>
      </c>
      <c r="H370" s="14" t="s">
        <v>1874</v>
      </c>
      <c r="I370" s="14" t="e">
        <f>VLOOKUP(H370,合同高级查询数据!$A$2:$Y$53,25,FALSE)</f>
        <v>#N/A</v>
      </c>
      <c r="J370" s="118" t="s">
        <v>37</v>
      </c>
      <c r="K370" s="61" t="s">
        <v>1614</v>
      </c>
      <c r="L370" s="119" t="s">
        <v>1875</v>
      </c>
      <c r="M370" s="108" t="s">
        <v>1623</v>
      </c>
      <c r="N370" s="115">
        <v>45022</v>
      </c>
      <c r="O370" s="61" t="s">
        <v>1624</v>
      </c>
      <c r="P370" s="81">
        <v>6740</v>
      </c>
      <c r="Q370" s="81">
        <v>70.08</v>
      </c>
      <c r="R370" s="81">
        <f t="shared" si="18"/>
        <v>472339.2</v>
      </c>
      <c r="S370" s="118">
        <v>202304</v>
      </c>
      <c r="T370" s="169" t="s">
        <v>1876</v>
      </c>
      <c r="U370" s="121"/>
      <c r="V370" s="132">
        <v>70.083763123</v>
      </c>
      <c r="W370" s="132"/>
      <c r="X370" s="102"/>
      <c r="Y370" s="102"/>
      <c r="Z370" s="121" t="s">
        <v>1877</v>
      </c>
      <c r="AA370" s="176">
        <v>0.4</v>
      </c>
      <c r="AB370" s="121">
        <v>160</v>
      </c>
      <c r="AC370" s="121">
        <f t="shared" si="19"/>
        <v>64</v>
      </c>
    </row>
    <row r="371" s="41" customFormat="1" customHeight="1" spans="1:29">
      <c r="A371" s="57" t="s">
        <v>582</v>
      </c>
      <c r="B371" s="57" t="s">
        <v>1463</v>
      </c>
      <c r="C371" s="57" t="s">
        <v>1572</v>
      </c>
      <c r="D371" s="55" t="s">
        <v>1464</v>
      </c>
      <c r="E371" s="57" t="s">
        <v>1852</v>
      </c>
      <c r="F371" s="57" t="s">
        <v>1853</v>
      </c>
      <c r="G371" s="57" t="s">
        <v>35</v>
      </c>
      <c r="H371" s="58" t="s">
        <v>1854</v>
      </c>
      <c r="I371" s="58" t="str">
        <f>VLOOKUP(H371,合同高级查询数据!$A$2:$Y$53,25,FALSE)</f>
        <v>2023-04-17</v>
      </c>
      <c r="J371" s="123" t="s">
        <v>37</v>
      </c>
      <c r="K371" s="57" t="s">
        <v>1855</v>
      </c>
      <c r="L371" s="124" t="s">
        <v>1856</v>
      </c>
      <c r="M371" s="125" t="s">
        <v>1857</v>
      </c>
      <c r="N371" s="163" t="s">
        <v>1858</v>
      </c>
      <c r="O371" s="166" t="s">
        <v>1859</v>
      </c>
      <c r="P371" s="74">
        <v>6740</v>
      </c>
      <c r="Q371" s="134">
        <v>0.31</v>
      </c>
      <c r="R371" s="74">
        <f t="shared" si="18"/>
        <v>2089.4</v>
      </c>
      <c r="S371" s="123">
        <v>202303</v>
      </c>
      <c r="T371" s="171" t="s">
        <v>1878</v>
      </c>
      <c r="U371" s="147"/>
      <c r="V371" s="148"/>
      <c r="W371" s="148"/>
      <c r="X371" s="112"/>
      <c r="Y371" s="112"/>
      <c r="Z371" s="55"/>
      <c r="AA371" s="55"/>
      <c r="AB371" s="159"/>
      <c r="AC371" s="159"/>
    </row>
    <row r="372" s="41" customFormat="1" customHeight="1" spans="1:29">
      <c r="A372" s="57" t="s">
        <v>582</v>
      </c>
      <c r="B372" s="57" t="s">
        <v>1463</v>
      </c>
      <c r="C372" s="57" t="s">
        <v>1572</v>
      </c>
      <c r="D372" s="55" t="s">
        <v>1464</v>
      </c>
      <c r="E372" s="57" t="s">
        <v>1852</v>
      </c>
      <c r="F372" s="57" t="s">
        <v>1853</v>
      </c>
      <c r="G372" s="57" t="s">
        <v>35</v>
      </c>
      <c r="H372" s="58" t="s">
        <v>1854</v>
      </c>
      <c r="I372" s="58" t="str">
        <f>VLOOKUP(H372,合同高级查询数据!$A$2:$Y$53,25,FALSE)</f>
        <v>2023-04-17</v>
      </c>
      <c r="J372" s="123" t="s">
        <v>37</v>
      </c>
      <c r="K372" s="57" t="s">
        <v>1614</v>
      </c>
      <c r="L372" s="124" t="s">
        <v>1862</v>
      </c>
      <c r="M372" s="125" t="s">
        <v>1857</v>
      </c>
      <c r="N372" s="163">
        <v>44805</v>
      </c>
      <c r="O372" s="166" t="s">
        <v>552</v>
      </c>
      <c r="P372" s="74">
        <v>6740</v>
      </c>
      <c r="Q372" s="134">
        <v>0.89</v>
      </c>
      <c r="R372" s="74">
        <f t="shared" si="18"/>
        <v>5998.6</v>
      </c>
      <c r="S372" s="123">
        <v>202303</v>
      </c>
      <c r="T372" s="171" t="s">
        <v>1879</v>
      </c>
      <c r="U372" s="147"/>
      <c r="V372" s="148"/>
      <c r="W372" s="148"/>
      <c r="X372" s="112"/>
      <c r="Y372" s="112"/>
      <c r="Z372" s="55"/>
      <c r="AA372" s="55"/>
      <c r="AB372" s="159"/>
      <c r="AC372" s="159"/>
    </row>
    <row r="373" s="2" customFormat="1" customHeight="1" spans="1:29">
      <c r="A373" s="61" t="s">
        <v>582</v>
      </c>
      <c r="B373" s="61" t="s">
        <v>1463</v>
      </c>
      <c r="C373" s="61" t="s">
        <v>1572</v>
      </c>
      <c r="D373" s="7" t="s">
        <v>1464</v>
      </c>
      <c r="E373" s="61" t="s">
        <v>1880</v>
      </c>
      <c r="F373" s="61" t="s">
        <v>1853</v>
      </c>
      <c r="G373" s="61" t="s">
        <v>35</v>
      </c>
      <c r="H373" s="14" t="s">
        <v>1881</v>
      </c>
      <c r="I373" s="14" t="e">
        <f>VLOOKUP(H373,合同高级查询数据!$A$2:$Y$53,25,FALSE)</f>
        <v>#N/A</v>
      </c>
      <c r="J373" s="118" t="s">
        <v>37</v>
      </c>
      <c r="K373" s="61" t="s">
        <v>1614</v>
      </c>
      <c r="L373" s="119" t="s">
        <v>1869</v>
      </c>
      <c r="M373" s="108" t="s">
        <v>1870</v>
      </c>
      <c r="N373" s="115">
        <v>44917</v>
      </c>
      <c r="O373" s="61" t="s">
        <v>228</v>
      </c>
      <c r="P373" s="81">
        <v>6740</v>
      </c>
      <c r="Q373" s="81">
        <f>7.58*10/31</f>
        <v>2.44516129032258</v>
      </c>
      <c r="R373" s="81">
        <f>ROUND(P373*Q373-16480.38,2)</f>
        <v>0.01</v>
      </c>
      <c r="S373" s="118">
        <v>202212</v>
      </c>
      <c r="T373" s="103" t="s">
        <v>1882</v>
      </c>
      <c r="U373" s="121"/>
      <c r="V373" s="132"/>
      <c r="W373" s="132"/>
      <c r="X373" s="102"/>
      <c r="Y373" s="102"/>
      <c r="Z373" s="7"/>
      <c r="AA373" s="7"/>
      <c r="AB373" s="155"/>
      <c r="AC373" s="155"/>
    </row>
    <row r="374" s="41" customFormat="1" customHeight="1" spans="1:29">
      <c r="A374" s="57" t="s">
        <v>582</v>
      </c>
      <c r="B374" s="57" t="s">
        <v>1463</v>
      </c>
      <c r="C374" s="57" t="s">
        <v>1561</v>
      </c>
      <c r="D374" s="55" t="s">
        <v>1464</v>
      </c>
      <c r="E374" s="57" t="s">
        <v>1883</v>
      </c>
      <c r="F374" s="57" t="s">
        <v>1884</v>
      </c>
      <c r="G374" s="57" t="s">
        <v>35</v>
      </c>
      <c r="H374" s="58" t="s">
        <v>1885</v>
      </c>
      <c r="I374" s="58" t="e">
        <f>VLOOKUP(H374,合同高级查询数据!$A$2:$Y$53,25,FALSE)</f>
        <v>#N/A</v>
      </c>
      <c r="J374" s="123" t="s">
        <v>37</v>
      </c>
      <c r="K374" s="57" t="s">
        <v>1742</v>
      </c>
      <c r="L374" s="124" t="s">
        <v>1884</v>
      </c>
      <c r="M374" s="125" t="s">
        <v>1886</v>
      </c>
      <c r="N374" s="112" t="s">
        <v>1887</v>
      </c>
      <c r="O374" s="55" t="s">
        <v>1888</v>
      </c>
      <c r="P374" s="74">
        <v>6740</v>
      </c>
      <c r="Q374" s="134">
        <v>52.9</v>
      </c>
      <c r="R374" s="74">
        <f t="shared" ref="R374:R437" si="20">ROUND(P374*Q374,2)</f>
        <v>356546</v>
      </c>
      <c r="S374" s="123">
        <v>202304</v>
      </c>
      <c r="T374" s="171" t="s">
        <v>1889</v>
      </c>
      <c r="U374" s="147"/>
      <c r="V374" s="148">
        <v>52.596469879</v>
      </c>
      <c r="W374" s="77">
        <v>53.19</v>
      </c>
      <c r="X374" s="112">
        <v>44927</v>
      </c>
      <c r="Y374" s="112">
        <v>45107</v>
      </c>
      <c r="Z374" s="178" t="s">
        <v>1890</v>
      </c>
      <c r="AA374" s="158">
        <v>0.4</v>
      </c>
      <c r="AB374" s="159">
        <v>100</v>
      </c>
      <c r="AC374" s="147">
        <f>AA374*AB374</f>
        <v>40</v>
      </c>
    </row>
    <row r="375" s="41" customFormat="1" customHeight="1" spans="1:29">
      <c r="A375" s="57" t="s">
        <v>582</v>
      </c>
      <c r="B375" s="57" t="s">
        <v>1463</v>
      </c>
      <c r="C375" s="57" t="s">
        <v>1561</v>
      </c>
      <c r="D375" s="55" t="s">
        <v>1464</v>
      </c>
      <c r="E375" s="57" t="s">
        <v>1883</v>
      </c>
      <c r="F375" s="57" t="s">
        <v>1884</v>
      </c>
      <c r="G375" s="57" t="s">
        <v>35</v>
      </c>
      <c r="H375" s="58" t="s">
        <v>1885</v>
      </c>
      <c r="I375" s="58" t="e">
        <f>VLOOKUP(H375,合同高级查询数据!$A$2:$Y$53,25,FALSE)</f>
        <v>#N/A</v>
      </c>
      <c r="J375" s="123" t="s">
        <v>37</v>
      </c>
      <c r="K375" s="57" t="s">
        <v>1742</v>
      </c>
      <c r="L375" s="124" t="s">
        <v>1884</v>
      </c>
      <c r="M375" s="125" t="s">
        <v>1886</v>
      </c>
      <c r="N375" s="112" t="s">
        <v>1887</v>
      </c>
      <c r="O375" s="55" t="s">
        <v>1888</v>
      </c>
      <c r="P375" s="74">
        <v>6740</v>
      </c>
      <c r="Q375" s="134">
        <v>0.42</v>
      </c>
      <c r="R375" s="74">
        <f t="shared" si="20"/>
        <v>2830.8</v>
      </c>
      <c r="S375" s="123">
        <v>202303</v>
      </c>
      <c r="T375" s="171" t="s">
        <v>1891</v>
      </c>
      <c r="U375" s="147"/>
      <c r="V375" s="148"/>
      <c r="W375" s="148"/>
      <c r="X375" s="112"/>
      <c r="Y375" s="112"/>
      <c r="Z375" s="55"/>
      <c r="AA375" s="55"/>
      <c r="AB375" s="159"/>
      <c r="AC375" s="159"/>
    </row>
    <row r="376" s="41" customFormat="1" customHeight="1" spans="1:29">
      <c r="A376" s="57" t="s">
        <v>582</v>
      </c>
      <c r="B376" s="57" t="s">
        <v>1463</v>
      </c>
      <c r="C376" s="57" t="s">
        <v>1492</v>
      </c>
      <c r="D376" s="55" t="s">
        <v>1464</v>
      </c>
      <c r="E376" s="57" t="s">
        <v>1892</v>
      </c>
      <c r="F376" s="57" t="s">
        <v>1893</v>
      </c>
      <c r="G376" s="57" t="s">
        <v>35</v>
      </c>
      <c r="H376" s="58" t="s">
        <v>1894</v>
      </c>
      <c r="I376" s="58" t="e">
        <f>VLOOKUP(H376,合同高级查询数据!$A$2:$Y$53,25,FALSE)</f>
        <v>#N/A</v>
      </c>
      <c r="J376" s="123" t="s">
        <v>37</v>
      </c>
      <c r="K376" s="57" t="s">
        <v>1895</v>
      </c>
      <c r="L376" s="124" t="s">
        <v>1896</v>
      </c>
      <c r="M376" s="125" t="s">
        <v>1897</v>
      </c>
      <c r="N376" s="168" t="s">
        <v>1898</v>
      </c>
      <c r="O376" s="168" t="s">
        <v>1899</v>
      </c>
      <c r="P376" s="74">
        <v>10000</v>
      </c>
      <c r="Q376" s="134">
        <v>38.63</v>
      </c>
      <c r="R376" s="74">
        <f t="shared" si="20"/>
        <v>386300</v>
      </c>
      <c r="S376" s="123">
        <v>202304</v>
      </c>
      <c r="T376" s="171" t="s">
        <v>1900</v>
      </c>
      <c r="U376" s="147"/>
      <c r="V376" s="148">
        <v>38.633506775</v>
      </c>
      <c r="W376" s="77"/>
      <c r="X376" s="112">
        <v>44927</v>
      </c>
      <c r="Y376" s="112">
        <v>45107</v>
      </c>
      <c r="Z376" s="178" t="s">
        <v>1901</v>
      </c>
      <c r="AA376" s="158">
        <v>0.4</v>
      </c>
      <c r="AB376" s="159">
        <v>80</v>
      </c>
      <c r="AC376" s="147">
        <f t="shared" ref="AC376:AC386" si="21">AA376*AB376</f>
        <v>32</v>
      </c>
    </row>
    <row r="377" s="41" customFormat="1" customHeight="1" spans="1:29">
      <c r="A377" s="57" t="s">
        <v>582</v>
      </c>
      <c r="B377" s="57" t="s">
        <v>1463</v>
      </c>
      <c r="C377" s="57" t="s">
        <v>1492</v>
      </c>
      <c r="D377" s="55" t="s">
        <v>1464</v>
      </c>
      <c r="E377" s="57" t="s">
        <v>1902</v>
      </c>
      <c r="F377" s="57" t="s">
        <v>1903</v>
      </c>
      <c r="G377" s="57" t="s">
        <v>35</v>
      </c>
      <c r="H377" s="58" t="s">
        <v>1904</v>
      </c>
      <c r="I377" s="58" t="e">
        <f>VLOOKUP(H377,合同高级查询数据!$A$2:$Y$53,25,FALSE)</f>
        <v>#N/A</v>
      </c>
      <c r="J377" s="123" t="s">
        <v>37</v>
      </c>
      <c r="K377" s="57" t="s">
        <v>1905</v>
      </c>
      <c r="L377" s="124" t="s">
        <v>1903</v>
      </c>
      <c r="M377" s="125" t="s">
        <v>1906</v>
      </c>
      <c r="N377" s="112" t="s">
        <v>1907</v>
      </c>
      <c r="O377" s="55" t="s">
        <v>1908</v>
      </c>
      <c r="P377" s="74">
        <v>11000</v>
      </c>
      <c r="Q377" s="134">
        <v>0</v>
      </c>
      <c r="R377" s="74">
        <f t="shared" si="20"/>
        <v>0</v>
      </c>
      <c r="S377" s="123">
        <v>202304</v>
      </c>
      <c r="T377" s="171" t="s">
        <v>1909</v>
      </c>
      <c r="U377" s="147"/>
      <c r="V377" s="148">
        <v>0</v>
      </c>
      <c r="W377" s="77"/>
      <c r="X377" s="112">
        <v>44197</v>
      </c>
      <c r="Y377" s="112">
        <v>44926</v>
      </c>
      <c r="Z377" s="147">
        <v>0</v>
      </c>
      <c r="AA377" s="147">
        <v>0</v>
      </c>
      <c r="AB377" s="147">
        <v>0</v>
      </c>
      <c r="AC377" s="147">
        <f t="shared" si="21"/>
        <v>0</v>
      </c>
    </row>
    <row r="378" s="41" customFormat="1" customHeight="1" spans="1:29">
      <c r="A378" s="55" t="s">
        <v>29</v>
      </c>
      <c r="B378" s="55" t="s">
        <v>1910</v>
      </c>
      <c r="C378" s="55" t="s">
        <v>1492</v>
      </c>
      <c r="D378" s="55" t="s">
        <v>1464</v>
      </c>
      <c r="E378" s="57" t="s">
        <v>1911</v>
      </c>
      <c r="F378" s="57" t="s">
        <v>1912</v>
      </c>
      <c r="G378" s="57" t="s">
        <v>35</v>
      </c>
      <c r="H378" s="58" t="s">
        <v>1913</v>
      </c>
      <c r="I378" s="58" t="e">
        <f>VLOOKUP(H378,合同高级查询数据!$A$2:$Y$53,25,FALSE)</f>
        <v>#N/A</v>
      </c>
      <c r="J378" s="57" t="s">
        <v>98</v>
      </c>
      <c r="K378" s="55" t="s">
        <v>1914</v>
      </c>
      <c r="L378" s="55" t="s">
        <v>1915</v>
      </c>
      <c r="M378" s="162"/>
      <c r="N378" s="112">
        <v>44827</v>
      </c>
      <c r="O378" s="55" t="s">
        <v>74</v>
      </c>
      <c r="P378" s="73">
        <v>50000</v>
      </c>
      <c r="Q378" s="134">
        <v>0</v>
      </c>
      <c r="R378" s="74">
        <f t="shared" si="20"/>
        <v>0</v>
      </c>
      <c r="S378" s="123">
        <v>202304</v>
      </c>
      <c r="T378" s="171" t="s">
        <v>1916</v>
      </c>
      <c r="U378" s="135"/>
      <c r="V378" s="148">
        <v>0</v>
      </c>
      <c r="W378" s="175"/>
      <c r="X378" s="112">
        <v>44562</v>
      </c>
      <c r="Y378" s="112">
        <v>45291</v>
      </c>
      <c r="Z378" s="147">
        <v>0</v>
      </c>
      <c r="AA378" s="147">
        <v>0</v>
      </c>
      <c r="AB378" s="147">
        <v>0</v>
      </c>
      <c r="AC378" s="147">
        <f t="shared" si="21"/>
        <v>0</v>
      </c>
    </row>
    <row r="379" s="41" customFormat="1" customHeight="1" spans="1:29">
      <c r="A379" s="57" t="s">
        <v>190</v>
      </c>
      <c r="B379" s="57" t="s">
        <v>1910</v>
      </c>
      <c r="C379" s="57" t="s">
        <v>223</v>
      </c>
      <c r="D379" s="55" t="s">
        <v>53</v>
      </c>
      <c r="E379" s="57" t="s">
        <v>1917</v>
      </c>
      <c r="F379" s="57" t="s">
        <v>1918</v>
      </c>
      <c r="G379" s="57" t="s">
        <v>35</v>
      </c>
      <c r="H379" s="58" t="s">
        <v>1919</v>
      </c>
      <c r="I379" s="58" t="e">
        <f>VLOOKUP(H379,合同高级查询数据!$A$2:$Y$53,25,FALSE)</f>
        <v>#N/A</v>
      </c>
      <c r="J379" s="123" t="s">
        <v>37</v>
      </c>
      <c r="K379" s="57" t="s">
        <v>1920</v>
      </c>
      <c r="L379" s="124" t="s">
        <v>1921</v>
      </c>
      <c r="M379" s="125" t="s">
        <v>1922</v>
      </c>
      <c r="N379" s="112" t="s">
        <v>1923</v>
      </c>
      <c r="O379" s="168" t="s">
        <v>1924</v>
      </c>
      <c r="P379" s="74">
        <v>4500</v>
      </c>
      <c r="Q379" s="134">
        <v>0</v>
      </c>
      <c r="R379" s="74">
        <f t="shared" si="20"/>
        <v>0</v>
      </c>
      <c r="S379" s="123">
        <v>202304</v>
      </c>
      <c r="T379" s="171" t="s">
        <v>1925</v>
      </c>
      <c r="U379" s="147"/>
      <c r="V379" s="148">
        <v>0</v>
      </c>
      <c r="W379" s="77"/>
      <c r="X379" s="112">
        <v>44652</v>
      </c>
      <c r="Y379" s="112">
        <v>45016</v>
      </c>
      <c r="Z379" s="147">
        <v>0</v>
      </c>
      <c r="AA379" s="147">
        <v>0</v>
      </c>
      <c r="AB379" s="147">
        <v>0</v>
      </c>
      <c r="AC379" s="147">
        <f t="shared" si="21"/>
        <v>0</v>
      </c>
    </row>
    <row r="380" s="41" customFormat="1" customHeight="1" spans="1:29">
      <c r="A380" s="57" t="s">
        <v>153</v>
      </c>
      <c r="B380" s="57" t="s">
        <v>1910</v>
      </c>
      <c r="C380" s="57" t="s">
        <v>293</v>
      </c>
      <c r="D380" s="55" t="s">
        <v>1926</v>
      </c>
      <c r="E380" s="57" t="s">
        <v>1927</v>
      </c>
      <c r="F380" s="57" t="s">
        <v>1928</v>
      </c>
      <c r="G380" s="57" t="s">
        <v>35</v>
      </c>
      <c r="H380" s="58" t="s">
        <v>1929</v>
      </c>
      <c r="I380" s="58" t="e">
        <f>VLOOKUP(H380,合同高级查询数据!$A$2:$Y$53,25,FALSE)</f>
        <v>#N/A</v>
      </c>
      <c r="J380" s="123" t="s">
        <v>37</v>
      </c>
      <c r="K380" s="57" t="s">
        <v>1930</v>
      </c>
      <c r="L380" s="124" t="s">
        <v>1931</v>
      </c>
      <c r="M380" s="125" t="s">
        <v>1932</v>
      </c>
      <c r="N380" s="126" t="s">
        <v>1933</v>
      </c>
      <c r="O380" s="127" t="s">
        <v>1934</v>
      </c>
      <c r="P380" s="74">
        <v>4000</v>
      </c>
      <c r="Q380" s="134">
        <v>0</v>
      </c>
      <c r="R380" s="74">
        <f t="shared" si="20"/>
        <v>0</v>
      </c>
      <c r="S380" s="123">
        <v>202304</v>
      </c>
      <c r="T380" s="171" t="s">
        <v>1935</v>
      </c>
      <c r="U380" s="147"/>
      <c r="V380" s="148">
        <v>0</v>
      </c>
      <c r="W380" s="77"/>
      <c r="X380" s="112">
        <v>44013</v>
      </c>
      <c r="Y380" s="112">
        <v>44255</v>
      </c>
      <c r="Z380" s="147">
        <v>0</v>
      </c>
      <c r="AA380" s="147">
        <v>0</v>
      </c>
      <c r="AB380" s="147">
        <v>0</v>
      </c>
      <c r="AC380" s="147">
        <f t="shared" si="21"/>
        <v>0</v>
      </c>
    </row>
    <row r="381" s="41" customFormat="1" customHeight="1" spans="1:29">
      <c r="A381" s="57" t="s">
        <v>153</v>
      </c>
      <c r="B381" s="57" t="s">
        <v>1910</v>
      </c>
      <c r="C381" s="57" t="s">
        <v>293</v>
      </c>
      <c r="D381" s="55" t="s">
        <v>1926</v>
      </c>
      <c r="E381" s="57" t="s">
        <v>1936</v>
      </c>
      <c r="F381" s="57" t="s">
        <v>1937</v>
      </c>
      <c r="G381" s="57" t="s">
        <v>35</v>
      </c>
      <c r="H381" s="58" t="s">
        <v>1938</v>
      </c>
      <c r="I381" s="58" t="e">
        <f>VLOOKUP(H381,合同高级查询数据!$A$2:$Y$53,25,FALSE)</f>
        <v>#N/A</v>
      </c>
      <c r="J381" s="123" t="s">
        <v>37</v>
      </c>
      <c r="K381" s="57" t="s">
        <v>1930</v>
      </c>
      <c r="L381" s="124" t="s">
        <v>1931</v>
      </c>
      <c r="M381" s="125" t="s">
        <v>1932</v>
      </c>
      <c r="N381" s="126" t="s">
        <v>1939</v>
      </c>
      <c r="O381" s="127" t="s">
        <v>1934</v>
      </c>
      <c r="P381" s="74">
        <v>4300</v>
      </c>
      <c r="Q381" s="134">
        <v>0</v>
      </c>
      <c r="R381" s="74">
        <f t="shared" si="20"/>
        <v>0</v>
      </c>
      <c r="S381" s="123">
        <v>202304</v>
      </c>
      <c r="T381" s="171" t="s">
        <v>1940</v>
      </c>
      <c r="U381" s="147"/>
      <c r="V381" s="148">
        <v>0</v>
      </c>
      <c r="W381" s="148"/>
      <c r="X381" s="112">
        <v>44256</v>
      </c>
      <c r="Y381" s="112">
        <v>44620</v>
      </c>
      <c r="Z381" s="147">
        <v>0</v>
      </c>
      <c r="AA381" s="147">
        <v>0</v>
      </c>
      <c r="AB381" s="147">
        <v>0</v>
      </c>
      <c r="AC381" s="147">
        <f t="shared" si="21"/>
        <v>0</v>
      </c>
    </row>
    <row r="382" s="41" customFormat="1" customHeight="1" spans="1:29">
      <c r="A382" s="57" t="s">
        <v>50</v>
      </c>
      <c r="B382" s="57" t="s">
        <v>1910</v>
      </c>
      <c r="C382" s="57" t="s">
        <v>307</v>
      </c>
      <c r="D382" s="55" t="s">
        <v>1926</v>
      </c>
      <c r="E382" s="57" t="s">
        <v>1941</v>
      </c>
      <c r="F382" s="57" t="s">
        <v>1942</v>
      </c>
      <c r="G382" s="57" t="s">
        <v>35</v>
      </c>
      <c r="H382" s="58" t="s">
        <v>1943</v>
      </c>
      <c r="I382" s="58" t="e">
        <f>VLOOKUP(H382,合同高级查询数据!$A$2:$Y$53,25,FALSE)</f>
        <v>#N/A</v>
      </c>
      <c r="J382" s="123" t="s">
        <v>37</v>
      </c>
      <c r="K382" s="57" t="s">
        <v>1124</v>
      </c>
      <c r="L382" s="124" t="s">
        <v>1944</v>
      </c>
      <c r="M382" s="125" t="s">
        <v>1945</v>
      </c>
      <c r="N382" s="168" t="s">
        <v>1946</v>
      </c>
      <c r="O382" s="168" t="s">
        <v>1947</v>
      </c>
      <c r="P382" s="74">
        <v>6666.67</v>
      </c>
      <c r="Q382" s="134">
        <v>0</v>
      </c>
      <c r="R382" s="74">
        <f t="shared" si="20"/>
        <v>0</v>
      </c>
      <c r="S382" s="123">
        <v>202304</v>
      </c>
      <c r="T382" s="171" t="s">
        <v>1948</v>
      </c>
      <c r="U382" s="147"/>
      <c r="V382" s="148">
        <v>0</v>
      </c>
      <c r="W382" s="77"/>
      <c r="X382" s="168">
        <v>44682</v>
      </c>
      <c r="Y382" s="168">
        <v>45046</v>
      </c>
      <c r="Z382" s="147">
        <v>0</v>
      </c>
      <c r="AA382" s="147">
        <v>0</v>
      </c>
      <c r="AB382" s="147">
        <v>0</v>
      </c>
      <c r="AC382" s="147">
        <f t="shared" si="21"/>
        <v>0</v>
      </c>
    </row>
    <row r="383" s="41" customFormat="1" customHeight="1" spans="1:29">
      <c r="A383" s="57" t="s">
        <v>153</v>
      </c>
      <c r="B383" s="55" t="s">
        <v>1910</v>
      </c>
      <c r="C383" s="55" t="s">
        <v>1492</v>
      </c>
      <c r="D383" s="55" t="s">
        <v>1926</v>
      </c>
      <c r="E383" s="57" t="s">
        <v>1949</v>
      </c>
      <c r="F383" s="57" t="s">
        <v>1950</v>
      </c>
      <c r="G383" s="57" t="s">
        <v>35</v>
      </c>
      <c r="H383" s="58" t="s">
        <v>1951</v>
      </c>
      <c r="I383" s="58" t="e">
        <f>VLOOKUP(H383,合同高级查询数据!$A$2:$Y$53,25,FALSE)</f>
        <v>#N/A</v>
      </c>
      <c r="J383" s="123" t="s">
        <v>37</v>
      </c>
      <c r="K383" s="57" t="s">
        <v>1952</v>
      </c>
      <c r="L383" s="124" t="s">
        <v>1953</v>
      </c>
      <c r="M383" s="125" t="s">
        <v>1954</v>
      </c>
      <c r="N383" s="112" t="s">
        <v>1955</v>
      </c>
      <c r="O383" s="55" t="s">
        <v>1956</v>
      </c>
      <c r="P383" s="74">
        <v>5200</v>
      </c>
      <c r="Q383" s="134">
        <v>0</v>
      </c>
      <c r="R383" s="74">
        <f t="shared" si="20"/>
        <v>0</v>
      </c>
      <c r="S383" s="123">
        <v>202304</v>
      </c>
      <c r="T383" s="171" t="s">
        <v>1957</v>
      </c>
      <c r="U383" s="135"/>
      <c r="V383" s="148">
        <v>0</v>
      </c>
      <c r="W383" s="77"/>
      <c r="X383" s="112">
        <v>44593</v>
      </c>
      <c r="Y383" s="112">
        <v>44620</v>
      </c>
      <c r="Z383" s="147">
        <v>0</v>
      </c>
      <c r="AA383" s="147">
        <v>0</v>
      </c>
      <c r="AB383" s="147">
        <v>0</v>
      </c>
      <c r="AC383" s="147">
        <f t="shared" si="21"/>
        <v>0</v>
      </c>
    </row>
    <row r="384" s="41" customFormat="1" customHeight="1" spans="1:29">
      <c r="A384" s="57" t="s">
        <v>190</v>
      </c>
      <c r="B384" s="55" t="s">
        <v>1910</v>
      </c>
      <c r="C384" s="55" t="s">
        <v>61</v>
      </c>
      <c r="D384" s="55" t="s">
        <v>1926</v>
      </c>
      <c r="E384" s="55" t="s">
        <v>1958</v>
      </c>
      <c r="F384" s="55" t="s">
        <v>1959</v>
      </c>
      <c r="G384" s="57" t="s">
        <v>35</v>
      </c>
      <c r="H384" s="135" t="s">
        <v>1960</v>
      </c>
      <c r="I384" s="58" t="e">
        <f>VLOOKUP(H384,合同高级查询数据!$A$2:$Y$53,25,FALSE)</f>
        <v>#N/A</v>
      </c>
      <c r="J384" s="123" t="s">
        <v>37</v>
      </c>
      <c r="K384" s="55" t="s">
        <v>1961</v>
      </c>
      <c r="L384" s="55" t="s">
        <v>1962</v>
      </c>
      <c r="M384" s="55" t="s">
        <v>1963</v>
      </c>
      <c r="N384" s="112">
        <v>43831</v>
      </c>
      <c r="O384" s="55" t="s">
        <v>1663</v>
      </c>
      <c r="P384" s="73">
        <v>6666.67</v>
      </c>
      <c r="Q384" s="134">
        <v>22.9</v>
      </c>
      <c r="R384" s="74">
        <f t="shared" si="20"/>
        <v>152666.74</v>
      </c>
      <c r="S384" s="123">
        <v>202304</v>
      </c>
      <c r="T384" s="171" t="s">
        <v>1964</v>
      </c>
      <c r="U384" s="135"/>
      <c r="V384" s="148">
        <v>22.40164566</v>
      </c>
      <c r="W384" s="77">
        <v>23.26</v>
      </c>
      <c r="X384" s="112">
        <v>44743</v>
      </c>
      <c r="Y384" s="112">
        <v>45046</v>
      </c>
      <c r="Z384" s="157" t="s">
        <v>1965</v>
      </c>
      <c r="AA384" s="158">
        <v>0.3</v>
      </c>
      <c r="AB384" s="159">
        <v>40</v>
      </c>
      <c r="AC384" s="147">
        <f t="shared" si="21"/>
        <v>12</v>
      </c>
    </row>
    <row r="385" s="41" customFormat="1" customHeight="1" spans="1:29">
      <c r="A385" s="57" t="s">
        <v>190</v>
      </c>
      <c r="B385" s="55" t="s">
        <v>1910</v>
      </c>
      <c r="C385" s="55" t="s">
        <v>1966</v>
      </c>
      <c r="D385" s="55" t="s">
        <v>1967</v>
      </c>
      <c r="E385" s="55" t="s">
        <v>1958</v>
      </c>
      <c r="F385" s="55" t="s">
        <v>1959</v>
      </c>
      <c r="G385" s="57" t="s">
        <v>35</v>
      </c>
      <c r="H385" s="135" t="s">
        <v>1968</v>
      </c>
      <c r="I385" s="58" t="e">
        <f>VLOOKUP(H385,合同高级查询数据!$A$2:$Y$53,25,FALSE)</f>
        <v>#N/A</v>
      </c>
      <c r="J385" s="123" t="s">
        <v>37</v>
      </c>
      <c r="K385" s="55" t="s">
        <v>1969</v>
      </c>
      <c r="L385" s="55" t="s">
        <v>1970</v>
      </c>
      <c r="M385" s="55" t="s">
        <v>1971</v>
      </c>
      <c r="N385" s="112" t="s">
        <v>1972</v>
      </c>
      <c r="O385" s="55" t="s">
        <v>1973</v>
      </c>
      <c r="P385" s="74">
        <v>5000</v>
      </c>
      <c r="Q385" s="134">
        <v>59.8</v>
      </c>
      <c r="R385" s="74">
        <f t="shared" si="20"/>
        <v>299000</v>
      </c>
      <c r="S385" s="123">
        <v>202304</v>
      </c>
      <c r="T385" s="171" t="s">
        <v>1974</v>
      </c>
      <c r="U385" s="135"/>
      <c r="V385" s="148">
        <v>58.701343536</v>
      </c>
      <c r="W385" s="77">
        <v>60.89</v>
      </c>
      <c r="X385" s="112">
        <v>44835</v>
      </c>
      <c r="Y385" s="163">
        <v>45199</v>
      </c>
      <c r="Z385" s="55" t="s">
        <v>1975</v>
      </c>
      <c r="AA385" s="158">
        <v>0.3</v>
      </c>
      <c r="AB385" s="159">
        <v>120</v>
      </c>
      <c r="AC385" s="147">
        <f t="shared" si="21"/>
        <v>36</v>
      </c>
    </row>
    <row r="386" s="41" customFormat="1" customHeight="1" spans="1:29">
      <c r="A386" s="57" t="s">
        <v>190</v>
      </c>
      <c r="B386" s="55" t="s">
        <v>1910</v>
      </c>
      <c r="C386" s="55" t="s">
        <v>191</v>
      </c>
      <c r="D386" s="55" t="s">
        <v>1926</v>
      </c>
      <c r="E386" s="55" t="s">
        <v>1958</v>
      </c>
      <c r="F386" s="55" t="s">
        <v>1959</v>
      </c>
      <c r="G386" s="57" t="s">
        <v>35</v>
      </c>
      <c r="H386" s="135" t="s">
        <v>1976</v>
      </c>
      <c r="I386" s="58" t="e">
        <f>VLOOKUP(H386,合同高级查询数据!$A$2:$Y$53,25,FALSE)</f>
        <v>#N/A</v>
      </c>
      <c r="J386" s="123" t="s">
        <v>37</v>
      </c>
      <c r="K386" s="55" t="s">
        <v>1977</v>
      </c>
      <c r="L386" s="55" t="s">
        <v>1978</v>
      </c>
      <c r="M386" s="55" t="s">
        <v>1979</v>
      </c>
      <c r="N386" s="112" t="s">
        <v>1980</v>
      </c>
      <c r="O386" s="55" t="s">
        <v>1981</v>
      </c>
      <c r="P386" s="73">
        <v>5250</v>
      </c>
      <c r="Q386" s="134">
        <v>95.3</v>
      </c>
      <c r="R386" s="74">
        <f t="shared" si="20"/>
        <v>500325</v>
      </c>
      <c r="S386" s="123">
        <v>202304</v>
      </c>
      <c r="T386" s="135" t="s">
        <v>1982</v>
      </c>
      <c r="U386" s="135"/>
      <c r="V386" s="148">
        <v>93.483535767</v>
      </c>
      <c r="W386" s="77">
        <v>97.01</v>
      </c>
      <c r="X386" s="168">
        <v>44743</v>
      </c>
      <c r="Y386" s="168">
        <v>45046</v>
      </c>
      <c r="Z386" s="55" t="s">
        <v>1983</v>
      </c>
      <c r="AA386" s="158">
        <v>0.3</v>
      </c>
      <c r="AB386" s="159">
        <v>200</v>
      </c>
      <c r="AC386" s="147">
        <f t="shared" si="21"/>
        <v>60</v>
      </c>
    </row>
    <row r="387" s="41" customFormat="1" customHeight="1" spans="1:29">
      <c r="A387" s="57" t="s">
        <v>190</v>
      </c>
      <c r="B387" s="55" t="s">
        <v>1910</v>
      </c>
      <c r="C387" s="55" t="s">
        <v>191</v>
      </c>
      <c r="D387" s="55" t="s">
        <v>1926</v>
      </c>
      <c r="E387" s="55" t="s">
        <v>1958</v>
      </c>
      <c r="F387" s="55" t="s">
        <v>1959</v>
      </c>
      <c r="G387" s="57" t="s">
        <v>35</v>
      </c>
      <c r="H387" s="135" t="s">
        <v>1976</v>
      </c>
      <c r="I387" s="58" t="e">
        <f>VLOOKUP(H387,合同高级查询数据!$A$2:$Y$53,25,FALSE)</f>
        <v>#N/A</v>
      </c>
      <c r="J387" s="123" t="s">
        <v>37</v>
      </c>
      <c r="K387" s="55" t="s">
        <v>1977</v>
      </c>
      <c r="L387" s="55" t="s">
        <v>1978</v>
      </c>
      <c r="M387" s="55" t="s">
        <v>1979</v>
      </c>
      <c r="N387" s="112" t="s">
        <v>1980</v>
      </c>
      <c r="O387" s="55" t="s">
        <v>1981</v>
      </c>
      <c r="P387" s="73">
        <v>5250</v>
      </c>
      <c r="Q387" s="73">
        <v>1.2</v>
      </c>
      <c r="R387" s="74">
        <f t="shared" si="20"/>
        <v>6300</v>
      </c>
      <c r="S387" s="123">
        <v>202303</v>
      </c>
      <c r="T387" s="135" t="s">
        <v>1984</v>
      </c>
      <c r="U387" s="135"/>
      <c r="V387" s="175"/>
      <c r="W387" s="175"/>
      <c r="X387" s="168"/>
      <c r="Y387" s="168"/>
      <c r="Z387" s="55"/>
      <c r="AA387" s="158"/>
      <c r="AB387" s="159"/>
      <c r="AC387" s="159"/>
    </row>
    <row r="388" s="41" customFormat="1" customHeight="1" spans="1:29">
      <c r="A388" s="57" t="s">
        <v>153</v>
      </c>
      <c r="B388" s="57" t="s">
        <v>1910</v>
      </c>
      <c r="C388" s="57" t="s">
        <v>1492</v>
      </c>
      <c r="D388" s="55" t="s">
        <v>1926</v>
      </c>
      <c r="E388" s="57" t="s">
        <v>1985</v>
      </c>
      <c r="F388" s="57" t="s">
        <v>1986</v>
      </c>
      <c r="G388" s="57" t="s">
        <v>35</v>
      </c>
      <c r="H388" s="58" t="s">
        <v>1987</v>
      </c>
      <c r="I388" s="58" t="e">
        <f>VLOOKUP(H388,合同高级查询数据!$A$2:$Y$53,25,FALSE)</f>
        <v>#N/A</v>
      </c>
      <c r="J388" s="123" t="s">
        <v>37</v>
      </c>
      <c r="K388" s="57" t="s">
        <v>1692</v>
      </c>
      <c r="L388" s="124" t="s">
        <v>1988</v>
      </c>
      <c r="M388" s="125" t="s">
        <v>1989</v>
      </c>
      <c r="N388" s="168" t="s">
        <v>1990</v>
      </c>
      <c r="O388" s="168" t="s">
        <v>1991</v>
      </c>
      <c r="P388" s="74">
        <v>5000</v>
      </c>
      <c r="Q388" s="134">
        <v>0</v>
      </c>
      <c r="R388" s="74">
        <f t="shared" si="20"/>
        <v>0</v>
      </c>
      <c r="S388" s="123">
        <v>202304</v>
      </c>
      <c r="T388" s="171" t="s">
        <v>1992</v>
      </c>
      <c r="U388" s="147"/>
      <c r="V388" s="148">
        <v>0</v>
      </c>
      <c r="W388" s="77"/>
      <c r="X388" s="112">
        <v>44378</v>
      </c>
      <c r="Y388" s="112">
        <v>44742</v>
      </c>
      <c r="Z388" s="147">
        <v>0</v>
      </c>
      <c r="AA388" s="147">
        <v>0</v>
      </c>
      <c r="AB388" s="147">
        <v>0</v>
      </c>
      <c r="AC388" s="147">
        <f>AA388*AB388</f>
        <v>0</v>
      </c>
    </row>
    <row r="389" s="41" customFormat="1" customHeight="1" spans="1:29">
      <c r="A389" s="57" t="s">
        <v>153</v>
      </c>
      <c r="B389" s="57" t="s">
        <v>1910</v>
      </c>
      <c r="C389" s="57" t="s">
        <v>1492</v>
      </c>
      <c r="D389" s="55" t="s">
        <v>1926</v>
      </c>
      <c r="E389" s="57" t="s">
        <v>1985</v>
      </c>
      <c r="F389" s="57" t="s">
        <v>1986</v>
      </c>
      <c r="G389" s="57" t="s">
        <v>35</v>
      </c>
      <c r="H389" s="58" t="s">
        <v>1993</v>
      </c>
      <c r="I389" s="58" t="e">
        <f>VLOOKUP(H389,合同高级查询数据!$A$2:$Y$53,25,FALSE)</f>
        <v>#N/A</v>
      </c>
      <c r="J389" s="123" t="s">
        <v>37</v>
      </c>
      <c r="K389" s="57" t="s">
        <v>1952</v>
      </c>
      <c r="L389" s="124" t="s">
        <v>1994</v>
      </c>
      <c r="M389" s="125" t="s">
        <v>1995</v>
      </c>
      <c r="N389" s="168" t="s">
        <v>1996</v>
      </c>
      <c r="O389" s="168" t="s">
        <v>1997</v>
      </c>
      <c r="P389" s="74">
        <v>5000</v>
      </c>
      <c r="Q389" s="134">
        <v>0</v>
      </c>
      <c r="R389" s="74">
        <f t="shared" si="20"/>
        <v>0</v>
      </c>
      <c r="S389" s="123">
        <v>202304</v>
      </c>
      <c r="T389" s="171" t="s">
        <v>1998</v>
      </c>
      <c r="U389" s="147"/>
      <c r="V389" s="148">
        <v>0</v>
      </c>
      <c r="W389" s="148"/>
      <c r="X389" s="112">
        <v>44866</v>
      </c>
      <c r="Y389" s="163">
        <v>45230</v>
      </c>
      <c r="Z389" s="147">
        <v>0</v>
      </c>
      <c r="AA389" s="147">
        <v>0</v>
      </c>
      <c r="AB389" s="147">
        <v>0</v>
      </c>
      <c r="AC389" s="147">
        <f>AA389*AB389</f>
        <v>0</v>
      </c>
    </row>
    <row r="390" s="2" customFormat="1" customHeight="1" spans="1:29">
      <c r="A390" s="61" t="s">
        <v>153</v>
      </c>
      <c r="B390" s="61" t="s">
        <v>1910</v>
      </c>
      <c r="C390" s="61" t="s">
        <v>1492</v>
      </c>
      <c r="D390" s="7" t="s">
        <v>1926</v>
      </c>
      <c r="E390" s="61" t="s">
        <v>1985</v>
      </c>
      <c r="F390" s="61" t="s">
        <v>1986</v>
      </c>
      <c r="G390" s="61" t="s">
        <v>35</v>
      </c>
      <c r="H390" s="14" t="s">
        <v>1999</v>
      </c>
      <c r="I390" s="14" t="e">
        <f>VLOOKUP(H390,合同高级查询数据!$A$2:$Y$53,25,FALSE)</f>
        <v>#N/A</v>
      </c>
      <c r="J390" s="118" t="s">
        <v>37</v>
      </c>
      <c r="K390" s="61" t="s">
        <v>1692</v>
      </c>
      <c r="L390" s="119" t="s">
        <v>2000</v>
      </c>
      <c r="M390" s="108" t="s">
        <v>2001</v>
      </c>
      <c r="N390" s="182">
        <v>44986</v>
      </c>
      <c r="O390" s="182" t="s">
        <v>1624</v>
      </c>
      <c r="P390" s="81">
        <v>4900</v>
      </c>
      <c r="Q390" s="128">
        <v>106.4</v>
      </c>
      <c r="R390" s="81">
        <f t="shared" si="20"/>
        <v>521360</v>
      </c>
      <c r="S390" s="118">
        <v>202304</v>
      </c>
      <c r="T390" s="103" t="s">
        <v>2002</v>
      </c>
      <c r="U390" s="121"/>
      <c r="V390" s="132">
        <v>106.380706787</v>
      </c>
      <c r="W390" s="132"/>
      <c r="X390" s="102"/>
      <c r="Y390" s="115"/>
      <c r="Z390" s="121" t="s">
        <v>2003</v>
      </c>
      <c r="AA390" s="176">
        <v>0.4</v>
      </c>
      <c r="AB390" s="121">
        <v>160</v>
      </c>
      <c r="AC390" s="121">
        <f>AA390*AB390</f>
        <v>64</v>
      </c>
    </row>
    <row r="391" s="41" customFormat="1" customHeight="1" spans="1:29">
      <c r="A391" s="180" t="s">
        <v>50</v>
      </c>
      <c r="B391" s="55" t="s">
        <v>1910</v>
      </c>
      <c r="C391" s="55" t="s">
        <v>154</v>
      </c>
      <c r="D391" s="55" t="s">
        <v>53</v>
      </c>
      <c r="E391" s="57" t="s">
        <v>2004</v>
      </c>
      <c r="F391" s="57" t="s">
        <v>2005</v>
      </c>
      <c r="G391" s="57" t="s">
        <v>35</v>
      </c>
      <c r="H391" s="58" t="s">
        <v>2006</v>
      </c>
      <c r="I391" s="58" t="e">
        <f>VLOOKUP(H391,合同高级查询数据!$A$2:$Y$53,25,FALSE)</f>
        <v>#N/A</v>
      </c>
      <c r="J391" s="123" t="s">
        <v>37</v>
      </c>
      <c r="K391" s="57" t="s">
        <v>2007</v>
      </c>
      <c r="L391" s="124" t="s">
        <v>2008</v>
      </c>
      <c r="M391" s="125" t="s">
        <v>2009</v>
      </c>
      <c r="N391" s="112" t="s">
        <v>2010</v>
      </c>
      <c r="O391" s="157" t="s">
        <v>2011</v>
      </c>
      <c r="P391" s="74">
        <v>6250</v>
      </c>
      <c r="Q391" s="134">
        <v>68.8</v>
      </c>
      <c r="R391" s="74">
        <f t="shared" si="20"/>
        <v>430000</v>
      </c>
      <c r="S391" s="123">
        <v>202304</v>
      </c>
      <c r="T391" s="171" t="s">
        <v>2012</v>
      </c>
      <c r="U391" s="135"/>
      <c r="V391" s="148">
        <v>68.779876709</v>
      </c>
      <c r="W391" s="148"/>
      <c r="X391" s="112">
        <v>44958</v>
      </c>
      <c r="Y391" s="112">
        <v>45322</v>
      </c>
      <c r="Z391" s="55" t="s">
        <v>2013</v>
      </c>
      <c r="AA391" s="158">
        <v>0.3</v>
      </c>
      <c r="AB391" s="159">
        <v>220</v>
      </c>
      <c r="AC391" s="147">
        <f>AA391*AB391</f>
        <v>66</v>
      </c>
    </row>
    <row r="392" s="41" customFormat="1" customHeight="1" spans="1:29">
      <c r="A392" s="180" t="s">
        <v>50</v>
      </c>
      <c r="B392" s="55" t="s">
        <v>1910</v>
      </c>
      <c r="C392" s="55" t="s">
        <v>154</v>
      </c>
      <c r="D392" s="55" t="s">
        <v>53</v>
      </c>
      <c r="E392" s="57" t="s">
        <v>2004</v>
      </c>
      <c r="F392" s="57" t="s">
        <v>2005</v>
      </c>
      <c r="G392" s="57" t="s">
        <v>35</v>
      </c>
      <c r="H392" s="58" t="s">
        <v>2006</v>
      </c>
      <c r="I392" s="58" t="e">
        <f>VLOOKUP(H392,合同高级查询数据!$A$2:$Y$53,25,FALSE)</f>
        <v>#N/A</v>
      </c>
      <c r="J392" s="123" t="s">
        <v>37</v>
      </c>
      <c r="K392" s="57" t="s">
        <v>2007</v>
      </c>
      <c r="L392" s="124" t="s">
        <v>2014</v>
      </c>
      <c r="M392" s="125" t="s">
        <v>2009</v>
      </c>
      <c r="N392" s="112" t="s">
        <v>2015</v>
      </c>
      <c r="O392" s="55" t="s">
        <v>2016</v>
      </c>
      <c r="P392" s="74">
        <v>6250</v>
      </c>
      <c r="Q392" s="134">
        <v>70.1</v>
      </c>
      <c r="R392" s="74">
        <f t="shared" si="20"/>
        <v>438125</v>
      </c>
      <c r="S392" s="123">
        <v>202304</v>
      </c>
      <c r="T392" s="171" t="s">
        <v>2017</v>
      </c>
      <c r="U392" s="135"/>
      <c r="V392" s="148">
        <v>70.100509644</v>
      </c>
      <c r="W392" s="77"/>
      <c r="X392" s="112">
        <v>44958</v>
      </c>
      <c r="Y392" s="112">
        <v>45322</v>
      </c>
      <c r="Z392" s="147" t="s">
        <v>2018</v>
      </c>
      <c r="AA392" s="158">
        <v>0.3</v>
      </c>
      <c r="AB392" s="159">
        <v>220</v>
      </c>
      <c r="AC392" s="147">
        <f>AA392*AB392</f>
        <v>66</v>
      </c>
    </row>
    <row r="393" s="41" customFormat="1" customHeight="1" spans="1:29">
      <c r="A393" s="57" t="s">
        <v>190</v>
      </c>
      <c r="B393" s="55" t="s">
        <v>1910</v>
      </c>
      <c r="C393" s="55" t="s">
        <v>191</v>
      </c>
      <c r="D393" s="55" t="s">
        <v>1926</v>
      </c>
      <c r="E393" s="57" t="s">
        <v>2004</v>
      </c>
      <c r="F393" s="57" t="s">
        <v>2005</v>
      </c>
      <c r="G393" s="57" t="s">
        <v>35</v>
      </c>
      <c r="H393" s="58" t="s">
        <v>2019</v>
      </c>
      <c r="I393" s="58" t="e">
        <f>VLOOKUP(H393,合同高级查询数据!$A$2:$Y$53,25,FALSE)</f>
        <v>#N/A</v>
      </c>
      <c r="J393" s="123" t="s">
        <v>37</v>
      </c>
      <c r="K393" s="57" t="s">
        <v>1406</v>
      </c>
      <c r="L393" s="124" t="s">
        <v>2020</v>
      </c>
      <c r="M393" s="125" t="s">
        <v>2021</v>
      </c>
      <c r="N393" s="183" t="s">
        <v>2022</v>
      </c>
      <c r="O393" s="55" t="s">
        <v>2023</v>
      </c>
      <c r="P393" s="74">
        <v>5500</v>
      </c>
      <c r="Q393" s="134">
        <v>0</v>
      </c>
      <c r="R393" s="74">
        <f t="shared" si="20"/>
        <v>0</v>
      </c>
      <c r="S393" s="123">
        <v>202304</v>
      </c>
      <c r="T393" s="171" t="s">
        <v>2024</v>
      </c>
      <c r="U393" s="135"/>
      <c r="V393" s="148">
        <v>0</v>
      </c>
      <c r="W393" s="77"/>
      <c r="X393" s="112">
        <v>44652</v>
      </c>
      <c r="Y393" s="112">
        <v>45016</v>
      </c>
      <c r="Z393" s="147">
        <v>0</v>
      </c>
      <c r="AA393" s="147">
        <v>0</v>
      </c>
      <c r="AB393" s="147">
        <v>0</v>
      </c>
      <c r="AC393" s="147">
        <f t="shared" ref="AC393:AC441" si="22">AA393*AB393</f>
        <v>0</v>
      </c>
    </row>
    <row r="394" s="41" customFormat="1" customHeight="1" spans="1:29">
      <c r="A394" s="57" t="s">
        <v>190</v>
      </c>
      <c r="B394" s="55" t="s">
        <v>1910</v>
      </c>
      <c r="C394" s="55" t="s">
        <v>191</v>
      </c>
      <c r="D394" s="55" t="s">
        <v>1926</v>
      </c>
      <c r="E394" s="57" t="s">
        <v>2004</v>
      </c>
      <c r="F394" s="57" t="s">
        <v>2005</v>
      </c>
      <c r="G394" s="57" t="s">
        <v>35</v>
      </c>
      <c r="H394" s="58" t="s">
        <v>2019</v>
      </c>
      <c r="I394" s="58" t="e">
        <f>VLOOKUP(H394,合同高级查询数据!$A$2:$Y$53,25,FALSE)</f>
        <v>#N/A</v>
      </c>
      <c r="J394" s="123" t="s">
        <v>37</v>
      </c>
      <c r="K394" s="57" t="s">
        <v>1406</v>
      </c>
      <c r="L394" s="124" t="s">
        <v>2025</v>
      </c>
      <c r="M394" s="125" t="s">
        <v>2021</v>
      </c>
      <c r="N394" s="183" t="s">
        <v>2026</v>
      </c>
      <c r="O394" s="55" t="s">
        <v>1513</v>
      </c>
      <c r="P394" s="74">
        <v>5500</v>
      </c>
      <c r="Q394" s="134">
        <v>0</v>
      </c>
      <c r="R394" s="74">
        <f t="shared" si="20"/>
        <v>0</v>
      </c>
      <c r="S394" s="123">
        <v>202304</v>
      </c>
      <c r="T394" s="171" t="s">
        <v>2027</v>
      </c>
      <c r="U394" s="135"/>
      <c r="V394" s="148">
        <v>0</v>
      </c>
      <c r="W394" s="77"/>
      <c r="X394" s="112">
        <v>44652</v>
      </c>
      <c r="Y394" s="112">
        <v>45016</v>
      </c>
      <c r="Z394" s="147">
        <v>0</v>
      </c>
      <c r="AA394" s="147">
        <v>0</v>
      </c>
      <c r="AB394" s="147">
        <v>0</v>
      </c>
      <c r="AC394" s="147">
        <f t="shared" si="22"/>
        <v>0</v>
      </c>
    </row>
    <row r="395" s="41" customFormat="1" customHeight="1" spans="1:29">
      <c r="A395" s="57" t="s">
        <v>190</v>
      </c>
      <c r="B395" s="55" t="s">
        <v>1910</v>
      </c>
      <c r="C395" s="55" t="s">
        <v>191</v>
      </c>
      <c r="D395" s="55" t="s">
        <v>1926</v>
      </c>
      <c r="E395" s="57" t="s">
        <v>2004</v>
      </c>
      <c r="F395" s="57" t="s">
        <v>2005</v>
      </c>
      <c r="G395" s="57" t="s">
        <v>35</v>
      </c>
      <c r="H395" s="58" t="s">
        <v>2028</v>
      </c>
      <c r="I395" s="58" t="e">
        <f>VLOOKUP(H395,合同高级查询数据!$A$2:$Y$53,25,FALSE)</f>
        <v>#N/A</v>
      </c>
      <c r="J395" s="123" t="s">
        <v>37</v>
      </c>
      <c r="K395" s="57" t="s">
        <v>286</v>
      </c>
      <c r="L395" s="124" t="s">
        <v>2029</v>
      </c>
      <c r="M395" s="125" t="s">
        <v>2030</v>
      </c>
      <c r="N395" s="183" t="s">
        <v>2031</v>
      </c>
      <c r="O395" s="55" t="s">
        <v>1513</v>
      </c>
      <c r="P395" s="74">
        <v>5000</v>
      </c>
      <c r="Q395" s="134">
        <v>0</v>
      </c>
      <c r="R395" s="74">
        <f t="shared" si="20"/>
        <v>0</v>
      </c>
      <c r="S395" s="123">
        <v>202304</v>
      </c>
      <c r="T395" s="171" t="s">
        <v>2032</v>
      </c>
      <c r="U395" s="135"/>
      <c r="V395" s="148">
        <v>0</v>
      </c>
      <c r="W395" s="77"/>
      <c r="X395" s="112">
        <v>44866</v>
      </c>
      <c r="Y395" s="112">
        <v>45230</v>
      </c>
      <c r="Z395" s="147">
        <v>0</v>
      </c>
      <c r="AA395" s="147">
        <v>0</v>
      </c>
      <c r="AB395" s="147">
        <v>0</v>
      </c>
      <c r="AC395" s="147">
        <f t="shared" si="22"/>
        <v>0</v>
      </c>
    </row>
    <row r="396" s="41" customFormat="1" customHeight="1" spans="1:29">
      <c r="A396" s="57" t="s">
        <v>190</v>
      </c>
      <c r="B396" s="55" t="s">
        <v>1910</v>
      </c>
      <c r="C396" s="55" t="s">
        <v>191</v>
      </c>
      <c r="D396" s="55" t="s">
        <v>1926</v>
      </c>
      <c r="E396" s="57" t="s">
        <v>2004</v>
      </c>
      <c r="F396" s="57" t="s">
        <v>2005</v>
      </c>
      <c r="G396" s="57" t="s">
        <v>35</v>
      </c>
      <c r="H396" s="58" t="s">
        <v>2028</v>
      </c>
      <c r="I396" s="58" t="e">
        <f>VLOOKUP(H396,合同高级查询数据!$A$2:$Y$53,25,FALSE)</f>
        <v>#N/A</v>
      </c>
      <c r="J396" s="123" t="s">
        <v>37</v>
      </c>
      <c r="K396" s="57" t="s">
        <v>286</v>
      </c>
      <c r="L396" s="124" t="s">
        <v>2033</v>
      </c>
      <c r="M396" s="125" t="s">
        <v>2030</v>
      </c>
      <c r="N396" s="183" t="s">
        <v>2034</v>
      </c>
      <c r="O396" s="55" t="s">
        <v>2035</v>
      </c>
      <c r="P396" s="74">
        <v>5000</v>
      </c>
      <c r="Q396" s="134">
        <v>178.4</v>
      </c>
      <c r="R396" s="74">
        <f t="shared" si="20"/>
        <v>892000</v>
      </c>
      <c r="S396" s="123">
        <v>202304</v>
      </c>
      <c r="T396" s="171" t="s">
        <v>2036</v>
      </c>
      <c r="U396" s="135"/>
      <c r="V396" s="148">
        <v>178.383102417</v>
      </c>
      <c r="W396" s="77"/>
      <c r="X396" s="112">
        <v>44866</v>
      </c>
      <c r="Y396" s="112">
        <v>45230</v>
      </c>
      <c r="Z396" s="55" t="s">
        <v>2037</v>
      </c>
      <c r="AA396" s="158">
        <v>0.4</v>
      </c>
      <c r="AB396" s="159">
        <v>400</v>
      </c>
      <c r="AC396" s="147">
        <f t="shared" si="22"/>
        <v>160</v>
      </c>
    </row>
    <row r="397" s="41" customFormat="1" customHeight="1" spans="1:29">
      <c r="A397" s="57" t="s">
        <v>190</v>
      </c>
      <c r="B397" s="55" t="s">
        <v>1910</v>
      </c>
      <c r="C397" s="55" t="s">
        <v>1275</v>
      </c>
      <c r="D397" s="55" t="s">
        <v>1926</v>
      </c>
      <c r="E397" s="57" t="s">
        <v>2038</v>
      </c>
      <c r="F397" s="57" t="s">
        <v>2039</v>
      </c>
      <c r="G397" s="57" t="s">
        <v>35</v>
      </c>
      <c r="H397" s="58" t="s">
        <v>2040</v>
      </c>
      <c r="I397" s="58" t="e">
        <f>VLOOKUP(H397,合同高级查询数据!$A$2:$Y$53,25,FALSE)</f>
        <v>#N/A</v>
      </c>
      <c r="J397" s="123" t="s">
        <v>37</v>
      </c>
      <c r="K397" s="57" t="s">
        <v>1478</v>
      </c>
      <c r="L397" s="124" t="s">
        <v>2041</v>
      </c>
      <c r="M397" s="125" t="s">
        <v>2042</v>
      </c>
      <c r="N397" s="112" t="s">
        <v>2043</v>
      </c>
      <c r="O397" s="55" t="s">
        <v>197</v>
      </c>
      <c r="P397" s="74">
        <v>5667</v>
      </c>
      <c r="Q397" s="134">
        <v>0</v>
      </c>
      <c r="R397" s="74">
        <f t="shared" si="20"/>
        <v>0</v>
      </c>
      <c r="S397" s="123">
        <v>202304</v>
      </c>
      <c r="T397" s="171" t="s">
        <v>2044</v>
      </c>
      <c r="U397" s="135"/>
      <c r="V397" s="148">
        <v>0</v>
      </c>
      <c r="W397" s="77"/>
      <c r="X397" s="112">
        <v>44378</v>
      </c>
      <c r="Y397" s="112">
        <v>44742</v>
      </c>
      <c r="Z397" s="147">
        <v>0</v>
      </c>
      <c r="AA397" s="147">
        <v>0</v>
      </c>
      <c r="AB397" s="147">
        <v>0</v>
      </c>
      <c r="AC397" s="147">
        <f t="shared" si="22"/>
        <v>0</v>
      </c>
    </row>
    <row r="398" s="41" customFormat="1" customHeight="1" spans="1:29">
      <c r="A398" s="57" t="s">
        <v>190</v>
      </c>
      <c r="B398" s="55" t="s">
        <v>1910</v>
      </c>
      <c r="C398" s="55" t="s">
        <v>350</v>
      </c>
      <c r="D398" s="55" t="s">
        <v>53</v>
      </c>
      <c r="E398" s="57" t="s">
        <v>2038</v>
      </c>
      <c r="F398" s="57" t="s">
        <v>2039</v>
      </c>
      <c r="G398" s="57" t="s">
        <v>35</v>
      </c>
      <c r="H398" s="58" t="s">
        <v>2045</v>
      </c>
      <c r="I398" s="58" t="e">
        <f>VLOOKUP(H398,合同高级查询数据!$A$2:$Y$53,25,FALSE)</f>
        <v>#N/A</v>
      </c>
      <c r="J398" s="123" t="s">
        <v>37</v>
      </c>
      <c r="K398" s="57" t="s">
        <v>2046</v>
      </c>
      <c r="L398" s="124" t="s">
        <v>2047</v>
      </c>
      <c r="M398" s="125" t="s">
        <v>2048</v>
      </c>
      <c r="N398" s="112" t="s">
        <v>2049</v>
      </c>
      <c r="O398" s="55" t="s">
        <v>1513</v>
      </c>
      <c r="P398" s="74">
        <v>5833</v>
      </c>
      <c r="Q398" s="134">
        <v>0</v>
      </c>
      <c r="R398" s="74">
        <f t="shared" si="20"/>
        <v>0</v>
      </c>
      <c r="S398" s="123">
        <v>202304</v>
      </c>
      <c r="T398" s="171" t="s">
        <v>2050</v>
      </c>
      <c r="U398" s="135"/>
      <c r="V398" s="148">
        <v>0</v>
      </c>
      <c r="W398" s="77"/>
      <c r="X398" s="112">
        <v>44228</v>
      </c>
      <c r="Y398" s="112">
        <v>44592</v>
      </c>
      <c r="Z398" s="147">
        <v>0</v>
      </c>
      <c r="AA398" s="147">
        <v>0</v>
      </c>
      <c r="AB398" s="147">
        <v>0</v>
      </c>
      <c r="AC398" s="147">
        <f t="shared" si="22"/>
        <v>0</v>
      </c>
    </row>
    <row r="399" s="41" customFormat="1" customHeight="1" spans="1:29">
      <c r="A399" s="57" t="s">
        <v>190</v>
      </c>
      <c r="B399" s="55" t="s">
        <v>1910</v>
      </c>
      <c r="C399" s="55" t="s">
        <v>1275</v>
      </c>
      <c r="D399" s="55" t="s">
        <v>1926</v>
      </c>
      <c r="E399" s="57" t="s">
        <v>2051</v>
      </c>
      <c r="F399" s="57" t="s">
        <v>2052</v>
      </c>
      <c r="G399" s="57" t="s">
        <v>35</v>
      </c>
      <c r="H399" s="58" t="s">
        <v>2053</v>
      </c>
      <c r="I399" s="58" t="e">
        <f>VLOOKUP(H399,合同高级查询数据!$A$2:$Y$53,25,FALSE)</f>
        <v>#N/A</v>
      </c>
      <c r="J399" s="123" t="s">
        <v>37</v>
      </c>
      <c r="K399" s="57" t="s">
        <v>2054</v>
      </c>
      <c r="L399" s="124" t="s">
        <v>2055</v>
      </c>
      <c r="M399" s="125" t="s">
        <v>2056</v>
      </c>
      <c r="N399" s="112" t="s">
        <v>2057</v>
      </c>
      <c r="O399" s="55" t="s">
        <v>2058</v>
      </c>
      <c r="P399" s="73">
        <v>5666.67</v>
      </c>
      <c r="Q399" s="134">
        <v>0</v>
      </c>
      <c r="R399" s="74">
        <f t="shared" si="20"/>
        <v>0</v>
      </c>
      <c r="S399" s="123">
        <v>202304</v>
      </c>
      <c r="T399" s="171" t="s">
        <v>2059</v>
      </c>
      <c r="U399" s="135"/>
      <c r="V399" s="148">
        <v>0</v>
      </c>
      <c r="W399" s="77"/>
      <c r="X399" s="112">
        <v>44470</v>
      </c>
      <c r="Y399" s="112">
        <v>44834</v>
      </c>
      <c r="Z399" s="147">
        <v>0</v>
      </c>
      <c r="AA399" s="147">
        <v>0</v>
      </c>
      <c r="AB399" s="147">
        <v>0</v>
      </c>
      <c r="AC399" s="147">
        <f t="shared" si="22"/>
        <v>0</v>
      </c>
    </row>
    <row r="400" s="41" customFormat="1" customHeight="1" spans="1:29">
      <c r="A400" s="57" t="s">
        <v>190</v>
      </c>
      <c r="B400" s="55" t="s">
        <v>1910</v>
      </c>
      <c r="C400" s="55" t="s">
        <v>1275</v>
      </c>
      <c r="D400" s="55" t="s">
        <v>1926</v>
      </c>
      <c r="E400" s="57" t="s">
        <v>2051</v>
      </c>
      <c r="F400" s="57" t="s">
        <v>2052</v>
      </c>
      <c r="G400" s="57" t="s">
        <v>35</v>
      </c>
      <c r="H400" s="58" t="s">
        <v>2053</v>
      </c>
      <c r="I400" s="58" t="e">
        <f>VLOOKUP(H400,合同高级查询数据!$A$2:$Y$53,25,FALSE)</f>
        <v>#N/A</v>
      </c>
      <c r="J400" s="123" t="s">
        <v>37</v>
      </c>
      <c r="K400" s="57" t="s">
        <v>1276</v>
      </c>
      <c r="L400" s="124" t="s">
        <v>2060</v>
      </c>
      <c r="M400" s="125" t="s">
        <v>2061</v>
      </c>
      <c r="N400" s="112" t="s">
        <v>2062</v>
      </c>
      <c r="O400" s="55" t="s">
        <v>1513</v>
      </c>
      <c r="P400" s="73">
        <v>5666.67</v>
      </c>
      <c r="Q400" s="134">
        <v>0</v>
      </c>
      <c r="R400" s="74">
        <f t="shared" si="20"/>
        <v>0</v>
      </c>
      <c r="S400" s="123">
        <v>202304</v>
      </c>
      <c r="T400" s="171" t="s">
        <v>2063</v>
      </c>
      <c r="U400" s="135"/>
      <c r="V400" s="148">
        <v>0</v>
      </c>
      <c r="W400" s="77"/>
      <c r="X400" s="112">
        <v>44470</v>
      </c>
      <c r="Y400" s="112">
        <v>44834</v>
      </c>
      <c r="Z400" s="147">
        <v>0</v>
      </c>
      <c r="AA400" s="147">
        <v>0</v>
      </c>
      <c r="AB400" s="147">
        <v>0</v>
      </c>
      <c r="AC400" s="147">
        <f t="shared" si="22"/>
        <v>0</v>
      </c>
    </row>
    <row r="401" s="41" customFormat="1" customHeight="1" spans="1:29">
      <c r="A401" s="180" t="s">
        <v>50</v>
      </c>
      <c r="B401" s="55" t="s">
        <v>1910</v>
      </c>
      <c r="C401" s="55" t="s">
        <v>383</v>
      </c>
      <c r="D401" s="55" t="s">
        <v>1926</v>
      </c>
      <c r="E401" s="57" t="s">
        <v>2051</v>
      </c>
      <c r="F401" s="57" t="s">
        <v>2052</v>
      </c>
      <c r="G401" s="57" t="s">
        <v>35</v>
      </c>
      <c r="H401" s="58" t="s">
        <v>2064</v>
      </c>
      <c r="I401" s="58" t="e">
        <f>VLOOKUP(H401,合同高级查询数据!$A$2:$Y$53,25,FALSE)</f>
        <v>#N/A</v>
      </c>
      <c r="J401" s="123" t="s">
        <v>37</v>
      </c>
      <c r="K401" s="57" t="s">
        <v>2065</v>
      </c>
      <c r="L401" s="124" t="s">
        <v>2066</v>
      </c>
      <c r="M401" s="125" t="s">
        <v>2067</v>
      </c>
      <c r="N401" s="112" t="s">
        <v>2068</v>
      </c>
      <c r="O401" s="55" t="s">
        <v>2069</v>
      </c>
      <c r="P401" s="73">
        <v>7083.33</v>
      </c>
      <c r="Q401" s="134">
        <v>125.7</v>
      </c>
      <c r="R401" s="74">
        <f t="shared" si="20"/>
        <v>890374.58</v>
      </c>
      <c r="S401" s="123">
        <v>202304</v>
      </c>
      <c r="T401" s="171" t="s">
        <v>2070</v>
      </c>
      <c r="U401" s="135"/>
      <c r="V401" s="148">
        <v>125.624305725</v>
      </c>
      <c r="W401" s="77"/>
      <c r="X401" s="112">
        <v>44713</v>
      </c>
      <c r="Y401" s="112">
        <v>45077</v>
      </c>
      <c r="Z401" s="55" t="s">
        <v>2071</v>
      </c>
      <c r="AA401" s="158">
        <v>0.4</v>
      </c>
      <c r="AB401" s="159">
        <v>300</v>
      </c>
      <c r="AC401" s="147">
        <f t="shared" si="22"/>
        <v>120</v>
      </c>
    </row>
    <row r="402" s="41" customFormat="1" customHeight="1" spans="1:29">
      <c r="A402" s="180" t="s">
        <v>50</v>
      </c>
      <c r="B402" s="55" t="s">
        <v>1910</v>
      </c>
      <c r="C402" s="55" t="s">
        <v>383</v>
      </c>
      <c r="D402" s="55" t="s">
        <v>1926</v>
      </c>
      <c r="E402" s="57" t="s">
        <v>2051</v>
      </c>
      <c r="F402" s="57" t="s">
        <v>2052</v>
      </c>
      <c r="G402" s="57" t="s">
        <v>35</v>
      </c>
      <c r="H402" s="58" t="s">
        <v>2064</v>
      </c>
      <c r="I402" s="58" t="e">
        <f>VLOOKUP(H402,合同高级查询数据!$A$2:$Y$53,25,FALSE)</f>
        <v>#N/A</v>
      </c>
      <c r="J402" s="123" t="s">
        <v>37</v>
      </c>
      <c r="K402" s="57" t="s">
        <v>2065</v>
      </c>
      <c r="L402" s="124" t="s">
        <v>2072</v>
      </c>
      <c r="M402" s="125" t="s">
        <v>2067</v>
      </c>
      <c r="N402" s="112" t="s">
        <v>2073</v>
      </c>
      <c r="O402" s="55" t="s">
        <v>1547</v>
      </c>
      <c r="P402" s="73">
        <v>7083.33</v>
      </c>
      <c r="Q402" s="134">
        <v>83.9</v>
      </c>
      <c r="R402" s="74">
        <f t="shared" si="20"/>
        <v>594291.39</v>
      </c>
      <c r="S402" s="123">
        <v>202304</v>
      </c>
      <c r="T402" s="171" t="s">
        <v>2074</v>
      </c>
      <c r="U402" s="135"/>
      <c r="V402" s="148">
        <v>83.854766846</v>
      </c>
      <c r="W402" s="175"/>
      <c r="X402" s="112">
        <v>44713</v>
      </c>
      <c r="Y402" s="112">
        <v>45077</v>
      </c>
      <c r="Z402" s="55" t="s">
        <v>2075</v>
      </c>
      <c r="AA402" s="158">
        <v>0.4</v>
      </c>
      <c r="AB402" s="159">
        <v>200</v>
      </c>
      <c r="AC402" s="147">
        <f t="shared" si="22"/>
        <v>80</v>
      </c>
    </row>
    <row r="403" s="41" customFormat="1" customHeight="1" spans="1:29">
      <c r="A403" s="180" t="s">
        <v>50</v>
      </c>
      <c r="B403" s="55" t="s">
        <v>1910</v>
      </c>
      <c r="C403" s="55" t="s">
        <v>1275</v>
      </c>
      <c r="D403" s="55" t="s">
        <v>1926</v>
      </c>
      <c r="E403" s="57" t="s">
        <v>2051</v>
      </c>
      <c r="F403" s="57" t="s">
        <v>2052</v>
      </c>
      <c r="G403" s="57" t="s">
        <v>35</v>
      </c>
      <c r="H403" s="58" t="s">
        <v>2076</v>
      </c>
      <c r="I403" s="58" t="e">
        <f>VLOOKUP(H403,合同高级查询数据!$A$2:$Y$53,25,FALSE)</f>
        <v>#N/A</v>
      </c>
      <c r="J403" s="123" t="s">
        <v>37</v>
      </c>
      <c r="K403" s="57" t="s">
        <v>2054</v>
      </c>
      <c r="L403" s="124" t="s">
        <v>2077</v>
      </c>
      <c r="M403" s="125" t="s">
        <v>2078</v>
      </c>
      <c r="N403" s="112" t="s">
        <v>2073</v>
      </c>
      <c r="O403" s="159" t="s">
        <v>2079</v>
      </c>
      <c r="P403" s="73">
        <v>6166.67</v>
      </c>
      <c r="Q403" s="134">
        <v>125.7</v>
      </c>
      <c r="R403" s="74">
        <f t="shared" si="20"/>
        <v>775150.42</v>
      </c>
      <c r="S403" s="123">
        <v>202304</v>
      </c>
      <c r="T403" s="171" t="s">
        <v>2080</v>
      </c>
      <c r="U403" s="135"/>
      <c r="V403" s="148">
        <v>125.668197632</v>
      </c>
      <c r="W403" s="175"/>
      <c r="X403" s="112">
        <v>44743</v>
      </c>
      <c r="Y403" s="112">
        <v>45077</v>
      </c>
      <c r="Z403" s="55" t="s">
        <v>2081</v>
      </c>
      <c r="AA403" s="158">
        <v>0.3</v>
      </c>
      <c r="AB403" s="159">
        <v>400</v>
      </c>
      <c r="AC403" s="147">
        <f t="shared" si="22"/>
        <v>120</v>
      </c>
    </row>
    <row r="404" s="2" customFormat="1" customHeight="1" spans="1:29">
      <c r="A404" s="61" t="s">
        <v>190</v>
      </c>
      <c r="B404" s="7" t="s">
        <v>1910</v>
      </c>
      <c r="C404" s="7" t="s">
        <v>1275</v>
      </c>
      <c r="D404" s="7" t="s">
        <v>1926</v>
      </c>
      <c r="E404" s="61" t="s">
        <v>2051</v>
      </c>
      <c r="F404" s="61" t="s">
        <v>2052</v>
      </c>
      <c r="G404" s="61" t="s">
        <v>35</v>
      </c>
      <c r="H404" s="14" t="s">
        <v>2082</v>
      </c>
      <c r="I404" s="14" t="e">
        <f>VLOOKUP(H404,合同高级查询数据!$A$2:$Y$53,25,FALSE)</f>
        <v>#N/A</v>
      </c>
      <c r="J404" s="118" t="s">
        <v>37</v>
      </c>
      <c r="K404" s="61" t="s">
        <v>1473</v>
      </c>
      <c r="L404" s="119" t="s">
        <v>2083</v>
      </c>
      <c r="M404" s="108" t="s">
        <v>2084</v>
      </c>
      <c r="N404" s="170">
        <v>44593</v>
      </c>
      <c r="O404" s="155" t="s">
        <v>2085</v>
      </c>
      <c r="P404" s="23">
        <v>4600</v>
      </c>
      <c r="Q404" s="128">
        <v>185.6</v>
      </c>
      <c r="R404" s="81">
        <f t="shared" si="20"/>
        <v>853760</v>
      </c>
      <c r="S404" s="118">
        <v>202304</v>
      </c>
      <c r="T404" s="103" t="s">
        <v>2086</v>
      </c>
      <c r="U404" s="101"/>
      <c r="V404" s="132">
        <v>185.531036377</v>
      </c>
      <c r="W404" s="188"/>
      <c r="X404" s="102"/>
      <c r="Y404" s="102"/>
      <c r="Z404" s="7" t="s">
        <v>2087</v>
      </c>
      <c r="AA404" s="154">
        <v>0.3</v>
      </c>
      <c r="AB404" s="155">
        <v>440</v>
      </c>
      <c r="AC404" s="121">
        <f t="shared" si="22"/>
        <v>132</v>
      </c>
    </row>
    <row r="405" s="41" customFormat="1" customHeight="1" spans="1:29">
      <c r="A405" s="57" t="s">
        <v>190</v>
      </c>
      <c r="B405" s="55" t="s">
        <v>1910</v>
      </c>
      <c r="C405" s="55" t="s">
        <v>383</v>
      </c>
      <c r="D405" s="55" t="s">
        <v>1926</v>
      </c>
      <c r="E405" s="57" t="s">
        <v>2051</v>
      </c>
      <c r="F405" s="57" t="s">
        <v>2052</v>
      </c>
      <c r="G405" s="57" t="s">
        <v>35</v>
      </c>
      <c r="H405" s="58" t="s">
        <v>2088</v>
      </c>
      <c r="I405" s="58" t="e">
        <f>VLOOKUP(H405,合同高级查询数据!$A$2:$Y$53,25,FALSE)</f>
        <v>#N/A</v>
      </c>
      <c r="J405" s="123" t="s">
        <v>37</v>
      </c>
      <c r="K405" s="57" t="s">
        <v>2065</v>
      </c>
      <c r="L405" s="124" t="s">
        <v>2089</v>
      </c>
      <c r="M405" s="125" t="s">
        <v>2090</v>
      </c>
      <c r="N405" s="183">
        <v>44713</v>
      </c>
      <c r="O405" s="159" t="s">
        <v>957</v>
      </c>
      <c r="P405" s="73">
        <v>6000</v>
      </c>
      <c r="Q405" s="134">
        <v>137.4</v>
      </c>
      <c r="R405" s="74">
        <f t="shared" si="20"/>
        <v>824400</v>
      </c>
      <c r="S405" s="123">
        <v>202304</v>
      </c>
      <c r="T405" s="171" t="s">
        <v>2091</v>
      </c>
      <c r="U405" s="135"/>
      <c r="V405" s="148">
        <v>137.330154419</v>
      </c>
      <c r="W405" s="175"/>
      <c r="X405" s="112">
        <v>44713</v>
      </c>
      <c r="Y405" s="112">
        <v>45077</v>
      </c>
      <c r="Z405" s="55" t="s">
        <v>2092</v>
      </c>
      <c r="AA405" s="158">
        <v>0.3</v>
      </c>
      <c r="AB405" s="159">
        <v>300</v>
      </c>
      <c r="AC405" s="147">
        <f t="shared" si="22"/>
        <v>90</v>
      </c>
    </row>
    <row r="406" s="41" customFormat="1" customHeight="1" spans="1:29">
      <c r="A406" s="57" t="s">
        <v>190</v>
      </c>
      <c r="B406" s="55" t="s">
        <v>1910</v>
      </c>
      <c r="C406" s="55" t="s">
        <v>1275</v>
      </c>
      <c r="D406" s="55" t="s">
        <v>1926</v>
      </c>
      <c r="E406" s="57" t="s">
        <v>2051</v>
      </c>
      <c r="F406" s="57" t="s">
        <v>2052</v>
      </c>
      <c r="G406" s="57" t="s">
        <v>35</v>
      </c>
      <c r="H406" s="58" t="s">
        <v>2093</v>
      </c>
      <c r="I406" s="58" t="e">
        <f>VLOOKUP(H406,合同高级查询数据!$A$2:$Y$53,25,FALSE)</f>
        <v>#N/A</v>
      </c>
      <c r="J406" s="123" t="s">
        <v>37</v>
      </c>
      <c r="K406" s="57" t="s">
        <v>1473</v>
      </c>
      <c r="L406" s="124" t="s">
        <v>2094</v>
      </c>
      <c r="M406" s="125" t="s">
        <v>2084</v>
      </c>
      <c r="N406" s="183">
        <v>44775</v>
      </c>
      <c r="O406" s="159" t="s">
        <v>74</v>
      </c>
      <c r="P406" s="73">
        <v>5167</v>
      </c>
      <c r="Q406" s="134">
        <v>90.3</v>
      </c>
      <c r="R406" s="74">
        <f t="shared" si="20"/>
        <v>466580.1</v>
      </c>
      <c r="S406" s="123">
        <v>202304</v>
      </c>
      <c r="T406" s="171" t="s">
        <v>2095</v>
      </c>
      <c r="U406" s="135"/>
      <c r="V406" s="148">
        <v>90.299186707</v>
      </c>
      <c r="W406" s="175"/>
      <c r="X406" s="112">
        <v>44775</v>
      </c>
      <c r="Y406" s="112">
        <v>45077</v>
      </c>
      <c r="Z406" s="55" t="s">
        <v>2096</v>
      </c>
      <c r="AA406" s="158">
        <v>0.3</v>
      </c>
      <c r="AB406" s="159">
        <v>200</v>
      </c>
      <c r="AC406" s="147">
        <f t="shared" si="22"/>
        <v>60</v>
      </c>
    </row>
    <row r="407" s="2" customFormat="1" customHeight="1" spans="1:29">
      <c r="A407" s="61" t="s">
        <v>153</v>
      </c>
      <c r="B407" s="7" t="s">
        <v>1910</v>
      </c>
      <c r="C407" s="7" t="s">
        <v>1365</v>
      </c>
      <c r="D407" s="7" t="s">
        <v>1926</v>
      </c>
      <c r="E407" s="61" t="s">
        <v>2051</v>
      </c>
      <c r="F407" s="61" t="s">
        <v>2052</v>
      </c>
      <c r="G407" s="61" t="s">
        <v>35</v>
      </c>
      <c r="H407" s="14" t="s">
        <v>2097</v>
      </c>
      <c r="I407" s="14" t="e">
        <f>VLOOKUP(H407,合同高级查询数据!$A$2:$Y$53,25,FALSE)</f>
        <v>#N/A</v>
      </c>
      <c r="J407" s="118" t="s">
        <v>37</v>
      </c>
      <c r="K407" s="61" t="s">
        <v>1365</v>
      </c>
      <c r="L407" s="119" t="s">
        <v>2098</v>
      </c>
      <c r="M407" s="108" t="s">
        <v>2099</v>
      </c>
      <c r="N407" s="170">
        <v>44987</v>
      </c>
      <c r="O407" s="155" t="s">
        <v>2100</v>
      </c>
      <c r="P407" s="23">
        <v>2800</v>
      </c>
      <c r="Q407" s="128">
        <v>0</v>
      </c>
      <c r="R407" s="81">
        <f t="shared" si="20"/>
        <v>0</v>
      </c>
      <c r="S407" s="118">
        <v>202304</v>
      </c>
      <c r="T407" s="103" t="s">
        <v>2101</v>
      </c>
      <c r="U407" s="101"/>
      <c r="V407" s="132">
        <v>0</v>
      </c>
      <c r="W407" s="188"/>
      <c r="X407" s="102"/>
      <c r="Y407" s="102"/>
      <c r="Z407" s="121" t="s">
        <v>2102</v>
      </c>
      <c r="AA407" s="176">
        <v>1</v>
      </c>
      <c r="AB407" s="121">
        <v>80</v>
      </c>
      <c r="AC407" s="121">
        <f t="shared" si="22"/>
        <v>80</v>
      </c>
    </row>
    <row r="408" s="41" customFormat="1" customHeight="1" spans="1:29">
      <c r="A408" s="57" t="s">
        <v>153</v>
      </c>
      <c r="B408" s="57" t="s">
        <v>1910</v>
      </c>
      <c r="C408" s="57" t="s">
        <v>1492</v>
      </c>
      <c r="D408" s="55" t="s">
        <v>1926</v>
      </c>
      <c r="E408" s="57" t="s">
        <v>2103</v>
      </c>
      <c r="F408" s="57" t="s">
        <v>2104</v>
      </c>
      <c r="G408" s="57" t="s">
        <v>35</v>
      </c>
      <c r="H408" s="58" t="s">
        <v>2105</v>
      </c>
      <c r="I408" s="58" t="e">
        <f>VLOOKUP(H408,合同高级查询数据!$A$2:$Y$53,25,FALSE)</f>
        <v>#N/A</v>
      </c>
      <c r="J408" s="123" t="s">
        <v>37</v>
      </c>
      <c r="K408" s="57" t="s">
        <v>1895</v>
      </c>
      <c r="L408" s="124" t="s">
        <v>2106</v>
      </c>
      <c r="M408" s="125" t="s">
        <v>2107</v>
      </c>
      <c r="N408" s="168" t="s">
        <v>2108</v>
      </c>
      <c r="O408" s="168" t="s">
        <v>2109</v>
      </c>
      <c r="P408" s="74">
        <v>5000</v>
      </c>
      <c r="Q408" s="134">
        <v>143.4</v>
      </c>
      <c r="R408" s="74">
        <f t="shared" si="20"/>
        <v>717000</v>
      </c>
      <c r="S408" s="123">
        <v>202304</v>
      </c>
      <c r="T408" s="171" t="s">
        <v>2110</v>
      </c>
      <c r="U408" s="147"/>
      <c r="V408" s="148">
        <v>143.378540039</v>
      </c>
      <c r="W408" s="77"/>
      <c r="X408" s="112">
        <v>44835</v>
      </c>
      <c r="Y408" s="163">
        <v>45199</v>
      </c>
      <c r="Z408" s="178" t="s">
        <v>2111</v>
      </c>
      <c r="AA408" s="158">
        <v>0.4</v>
      </c>
      <c r="AB408" s="159">
        <v>220</v>
      </c>
      <c r="AC408" s="147">
        <f t="shared" si="22"/>
        <v>88</v>
      </c>
    </row>
    <row r="409" s="2" customFormat="1" customHeight="1" spans="1:29">
      <c r="A409" s="61" t="s">
        <v>190</v>
      </c>
      <c r="B409" s="61" t="s">
        <v>1910</v>
      </c>
      <c r="C409" s="61" t="s">
        <v>307</v>
      </c>
      <c r="D409" s="7" t="s">
        <v>1926</v>
      </c>
      <c r="E409" s="61" t="s">
        <v>2103</v>
      </c>
      <c r="F409" s="61" t="s">
        <v>2104</v>
      </c>
      <c r="G409" s="61" t="s">
        <v>35</v>
      </c>
      <c r="H409" s="14" t="s">
        <v>2112</v>
      </c>
      <c r="I409" s="14" t="e">
        <f>VLOOKUP(H409,合同高级查询数据!$A$2:$Y$53,25,FALSE)</f>
        <v>#N/A</v>
      </c>
      <c r="J409" s="118" t="s">
        <v>37</v>
      </c>
      <c r="K409" s="61" t="s">
        <v>1090</v>
      </c>
      <c r="L409" s="7" t="s">
        <v>2113</v>
      </c>
      <c r="M409" s="108" t="s">
        <v>2114</v>
      </c>
      <c r="N409" s="182" t="s">
        <v>2115</v>
      </c>
      <c r="O409" s="182" t="s">
        <v>2116</v>
      </c>
      <c r="P409" s="81">
        <v>6000</v>
      </c>
      <c r="Q409" s="128">
        <v>50.6</v>
      </c>
      <c r="R409" s="81">
        <f t="shared" si="20"/>
        <v>303600</v>
      </c>
      <c r="S409" s="118">
        <v>202304</v>
      </c>
      <c r="T409" s="103" t="s">
        <v>2117</v>
      </c>
      <c r="U409" s="121"/>
      <c r="V409" s="132">
        <v>50.596019745</v>
      </c>
      <c r="W409" s="84"/>
      <c r="X409" s="102"/>
      <c r="Y409" s="102"/>
      <c r="Z409" s="153" t="s">
        <v>2118</v>
      </c>
      <c r="AA409" s="154">
        <v>0.3</v>
      </c>
      <c r="AB409" s="155">
        <v>100</v>
      </c>
      <c r="AC409" s="121">
        <f t="shared" si="22"/>
        <v>30</v>
      </c>
    </row>
    <row r="410" s="41" customFormat="1" customHeight="1" spans="1:29">
      <c r="A410" s="57" t="s">
        <v>50</v>
      </c>
      <c r="B410" s="57" t="s">
        <v>1910</v>
      </c>
      <c r="C410" s="57" t="s">
        <v>1561</v>
      </c>
      <c r="D410" s="55" t="s">
        <v>1967</v>
      </c>
      <c r="E410" s="57" t="s">
        <v>2103</v>
      </c>
      <c r="F410" s="57" t="s">
        <v>2104</v>
      </c>
      <c r="G410" s="57" t="s">
        <v>35</v>
      </c>
      <c r="H410" s="58" t="s">
        <v>2119</v>
      </c>
      <c r="I410" s="58" t="e">
        <f>VLOOKUP(H410,合同高级查询数据!$A$2:$Y$53,25,FALSE)</f>
        <v>#N/A</v>
      </c>
      <c r="J410" s="123" t="s">
        <v>37</v>
      </c>
      <c r="K410" s="57" t="s">
        <v>1742</v>
      </c>
      <c r="L410" s="57" t="s">
        <v>2120</v>
      </c>
      <c r="M410" s="125" t="s">
        <v>2121</v>
      </c>
      <c r="N410" s="168" t="s">
        <v>2122</v>
      </c>
      <c r="O410" s="168" t="s">
        <v>2123</v>
      </c>
      <c r="P410" s="74">
        <v>16667</v>
      </c>
      <c r="Q410" s="134">
        <v>52</v>
      </c>
      <c r="R410" s="74">
        <f t="shared" si="20"/>
        <v>866684</v>
      </c>
      <c r="S410" s="123">
        <v>202304</v>
      </c>
      <c r="T410" s="171" t="s">
        <v>2124</v>
      </c>
      <c r="U410" s="147"/>
      <c r="V410" s="148">
        <v>45.468719482</v>
      </c>
      <c r="W410" s="77"/>
      <c r="X410" s="112">
        <v>44835</v>
      </c>
      <c r="Y410" s="163">
        <v>45199</v>
      </c>
      <c r="Z410" s="55" t="s">
        <v>2125</v>
      </c>
      <c r="AA410" s="158">
        <v>0.2</v>
      </c>
      <c r="AB410" s="159">
        <v>260</v>
      </c>
      <c r="AC410" s="147">
        <f t="shared" si="22"/>
        <v>52</v>
      </c>
    </row>
    <row r="411" s="41" customFormat="1" customHeight="1" spans="1:29">
      <c r="A411" s="57" t="s">
        <v>50</v>
      </c>
      <c r="B411" s="57" t="s">
        <v>1910</v>
      </c>
      <c r="C411" s="57" t="s">
        <v>1561</v>
      </c>
      <c r="D411" s="55" t="s">
        <v>1967</v>
      </c>
      <c r="E411" s="57" t="s">
        <v>2103</v>
      </c>
      <c r="F411" s="57" t="s">
        <v>2104</v>
      </c>
      <c r="G411" s="57" t="s">
        <v>35</v>
      </c>
      <c r="H411" s="58" t="s">
        <v>2119</v>
      </c>
      <c r="I411" s="58" t="e">
        <f>VLOOKUP(H411,合同高级查询数据!$A$2:$Y$53,25,FALSE)</f>
        <v>#N/A</v>
      </c>
      <c r="J411" s="123" t="s">
        <v>37</v>
      </c>
      <c r="K411" s="57" t="s">
        <v>1742</v>
      </c>
      <c r="L411" s="57" t="s">
        <v>2126</v>
      </c>
      <c r="M411" s="125" t="s">
        <v>2127</v>
      </c>
      <c r="N411" s="168" t="s">
        <v>2128</v>
      </c>
      <c r="O411" s="168" t="s">
        <v>2123</v>
      </c>
      <c r="P411" s="74">
        <v>16667</v>
      </c>
      <c r="Q411" s="134">
        <v>52</v>
      </c>
      <c r="R411" s="74">
        <f t="shared" si="20"/>
        <v>866684</v>
      </c>
      <c r="S411" s="123">
        <v>202304</v>
      </c>
      <c r="T411" s="171" t="s">
        <v>2129</v>
      </c>
      <c r="U411" s="147"/>
      <c r="V411" s="148">
        <v>43.914329529</v>
      </c>
      <c r="W411" s="77"/>
      <c r="X411" s="112">
        <v>44835</v>
      </c>
      <c r="Y411" s="163">
        <v>45199</v>
      </c>
      <c r="Z411" s="55" t="s">
        <v>2130</v>
      </c>
      <c r="AA411" s="158">
        <v>0.2</v>
      </c>
      <c r="AB411" s="159">
        <v>260</v>
      </c>
      <c r="AC411" s="147">
        <f t="shared" si="22"/>
        <v>52</v>
      </c>
    </row>
    <row r="412" s="2" customFormat="1" customHeight="1" spans="1:29">
      <c r="A412" s="61" t="s">
        <v>50</v>
      </c>
      <c r="B412" s="61" t="s">
        <v>1910</v>
      </c>
      <c r="C412" s="61" t="s">
        <v>2131</v>
      </c>
      <c r="D412" s="7" t="s">
        <v>1926</v>
      </c>
      <c r="E412" s="61" t="s">
        <v>2103</v>
      </c>
      <c r="F412" s="61" t="s">
        <v>2104</v>
      </c>
      <c r="G412" s="61" t="s">
        <v>35</v>
      </c>
      <c r="H412" s="14" t="s">
        <v>2132</v>
      </c>
      <c r="I412" s="14" t="e">
        <f>VLOOKUP(H412,合同高级查询数据!$A$2:$Y$53,25,FALSE)</f>
        <v>#N/A</v>
      </c>
      <c r="J412" s="118" t="s">
        <v>37</v>
      </c>
      <c r="K412" s="119" t="s">
        <v>2133</v>
      </c>
      <c r="L412" s="119" t="s">
        <v>2134</v>
      </c>
      <c r="M412" s="108" t="s">
        <v>2135</v>
      </c>
      <c r="N412" s="102" t="s">
        <v>2136</v>
      </c>
      <c r="O412" s="184" t="s">
        <v>1973</v>
      </c>
      <c r="P412" s="81">
        <v>6500</v>
      </c>
      <c r="Q412" s="128">
        <v>39.8</v>
      </c>
      <c r="R412" s="81">
        <f t="shared" si="20"/>
        <v>258700</v>
      </c>
      <c r="S412" s="118">
        <v>202304</v>
      </c>
      <c r="T412" s="103" t="s">
        <v>2137</v>
      </c>
      <c r="U412" s="101"/>
      <c r="V412" s="132">
        <v>39.745105743</v>
      </c>
      <c r="W412" s="84"/>
      <c r="X412" s="182"/>
      <c r="Y412" s="182"/>
      <c r="Z412" s="7" t="s">
        <v>2138</v>
      </c>
      <c r="AA412" s="154">
        <v>0.3</v>
      </c>
      <c r="AB412" s="155">
        <v>120</v>
      </c>
      <c r="AC412" s="121">
        <f t="shared" si="22"/>
        <v>36</v>
      </c>
    </row>
    <row r="413" s="41" customFormat="1" customHeight="1" spans="1:29">
      <c r="A413" s="180" t="s">
        <v>50</v>
      </c>
      <c r="B413" s="55" t="s">
        <v>1910</v>
      </c>
      <c r="C413" s="55" t="s">
        <v>223</v>
      </c>
      <c r="D413" s="55" t="s">
        <v>53</v>
      </c>
      <c r="E413" s="57" t="s">
        <v>2103</v>
      </c>
      <c r="F413" s="57" t="s">
        <v>2104</v>
      </c>
      <c r="G413" s="57" t="s">
        <v>35</v>
      </c>
      <c r="H413" s="58" t="s">
        <v>2139</v>
      </c>
      <c r="I413" s="58" t="e">
        <f>VLOOKUP(H413,合同高级查询数据!$A$2:$Y$53,25,FALSE)</f>
        <v>#N/A</v>
      </c>
      <c r="J413" s="123" t="s">
        <v>37</v>
      </c>
      <c r="K413" s="57" t="s">
        <v>2140</v>
      </c>
      <c r="L413" s="124" t="s">
        <v>2141</v>
      </c>
      <c r="M413" s="125" t="s">
        <v>2142</v>
      </c>
      <c r="N413" s="112" t="s">
        <v>2143</v>
      </c>
      <c r="O413" s="55" t="s">
        <v>197</v>
      </c>
      <c r="P413" s="74">
        <v>5416.67</v>
      </c>
      <c r="Q413" s="134">
        <v>0</v>
      </c>
      <c r="R413" s="74">
        <f t="shared" si="20"/>
        <v>0</v>
      </c>
      <c r="S413" s="123">
        <v>202304</v>
      </c>
      <c r="T413" s="171" t="s">
        <v>2144</v>
      </c>
      <c r="U413" s="135"/>
      <c r="V413" s="148">
        <v>0</v>
      </c>
      <c r="W413" s="77"/>
      <c r="X413" s="112">
        <v>44652</v>
      </c>
      <c r="Y413" s="112">
        <v>44681</v>
      </c>
      <c r="Z413" s="147">
        <v>0</v>
      </c>
      <c r="AA413" s="147">
        <v>0</v>
      </c>
      <c r="AB413" s="147">
        <v>0</v>
      </c>
      <c r="AC413" s="147">
        <f t="shared" si="22"/>
        <v>0</v>
      </c>
    </row>
    <row r="414" s="41" customFormat="1" customHeight="1" spans="1:29">
      <c r="A414" s="180" t="s">
        <v>50</v>
      </c>
      <c r="B414" s="59" t="s">
        <v>1910</v>
      </c>
      <c r="C414" s="55" t="s">
        <v>1561</v>
      </c>
      <c r="D414" s="55" t="s">
        <v>1967</v>
      </c>
      <c r="E414" s="57" t="s">
        <v>2103</v>
      </c>
      <c r="F414" s="57" t="s">
        <v>2104</v>
      </c>
      <c r="G414" s="57" t="s">
        <v>35</v>
      </c>
      <c r="H414" s="58" t="s">
        <v>2145</v>
      </c>
      <c r="I414" s="58" t="e">
        <f>VLOOKUP(H414,合同高级查询数据!$A$2:$Y$53,25,FALSE)</f>
        <v>#N/A</v>
      </c>
      <c r="J414" s="123" t="s">
        <v>37</v>
      </c>
      <c r="K414" s="57" t="s">
        <v>1742</v>
      </c>
      <c r="L414" s="124" t="s">
        <v>2146</v>
      </c>
      <c r="M414" s="125" t="s">
        <v>2147</v>
      </c>
      <c r="N414" s="112" t="s">
        <v>2148</v>
      </c>
      <c r="O414" s="55" t="s">
        <v>2149</v>
      </c>
      <c r="P414" s="74">
        <v>7000</v>
      </c>
      <c r="Q414" s="134">
        <v>0</v>
      </c>
      <c r="R414" s="74">
        <f t="shared" si="20"/>
        <v>0</v>
      </c>
      <c r="S414" s="123">
        <v>202304</v>
      </c>
      <c r="T414" s="171" t="s">
        <v>2150</v>
      </c>
      <c r="U414" s="135"/>
      <c r="V414" s="148">
        <v>0</v>
      </c>
      <c r="W414" s="77"/>
      <c r="X414" s="112">
        <v>44470</v>
      </c>
      <c r="Y414" s="112">
        <v>44834</v>
      </c>
      <c r="Z414" s="147">
        <v>0</v>
      </c>
      <c r="AA414" s="147">
        <v>0</v>
      </c>
      <c r="AB414" s="147">
        <v>0</v>
      </c>
      <c r="AC414" s="147">
        <f t="shared" si="22"/>
        <v>0</v>
      </c>
    </row>
    <row r="415" s="41" customFormat="1" customHeight="1" spans="1:29">
      <c r="A415" s="180" t="s">
        <v>50</v>
      </c>
      <c r="B415" s="59" t="s">
        <v>1910</v>
      </c>
      <c r="C415" s="55" t="s">
        <v>77</v>
      </c>
      <c r="D415" s="55" t="s">
        <v>1926</v>
      </c>
      <c r="E415" s="57" t="s">
        <v>2103</v>
      </c>
      <c r="F415" s="57" t="s">
        <v>2104</v>
      </c>
      <c r="G415" s="57" t="s">
        <v>35</v>
      </c>
      <c r="H415" s="58" t="s">
        <v>2151</v>
      </c>
      <c r="I415" s="58" t="e">
        <f>VLOOKUP(H415,合同高级查询数据!$A$2:$Y$53,25,FALSE)</f>
        <v>#N/A</v>
      </c>
      <c r="J415" s="123" t="s">
        <v>37</v>
      </c>
      <c r="K415" s="57" t="s">
        <v>2152</v>
      </c>
      <c r="L415" s="124" t="s">
        <v>2153</v>
      </c>
      <c r="M415" s="125" t="s">
        <v>2154</v>
      </c>
      <c r="N415" s="112">
        <v>44470</v>
      </c>
      <c r="O415" s="55" t="s">
        <v>74</v>
      </c>
      <c r="P415" s="74">
        <v>5000</v>
      </c>
      <c r="Q415" s="134">
        <v>200</v>
      </c>
      <c r="R415" s="74">
        <f t="shared" si="20"/>
        <v>1000000</v>
      </c>
      <c r="S415" s="123">
        <v>202304</v>
      </c>
      <c r="T415" s="171" t="s">
        <v>2155</v>
      </c>
      <c r="U415" s="135"/>
      <c r="V415" s="148">
        <v>165.341018677</v>
      </c>
      <c r="W415" s="77"/>
      <c r="X415" s="112">
        <v>44835</v>
      </c>
      <c r="Y415" s="163">
        <v>45199</v>
      </c>
      <c r="Z415" s="55" t="s">
        <v>2156</v>
      </c>
      <c r="AA415" s="158">
        <v>1</v>
      </c>
      <c r="AB415" s="159">
        <v>200</v>
      </c>
      <c r="AC415" s="147">
        <f t="shared" si="22"/>
        <v>200</v>
      </c>
    </row>
    <row r="416" s="41" customFormat="1" customHeight="1" spans="1:29">
      <c r="A416" s="180" t="s">
        <v>190</v>
      </c>
      <c r="B416" s="59" t="s">
        <v>1910</v>
      </c>
      <c r="C416" s="55" t="s">
        <v>2157</v>
      </c>
      <c r="D416" s="55" t="s">
        <v>1926</v>
      </c>
      <c r="E416" s="57" t="s">
        <v>2103</v>
      </c>
      <c r="F416" s="57" t="s">
        <v>2104</v>
      </c>
      <c r="G416" s="57" t="s">
        <v>35</v>
      </c>
      <c r="H416" s="58" t="s">
        <v>2158</v>
      </c>
      <c r="I416" s="58" t="e">
        <f>VLOOKUP(H416,合同高级查询数据!$A$2:$Y$53,25,FALSE)</f>
        <v>#N/A</v>
      </c>
      <c r="J416" s="123" t="s">
        <v>37</v>
      </c>
      <c r="K416" s="57" t="s">
        <v>2159</v>
      </c>
      <c r="L416" s="124" t="s">
        <v>2160</v>
      </c>
      <c r="M416" s="125" t="s">
        <v>2161</v>
      </c>
      <c r="N416" s="112" t="s">
        <v>2162</v>
      </c>
      <c r="O416" s="55" t="s">
        <v>2163</v>
      </c>
      <c r="P416" s="74">
        <v>6250</v>
      </c>
      <c r="Q416" s="134">
        <v>65.5</v>
      </c>
      <c r="R416" s="74">
        <f t="shared" si="20"/>
        <v>409375</v>
      </c>
      <c r="S416" s="123">
        <v>202304</v>
      </c>
      <c r="T416" s="171" t="s">
        <v>2164</v>
      </c>
      <c r="U416" s="135"/>
      <c r="V416" s="148">
        <v>65.416000366</v>
      </c>
      <c r="W416" s="77"/>
      <c r="X416" s="112">
        <v>44896</v>
      </c>
      <c r="Y416" s="112">
        <v>45260</v>
      </c>
      <c r="Z416" s="55" t="s">
        <v>2165</v>
      </c>
      <c r="AA416" s="158">
        <v>0.3</v>
      </c>
      <c r="AB416" s="159">
        <v>140</v>
      </c>
      <c r="AC416" s="147">
        <f t="shared" si="22"/>
        <v>42</v>
      </c>
    </row>
    <row r="417" s="41" customFormat="1" customHeight="1" spans="1:29">
      <c r="A417" s="57" t="s">
        <v>50</v>
      </c>
      <c r="B417" s="55" t="s">
        <v>1910</v>
      </c>
      <c r="C417" s="55" t="s">
        <v>154</v>
      </c>
      <c r="D417" s="55" t="s">
        <v>53</v>
      </c>
      <c r="E417" s="57" t="s">
        <v>2103</v>
      </c>
      <c r="F417" s="57" t="s">
        <v>2104</v>
      </c>
      <c r="G417" s="57" t="s">
        <v>35</v>
      </c>
      <c r="H417" s="75" t="s">
        <v>2166</v>
      </c>
      <c r="I417" s="58" t="e">
        <f>VLOOKUP(H417,合同高级查询数据!$A$2:$Y$53,25,FALSE)</f>
        <v>#N/A</v>
      </c>
      <c r="J417" s="123" t="s">
        <v>37</v>
      </c>
      <c r="K417" s="55" t="s">
        <v>2167</v>
      </c>
      <c r="L417" s="55" t="s">
        <v>2168</v>
      </c>
      <c r="M417" s="55" t="s">
        <v>2169</v>
      </c>
      <c r="N417" s="112" t="s">
        <v>2170</v>
      </c>
      <c r="O417" s="55" t="s">
        <v>1513</v>
      </c>
      <c r="P417" s="73">
        <v>7917</v>
      </c>
      <c r="Q417" s="134">
        <v>0</v>
      </c>
      <c r="R417" s="74">
        <f t="shared" si="20"/>
        <v>0</v>
      </c>
      <c r="S417" s="123">
        <v>202304</v>
      </c>
      <c r="T417" s="189" t="s">
        <v>2171</v>
      </c>
      <c r="U417" s="55"/>
      <c r="V417" s="148">
        <v>0</v>
      </c>
      <c r="W417" s="175"/>
      <c r="X417" s="112">
        <v>44593</v>
      </c>
      <c r="Y417" s="112">
        <v>44957</v>
      </c>
      <c r="Z417" s="147">
        <v>0</v>
      </c>
      <c r="AA417" s="147">
        <v>0</v>
      </c>
      <c r="AB417" s="147">
        <v>0</v>
      </c>
      <c r="AC417" s="147">
        <f t="shared" si="22"/>
        <v>0</v>
      </c>
    </row>
    <row r="418" s="2" customFormat="1" customHeight="1" spans="1:29">
      <c r="A418" s="61" t="s">
        <v>50</v>
      </c>
      <c r="B418" s="7" t="s">
        <v>1910</v>
      </c>
      <c r="C418" s="7" t="s">
        <v>307</v>
      </c>
      <c r="D418" s="7" t="s">
        <v>1926</v>
      </c>
      <c r="E418" s="61" t="s">
        <v>2103</v>
      </c>
      <c r="F418" s="61" t="s">
        <v>2104</v>
      </c>
      <c r="G418" s="61" t="s">
        <v>35</v>
      </c>
      <c r="H418" s="82" t="s">
        <v>2172</v>
      </c>
      <c r="I418" s="14" t="e">
        <f>VLOOKUP(H418,合同高级查询数据!$A$2:$Y$53,25,FALSE)</f>
        <v>#N/A</v>
      </c>
      <c r="J418" s="118" t="s">
        <v>37</v>
      </c>
      <c r="K418" s="7" t="s">
        <v>2173</v>
      </c>
      <c r="L418" s="7" t="s">
        <v>2174</v>
      </c>
      <c r="M418" s="7" t="s">
        <v>2175</v>
      </c>
      <c r="N418" s="102">
        <v>44805</v>
      </c>
      <c r="O418" s="7" t="s">
        <v>58</v>
      </c>
      <c r="P418" s="23">
        <v>5833.33</v>
      </c>
      <c r="Q418" s="128">
        <v>34.4</v>
      </c>
      <c r="R418" s="81">
        <f t="shared" si="20"/>
        <v>200666.55</v>
      </c>
      <c r="S418" s="118">
        <v>202304</v>
      </c>
      <c r="T418" s="190" t="s">
        <v>2176</v>
      </c>
      <c r="U418" s="7"/>
      <c r="V418" s="132">
        <v>34.337249756</v>
      </c>
      <c r="W418" s="188"/>
      <c r="X418" s="102"/>
      <c r="Y418" s="102"/>
      <c r="Z418" s="7" t="s">
        <v>2177</v>
      </c>
      <c r="AA418" s="154">
        <v>0.3</v>
      </c>
      <c r="AB418" s="155">
        <v>100</v>
      </c>
      <c r="AC418" s="121">
        <f t="shared" si="22"/>
        <v>30</v>
      </c>
    </row>
    <row r="419" s="41" customFormat="1" customHeight="1" spans="1:29">
      <c r="A419" s="57" t="s">
        <v>50</v>
      </c>
      <c r="B419" s="55" t="s">
        <v>1910</v>
      </c>
      <c r="C419" s="55" t="s">
        <v>66</v>
      </c>
      <c r="D419" s="55" t="s">
        <v>1967</v>
      </c>
      <c r="E419" s="57" t="s">
        <v>2103</v>
      </c>
      <c r="F419" s="57" t="s">
        <v>2104</v>
      </c>
      <c r="G419" s="57" t="s">
        <v>35</v>
      </c>
      <c r="H419" s="75" t="s">
        <v>2178</v>
      </c>
      <c r="I419" s="58" t="e">
        <f>VLOOKUP(H419,合同高级查询数据!$A$2:$Y$53,25,FALSE)</f>
        <v>#N/A</v>
      </c>
      <c r="J419" s="123" t="s">
        <v>37</v>
      </c>
      <c r="K419" s="55" t="s">
        <v>68</v>
      </c>
      <c r="L419" s="55" t="s">
        <v>2179</v>
      </c>
      <c r="M419" s="55" t="s">
        <v>2180</v>
      </c>
      <c r="N419" s="112">
        <v>44866</v>
      </c>
      <c r="O419" s="159" t="s">
        <v>74</v>
      </c>
      <c r="P419" s="73">
        <v>6833.33</v>
      </c>
      <c r="Q419" s="134">
        <v>62.9</v>
      </c>
      <c r="R419" s="74">
        <f t="shared" si="20"/>
        <v>429816.46</v>
      </c>
      <c r="S419" s="123">
        <v>202304</v>
      </c>
      <c r="T419" s="189" t="s">
        <v>2181</v>
      </c>
      <c r="U419" s="55"/>
      <c r="V419" s="148">
        <v>62.866455078</v>
      </c>
      <c r="W419" s="175"/>
      <c r="X419" s="112">
        <v>44866</v>
      </c>
      <c r="Y419" s="112">
        <v>45230</v>
      </c>
      <c r="Z419" s="55" t="s">
        <v>2182</v>
      </c>
      <c r="AA419" s="158">
        <v>0.3</v>
      </c>
      <c r="AB419" s="159">
        <v>200</v>
      </c>
      <c r="AC419" s="147">
        <f t="shared" si="22"/>
        <v>60</v>
      </c>
    </row>
    <row r="420" s="41" customFormat="1" customHeight="1" spans="1:29">
      <c r="A420" s="180" t="s">
        <v>50</v>
      </c>
      <c r="B420" s="57" t="s">
        <v>1910</v>
      </c>
      <c r="C420" s="57" t="s">
        <v>1492</v>
      </c>
      <c r="D420" s="55" t="s">
        <v>1926</v>
      </c>
      <c r="E420" s="55" t="s">
        <v>2183</v>
      </c>
      <c r="F420" s="55" t="s">
        <v>2184</v>
      </c>
      <c r="G420" s="57" t="s">
        <v>35</v>
      </c>
      <c r="H420" s="135" t="s">
        <v>2185</v>
      </c>
      <c r="I420" s="58" t="e">
        <f>VLOOKUP(H420,合同高级查询数据!$A$2:$Y$53,25,FALSE)</f>
        <v>#N/A</v>
      </c>
      <c r="J420" s="123" t="s">
        <v>37</v>
      </c>
      <c r="K420" s="55" t="s">
        <v>1952</v>
      </c>
      <c r="L420" s="55" t="s">
        <v>2186</v>
      </c>
      <c r="M420" s="55" t="s">
        <v>2187</v>
      </c>
      <c r="N420" s="112" t="s">
        <v>2188</v>
      </c>
      <c r="O420" s="55" t="s">
        <v>2189</v>
      </c>
      <c r="P420" s="73">
        <v>11250</v>
      </c>
      <c r="Q420" s="134">
        <v>0</v>
      </c>
      <c r="R420" s="74">
        <f t="shared" si="20"/>
        <v>0</v>
      </c>
      <c r="S420" s="123">
        <v>202304</v>
      </c>
      <c r="T420" s="171" t="s">
        <v>2190</v>
      </c>
      <c r="U420" s="147"/>
      <c r="V420" s="148">
        <v>0</v>
      </c>
      <c r="W420" s="77"/>
      <c r="X420" s="112">
        <v>44197</v>
      </c>
      <c r="Y420" s="112">
        <v>44561</v>
      </c>
      <c r="Z420" s="147">
        <v>0</v>
      </c>
      <c r="AA420" s="147">
        <v>0</v>
      </c>
      <c r="AB420" s="147">
        <v>0</v>
      </c>
      <c r="AC420" s="147">
        <f t="shared" si="22"/>
        <v>0</v>
      </c>
    </row>
    <row r="421" s="41" customFormat="1" customHeight="1" spans="1:29">
      <c r="A421" s="180" t="s">
        <v>50</v>
      </c>
      <c r="B421" s="59" t="s">
        <v>1910</v>
      </c>
      <c r="C421" s="55" t="s">
        <v>1492</v>
      </c>
      <c r="D421" s="55" t="s">
        <v>1926</v>
      </c>
      <c r="E421" s="55" t="s">
        <v>2183</v>
      </c>
      <c r="F421" s="55" t="s">
        <v>2184</v>
      </c>
      <c r="G421" s="57" t="s">
        <v>35</v>
      </c>
      <c r="H421" s="58" t="s">
        <v>2185</v>
      </c>
      <c r="I421" s="58" t="e">
        <f>VLOOKUP(H421,合同高级查询数据!$A$2:$Y$53,25,FALSE)</f>
        <v>#N/A</v>
      </c>
      <c r="J421" s="123" t="s">
        <v>37</v>
      </c>
      <c r="K421" s="57" t="s">
        <v>1952</v>
      </c>
      <c r="L421" s="124" t="s">
        <v>2191</v>
      </c>
      <c r="M421" s="125" t="s">
        <v>2192</v>
      </c>
      <c r="N421" s="112" t="s">
        <v>2193</v>
      </c>
      <c r="O421" s="55" t="s">
        <v>2194</v>
      </c>
      <c r="P421" s="74">
        <v>11250</v>
      </c>
      <c r="Q421" s="134">
        <v>0</v>
      </c>
      <c r="R421" s="74">
        <f t="shared" si="20"/>
        <v>0</v>
      </c>
      <c r="S421" s="123">
        <v>202304</v>
      </c>
      <c r="T421" s="171" t="s">
        <v>2195</v>
      </c>
      <c r="U421" s="135"/>
      <c r="V421" s="148">
        <v>0</v>
      </c>
      <c r="W421" s="77"/>
      <c r="X421" s="112">
        <v>44197</v>
      </c>
      <c r="Y421" s="112">
        <v>44561</v>
      </c>
      <c r="Z421" s="147">
        <v>0</v>
      </c>
      <c r="AA421" s="147">
        <v>0</v>
      </c>
      <c r="AB421" s="147">
        <v>0</v>
      </c>
      <c r="AC421" s="147">
        <f t="shared" si="22"/>
        <v>0</v>
      </c>
    </row>
    <row r="422" s="41" customFormat="1" customHeight="1" spans="1:29">
      <c r="A422" s="57" t="s">
        <v>190</v>
      </c>
      <c r="B422" s="57" t="s">
        <v>1910</v>
      </c>
      <c r="C422" s="57" t="s">
        <v>1492</v>
      </c>
      <c r="D422" s="55" t="s">
        <v>1926</v>
      </c>
      <c r="E422" s="55" t="s">
        <v>2183</v>
      </c>
      <c r="F422" s="55" t="s">
        <v>2184</v>
      </c>
      <c r="G422" s="57" t="s">
        <v>35</v>
      </c>
      <c r="H422" s="135" t="s">
        <v>2196</v>
      </c>
      <c r="I422" s="58" t="e">
        <f>VLOOKUP(H422,合同高级查询数据!$A$2:$Y$53,25,FALSE)</f>
        <v>#N/A</v>
      </c>
      <c r="J422" s="123" t="s">
        <v>37</v>
      </c>
      <c r="K422" s="55" t="s">
        <v>1526</v>
      </c>
      <c r="L422" s="55" t="s">
        <v>2197</v>
      </c>
      <c r="M422" s="55" t="s">
        <v>2198</v>
      </c>
      <c r="N422" s="112" t="s">
        <v>2199</v>
      </c>
      <c r="O422" s="55" t="s">
        <v>1947</v>
      </c>
      <c r="P422" s="73">
        <v>10000</v>
      </c>
      <c r="Q422" s="134">
        <v>0</v>
      </c>
      <c r="R422" s="74">
        <f t="shared" si="20"/>
        <v>0</v>
      </c>
      <c r="S422" s="123">
        <v>202304</v>
      </c>
      <c r="T422" s="171" t="s">
        <v>2200</v>
      </c>
      <c r="U422" s="147"/>
      <c r="V422" s="148">
        <v>0</v>
      </c>
      <c r="W422" s="77"/>
      <c r="X422" s="112">
        <v>44197</v>
      </c>
      <c r="Y422" s="112">
        <v>44255</v>
      </c>
      <c r="Z422" s="147">
        <v>0</v>
      </c>
      <c r="AA422" s="147">
        <v>0</v>
      </c>
      <c r="AB422" s="147">
        <v>0</v>
      </c>
      <c r="AC422" s="147">
        <f t="shared" si="22"/>
        <v>0</v>
      </c>
    </row>
    <row r="423" s="41" customFormat="1" customHeight="1" spans="1:29">
      <c r="A423" s="57" t="s">
        <v>190</v>
      </c>
      <c r="B423" s="57" t="s">
        <v>1910</v>
      </c>
      <c r="C423" s="57" t="s">
        <v>1492</v>
      </c>
      <c r="D423" s="55" t="s">
        <v>1926</v>
      </c>
      <c r="E423" s="55" t="s">
        <v>2183</v>
      </c>
      <c r="F423" s="55" t="s">
        <v>2184</v>
      </c>
      <c r="G423" s="57" t="s">
        <v>35</v>
      </c>
      <c r="H423" s="135" t="s">
        <v>2196</v>
      </c>
      <c r="I423" s="58" t="e">
        <f>VLOOKUP(H423,合同高级查询数据!$A$2:$Y$53,25,FALSE)</f>
        <v>#N/A</v>
      </c>
      <c r="J423" s="123" t="s">
        <v>37</v>
      </c>
      <c r="K423" s="55" t="s">
        <v>2201</v>
      </c>
      <c r="L423" s="55" t="s">
        <v>2202</v>
      </c>
      <c r="M423" s="55" t="s">
        <v>2203</v>
      </c>
      <c r="N423" s="112" t="s">
        <v>2204</v>
      </c>
      <c r="O423" s="55" t="s">
        <v>1513</v>
      </c>
      <c r="P423" s="73">
        <v>9583.33</v>
      </c>
      <c r="Q423" s="134">
        <v>0</v>
      </c>
      <c r="R423" s="74">
        <f t="shared" si="20"/>
        <v>0</v>
      </c>
      <c r="S423" s="123">
        <v>202304</v>
      </c>
      <c r="T423" s="171" t="s">
        <v>2205</v>
      </c>
      <c r="U423" s="147"/>
      <c r="V423" s="148">
        <v>0</v>
      </c>
      <c r="W423" s="77"/>
      <c r="X423" s="112">
        <v>44197</v>
      </c>
      <c r="Y423" s="112">
        <v>44255</v>
      </c>
      <c r="Z423" s="147">
        <v>0</v>
      </c>
      <c r="AA423" s="147">
        <v>0</v>
      </c>
      <c r="AB423" s="147">
        <v>0</v>
      </c>
      <c r="AC423" s="147">
        <f t="shared" si="22"/>
        <v>0</v>
      </c>
    </row>
    <row r="424" s="41" customFormat="1" customHeight="1" spans="1:29">
      <c r="A424" s="57" t="s">
        <v>153</v>
      </c>
      <c r="B424" s="57" t="s">
        <v>1910</v>
      </c>
      <c r="C424" s="57" t="s">
        <v>1492</v>
      </c>
      <c r="D424" s="55" t="s">
        <v>1926</v>
      </c>
      <c r="E424" s="55" t="s">
        <v>2183</v>
      </c>
      <c r="F424" s="55" t="s">
        <v>2184</v>
      </c>
      <c r="G424" s="57" t="s">
        <v>35</v>
      </c>
      <c r="H424" s="135" t="s">
        <v>2206</v>
      </c>
      <c r="I424" s="58" t="e">
        <f>VLOOKUP(H424,合同高级查询数据!$A$2:$Y$53,25,FALSE)</f>
        <v>#N/A</v>
      </c>
      <c r="J424" s="123" t="s">
        <v>37</v>
      </c>
      <c r="K424" s="55" t="s">
        <v>1895</v>
      </c>
      <c r="L424" s="55" t="s">
        <v>2207</v>
      </c>
      <c r="M424" s="55" t="s">
        <v>2208</v>
      </c>
      <c r="N424" s="112">
        <v>43831</v>
      </c>
      <c r="O424" s="55" t="s">
        <v>74</v>
      </c>
      <c r="P424" s="73">
        <v>5000</v>
      </c>
      <c r="Q424" s="134">
        <v>132.2</v>
      </c>
      <c r="R424" s="74">
        <f t="shared" si="20"/>
        <v>661000</v>
      </c>
      <c r="S424" s="123">
        <v>202304</v>
      </c>
      <c r="T424" s="171" t="s">
        <v>2209</v>
      </c>
      <c r="U424" s="147"/>
      <c r="V424" s="148">
        <v>132.145767212</v>
      </c>
      <c r="W424" s="77"/>
      <c r="X424" s="112">
        <v>44927</v>
      </c>
      <c r="Y424" s="112">
        <v>45291</v>
      </c>
      <c r="Z424" s="178" t="s">
        <v>2210</v>
      </c>
      <c r="AA424" s="158">
        <v>0.4</v>
      </c>
      <c r="AB424" s="159">
        <v>200</v>
      </c>
      <c r="AC424" s="147">
        <f t="shared" si="22"/>
        <v>80</v>
      </c>
    </row>
    <row r="425" s="41" customFormat="1" customHeight="1" spans="1:29">
      <c r="A425" s="57" t="s">
        <v>153</v>
      </c>
      <c r="B425" s="55" t="s">
        <v>1910</v>
      </c>
      <c r="C425" s="57" t="s">
        <v>1492</v>
      </c>
      <c r="D425" s="55" t="s">
        <v>1926</v>
      </c>
      <c r="E425" s="55" t="s">
        <v>2211</v>
      </c>
      <c r="F425" s="55" t="s">
        <v>2212</v>
      </c>
      <c r="G425" s="57" t="s">
        <v>35</v>
      </c>
      <c r="H425" s="135" t="s">
        <v>2213</v>
      </c>
      <c r="I425" s="58" t="e">
        <f>VLOOKUP(H425,合同高级查询数据!$A$2:$Y$53,25,FALSE)</f>
        <v>#N/A</v>
      </c>
      <c r="J425" s="123" t="s">
        <v>37</v>
      </c>
      <c r="K425" s="55" t="s">
        <v>1719</v>
      </c>
      <c r="L425" s="55" t="s">
        <v>2214</v>
      </c>
      <c r="M425" s="55" t="s">
        <v>2215</v>
      </c>
      <c r="N425" s="112" t="s">
        <v>2216</v>
      </c>
      <c r="O425" s="55" t="s">
        <v>2217</v>
      </c>
      <c r="P425" s="73">
        <v>3500</v>
      </c>
      <c r="Q425" s="134">
        <v>0</v>
      </c>
      <c r="R425" s="74">
        <f t="shared" si="20"/>
        <v>0</v>
      </c>
      <c r="S425" s="123">
        <v>202304</v>
      </c>
      <c r="T425" s="171" t="s">
        <v>2218</v>
      </c>
      <c r="U425" s="135"/>
      <c r="V425" s="148">
        <v>0</v>
      </c>
      <c r="W425" s="77"/>
      <c r="X425" s="112">
        <v>44105</v>
      </c>
      <c r="Y425" s="112">
        <v>44469</v>
      </c>
      <c r="Z425" s="147">
        <v>0</v>
      </c>
      <c r="AA425" s="147">
        <v>0</v>
      </c>
      <c r="AB425" s="147">
        <v>0</v>
      </c>
      <c r="AC425" s="147">
        <f t="shared" si="22"/>
        <v>0</v>
      </c>
    </row>
    <row r="426" s="41" customFormat="1" customHeight="1" spans="1:29">
      <c r="A426" s="57" t="s">
        <v>153</v>
      </c>
      <c r="B426" s="55" t="s">
        <v>1910</v>
      </c>
      <c r="C426" s="55" t="s">
        <v>293</v>
      </c>
      <c r="D426" s="55" t="s">
        <v>1926</v>
      </c>
      <c r="E426" s="55" t="s">
        <v>2211</v>
      </c>
      <c r="F426" s="55" t="s">
        <v>2212</v>
      </c>
      <c r="G426" s="57" t="s">
        <v>35</v>
      </c>
      <c r="H426" s="58" t="s">
        <v>2219</v>
      </c>
      <c r="I426" s="58" t="e">
        <f>VLOOKUP(H426,合同高级查询数据!$A$2:$Y$53,25,FALSE)</f>
        <v>#N/A</v>
      </c>
      <c r="J426" s="123" t="s">
        <v>37</v>
      </c>
      <c r="K426" s="57" t="s">
        <v>2220</v>
      </c>
      <c r="L426" s="124" t="s">
        <v>2221</v>
      </c>
      <c r="M426" s="124" t="s">
        <v>2222</v>
      </c>
      <c r="N426" s="112" t="s">
        <v>2223</v>
      </c>
      <c r="O426" s="185" t="s">
        <v>197</v>
      </c>
      <c r="P426" s="74">
        <v>4300</v>
      </c>
      <c r="Q426" s="134">
        <v>0</v>
      </c>
      <c r="R426" s="74">
        <f t="shared" si="20"/>
        <v>0</v>
      </c>
      <c r="S426" s="123">
        <v>202304</v>
      </c>
      <c r="T426" s="171" t="s">
        <v>2224</v>
      </c>
      <c r="U426" s="135"/>
      <c r="V426" s="148">
        <v>0</v>
      </c>
      <c r="W426" s="77"/>
      <c r="X426" s="112">
        <v>44228</v>
      </c>
      <c r="Y426" s="112">
        <v>44592</v>
      </c>
      <c r="Z426" s="147">
        <v>0</v>
      </c>
      <c r="AA426" s="147">
        <v>0</v>
      </c>
      <c r="AB426" s="147">
        <v>0</v>
      </c>
      <c r="AC426" s="147">
        <f t="shared" si="22"/>
        <v>0</v>
      </c>
    </row>
    <row r="427" s="41" customFormat="1" customHeight="1" spans="1:29">
      <c r="A427" s="180" t="s">
        <v>50</v>
      </c>
      <c r="B427" s="57" t="s">
        <v>1910</v>
      </c>
      <c r="C427" s="57" t="s">
        <v>1492</v>
      </c>
      <c r="D427" s="55" t="s">
        <v>1926</v>
      </c>
      <c r="E427" s="55" t="s">
        <v>2211</v>
      </c>
      <c r="F427" s="55" t="s">
        <v>2212</v>
      </c>
      <c r="G427" s="56" t="s">
        <v>35</v>
      </c>
      <c r="H427" s="135" t="s">
        <v>2225</v>
      </c>
      <c r="I427" s="58" t="e">
        <f>VLOOKUP(H427,合同高级查询数据!$A$2:$Y$53,25,FALSE)</f>
        <v>#N/A</v>
      </c>
      <c r="J427" s="123" t="s">
        <v>37</v>
      </c>
      <c r="K427" s="56" t="s">
        <v>1526</v>
      </c>
      <c r="L427" s="186" t="s">
        <v>2226</v>
      </c>
      <c r="M427" s="125" t="s">
        <v>2227</v>
      </c>
      <c r="N427" s="187" t="s">
        <v>2228</v>
      </c>
      <c r="O427" s="181" t="s">
        <v>197</v>
      </c>
      <c r="P427" s="74">
        <v>11250</v>
      </c>
      <c r="Q427" s="134">
        <v>0</v>
      </c>
      <c r="R427" s="74">
        <f t="shared" si="20"/>
        <v>0</v>
      </c>
      <c r="S427" s="123">
        <v>202304</v>
      </c>
      <c r="T427" s="191" t="s">
        <v>2229</v>
      </c>
      <c r="U427" s="181"/>
      <c r="V427" s="148">
        <v>0</v>
      </c>
      <c r="W427" s="77"/>
      <c r="X427" s="112">
        <v>44256</v>
      </c>
      <c r="Y427" s="112">
        <v>44469</v>
      </c>
      <c r="Z427" s="147">
        <v>0</v>
      </c>
      <c r="AA427" s="147">
        <v>0</v>
      </c>
      <c r="AB427" s="147">
        <v>0</v>
      </c>
      <c r="AC427" s="147">
        <f t="shared" si="22"/>
        <v>0</v>
      </c>
    </row>
    <row r="428" s="41" customFormat="1" customHeight="1" spans="1:29">
      <c r="A428" s="57" t="s">
        <v>190</v>
      </c>
      <c r="B428" s="57" t="s">
        <v>1910</v>
      </c>
      <c r="C428" s="181" t="s">
        <v>383</v>
      </c>
      <c r="D428" s="55" t="s">
        <v>1926</v>
      </c>
      <c r="E428" s="55" t="s">
        <v>2211</v>
      </c>
      <c r="F428" s="55" t="s">
        <v>2212</v>
      </c>
      <c r="G428" s="56" t="s">
        <v>35</v>
      </c>
      <c r="H428" s="58" t="s">
        <v>2230</v>
      </c>
      <c r="I428" s="58" t="e">
        <f>VLOOKUP(H428,合同高级查询数据!$A$2:$Y$53,25,FALSE)</f>
        <v>#N/A</v>
      </c>
      <c r="J428" s="123" t="s">
        <v>37</v>
      </c>
      <c r="K428" s="56" t="s">
        <v>2231</v>
      </c>
      <c r="L428" s="186" t="s">
        <v>2232</v>
      </c>
      <c r="M428" s="125" t="s">
        <v>2233</v>
      </c>
      <c r="N428" s="187" t="s">
        <v>2234</v>
      </c>
      <c r="O428" s="181" t="s">
        <v>1513</v>
      </c>
      <c r="P428" s="74">
        <v>7500</v>
      </c>
      <c r="Q428" s="134">
        <v>0</v>
      </c>
      <c r="R428" s="74">
        <f t="shared" si="20"/>
        <v>0</v>
      </c>
      <c r="S428" s="123">
        <v>202304</v>
      </c>
      <c r="T428" s="191" t="s">
        <v>2235</v>
      </c>
      <c r="U428" s="181"/>
      <c r="V428" s="148">
        <v>0</v>
      </c>
      <c r="W428" s="77"/>
      <c r="X428" s="187">
        <v>44440</v>
      </c>
      <c r="Y428" s="187">
        <v>44804</v>
      </c>
      <c r="Z428" s="147">
        <v>0</v>
      </c>
      <c r="AA428" s="147">
        <v>0</v>
      </c>
      <c r="AB428" s="147">
        <v>0</v>
      </c>
      <c r="AC428" s="147">
        <f t="shared" si="22"/>
        <v>0</v>
      </c>
    </row>
    <row r="429" s="41" customFormat="1" customHeight="1" spans="1:29">
      <c r="A429" s="57" t="s">
        <v>190</v>
      </c>
      <c r="B429" s="57" t="s">
        <v>1910</v>
      </c>
      <c r="C429" s="57" t="s">
        <v>1492</v>
      </c>
      <c r="D429" s="55" t="s">
        <v>1926</v>
      </c>
      <c r="E429" s="55" t="s">
        <v>2211</v>
      </c>
      <c r="F429" s="55" t="s">
        <v>2212</v>
      </c>
      <c r="G429" s="57" t="s">
        <v>35</v>
      </c>
      <c r="H429" s="135" t="s">
        <v>2236</v>
      </c>
      <c r="I429" s="58" t="e">
        <f>VLOOKUP(H429,合同高级查询数据!$A$2:$Y$53,25,FALSE)</f>
        <v>#N/A</v>
      </c>
      <c r="J429" s="123" t="s">
        <v>37</v>
      </c>
      <c r="K429" s="55" t="s">
        <v>2201</v>
      </c>
      <c r="L429" s="55" t="s">
        <v>2202</v>
      </c>
      <c r="M429" s="55" t="s">
        <v>2203</v>
      </c>
      <c r="N429" s="112" t="s">
        <v>2237</v>
      </c>
      <c r="O429" s="55" t="s">
        <v>1513</v>
      </c>
      <c r="P429" s="73">
        <v>9583</v>
      </c>
      <c r="Q429" s="134">
        <v>0</v>
      </c>
      <c r="R429" s="74">
        <f t="shared" si="20"/>
        <v>0</v>
      </c>
      <c r="S429" s="123">
        <v>202304</v>
      </c>
      <c r="T429" s="191" t="s">
        <v>2238</v>
      </c>
      <c r="U429" s="181"/>
      <c r="V429" s="148">
        <v>0</v>
      </c>
      <c r="W429" s="77"/>
      <c r="X429" s="112">
        <v>44593</v>
      </c>
      <c r="Y429" s="112">
        <v>44957</v>
      </c>
      <c r="Z429" s="147">
        <v>0</v>
      </c>
      <c r="AA429" s="147">
        <v>0</v>
      </c>
      <c r="AB429" s="147">
        <v>0</v>
      </c>
      <c r="AC429" s="147">
        <f t="shared" si="22"/>
        <v>0</v>
      </c>
    </row>
    <row r="430" s="41" customFormat="1" customHeight="1" spans="1:29">
      <c r="A430" s="57" t="s">
        <v>190</v>
      </c>
      <c r="B430" s="57" t="s">
        <v>1910</v>
      </c>
      <c r="C430" s="57" t="s">
        <v>1492</v>
      </c>
      <c r="D430" s="55" t="s">
        <v>1926</v>
      </c>
      <c r="E430" s="55" t="s">
        <v>2211</v>
      </c>
      <c r="F430" s="55" t="s">
        <v>2212</v>
      </c>
      <c r="G430" s="56" t="s">
        <v>35</v>
      </c>
      <c r="H430" s="135" t="s">
        <v>2239</v>
      </c>
      <c r="I430" s="58" t="e">
        <f>VLOOKUP(H430,合同高级查询数据!$A$2:$Y$53,25,FALSE)</f>
        <v>#N/A</v>
      </c>
      <c r="J430" s="123" t="s">
        <v>37</v>
      </c>
      <c r="K430" s="55" t="s">
        <v>2240</v>
      </c>
      <c r="L430" s="55" t="s">
        <v>2241</v>
      </c>
      <c r="M430" s="162" t="s">
        <v>2242</v>
      </c>
      <c r="N430" s="112" t="s">
        <v>2243</v>
      </c>
      <c r="O430" s="163" t="s">
        <v>2244</v>
      </c>
      <c r="P430" s="73">
        <v>9583</v>
      </c>
      <c r="Q430" s="134">
        <v>0</v>
      </c>
      <c r="R430" s="74">
        <f t="shared" si="20"/>
        <v>0</v>
      </c>
      <c r="S430" s="123">
        <v>202304</v>
      </c>
      <c r="T430" s="191" t="s">
        <v>2245</v>
      </c>
      <c r="U430" s="181"/>
      <c r="V430" s="148">
        <v>0</v>
      </c>
      <c r="W430" s="192"/>
      <c r="X430" s="112">
        <v>44621</v>
      </c>
      <c r="Y430" s="112">
        <v>44985</v>
      </c>
      <c r="Z430" s="147">
        <v>0</v>
      </c>
      <c r="AA430" s="147">
        <v>0</v>
      </c>
      <c r="AB430" s="147">
        <v>0</v>
      </c>
      <c r="AC430" s="147">
        <f t="shared" si="22"/>
        <v>0</v>
      </c>
    </row>
    <row r="431" s="41" customFormat="1" customHeight="1" spans="1:29">
      <c r="A431" s="180" t="s">
        <v>50</v>
      </c>
      <c r="B431" s="55" t="s">
        <v>1910</v>
      </c>
      <c r="C431" s="55" t="s">
        <v>1492</v>
      </c>
      <c r="D431" s="55" t="s">
        <v>1926</v>
      </c>
      <c r="E431" s="57" t="s">
        <v>2211</v>
      </c>
      <c r="F431" s="57" t="s">
        <v>2212</v>
      </c>
      <c r="G431" s="57" t="s">
        <v>35</v>
      </c>
      <c r="H431" s="58" t="s">
        <v>2246</v>
      </c>
      <c r="I431" s="58" t="e">
        <f>VLOOKUP(H431,合同高级查询数据!$A$2:$Y$53,25,FALSE)</f>
        <v>#N/A</v>
      </c>
      <c r="J431" s="123" t="s">
        <v>37</v>
      </c>
      <c r="K431" s="57" t="s">
        <v>1725</v>
      </c>
      <c r="L431" s="124" t="s">
        <v>2247</v>
      </c>
      <c r="M431" s="125" t="s">
        <v>2248</v>
      </c>
      <c r="N431" s="112" t="s">
        <v>2249</v>
      </c>
      <c r="O431" s="55" t="s">
        <v>1513</v>
      </c>
      <c r="P431" s="74">
        <v>10417</v>
      </c>
      <c r="Q431" s="134">
        <v>0</v>
      </c>
      <c r="R431" s="74">
        <f t="shared" si="20"/>
        <v>0</v>
      </c>
      <c r="S431" s="123">
        <v>202304</v>
      </c>
      <c r="T431" s="171" t="s">
        <v>2250</v>
      </c>
      <c r="U431" s="135"/>
      <c r="V431" s="148">
        <v>0</v>
      </c>
      <c r="W431" s="77"/>
      <c r="X431" s="112">
        <v>44501</v>
      </c>
      <c r="Y431" s="112">
        <v>44957</v>
      </c>
      <c r="Z431" s="147">
        <v>0</v>
      </c>
      <c r="AA431" s="147">
        <v>0</v>
      </c>
      <c r="AB431" s="147">
        <v>0</v>
      </c>
      <c r="AC431" s="147">
        <f t="shared" si="22"/>
        <v>0</v>
      </c>
    </row>
    <row r="432" s="41" customFormat="1" customHeight="1" spans="1:29">
      <c r="A432" s="180" t="s">
        <v>50</v>
      </c>
      <c r="B432" s="55" t="s">
        <v>1910</v>
      </c>
      <c r="C432" s="55" t="s">
        <v>2131</v>
      </c>
      <c r="D432" s="55" t="s">
        <v>1926</v>
      </c>
      <c r="E432" s="57" t="s">
        <v>2211</v>
      </c>
      <c r="F432" s="57" t="s">
        <v>2212</v>
      </c>
      <c r="G432" s="57" t="s">
        <v>35</v>
      </c>
      <c r="H432" s="58" t="s">
        <v>2251</v>
      </c>
      <c r="I432" s="58" t="e">
        <f>VLOOKUP(H432,合同高级查询数据!$A$2:$Y$53,25,FALSE)</f>
        <v>#N/A</v>
      </c>
      <c r="J432" s="123" t="s">
        <v>37</v>
      </c>
      <c r="K432" s="57" t="s">
        <v>2252</v>
      </c>
      <c r="L432" s="124" t="s">
        <v>2253</v>
      </c>
      <c r="M432" s="125" t="s">
        <v>2254</v>
      </c>
      <c r="N432" s="112" t="s">
        <v>2255</v>
      </c>
      <c r="O432" s="55" t="s">
        <v>197</v>
      </c>
      <c r="P432" s="74">
        <v>6333</v>
      </c>
      <c r="Q432" s="134">
        <v>0</v>
      </c>
      <c r="R432" s="74">
        <f t="shared" si="20"/>
        <v>0</v>
      </c>
      <c r="S432" s="123">
        <v>202304</v>
      </c>
      <c r="T432" s="171" t="s">
        <v>2256</v>
      </c>
      <c r="U432" s="135"/>
      <c r="V432" s="148">
        <v>0</v>
      </c>
      <c r="W432" s="77"/>
      <c r="X432" s="112">
        <v>44835</v>
      </c>
      <c r="Y432" s="112">
        <v>44957</v>
      </c>
      <c r="Z432" s="147">
        <v>0</v>
      </c>
      <c r="AA432" s="147">
        <v>0</v>
      </c>
      <c r="AB432" s="147">
        <v>0</v>
      </c>
      <c r="AC432" s="147">
        <f t="shared" si="22"/>
        <v>0</v>
      </c>
    </row>
    <row r="433" s="41" customFormat="1" customHeight="1" spans="1:29">
      <c r="A433" s="180" t="s">
        <v>50</v>
      </c>
      <c r="B433" s="55" t="s">
        <v>1910</v>
      </c>
      <c r="C433" s="55" t="s">
        <v>77</v>
      </c>
      <c r="D433" s="55" t="s">
        <v>1926</v>
      </c>
      <c r="E433" s="57" t="s">
        <v>2211</v>
      </c>
      <c r="F433" s="57" t="s">
        <v>2212</v>
      </c>
      <c r="G433" s="57" t="s">
        <v>35</v>
      </c>
      <c r="H433" s="58" t="s">
        <v>2257</v>
      </c>
      <c r="I433" s="58" t="e">
        <f>VLOOKUP(H433,合同高级查询数据!$A$2:$Y$53,25,FALSE)</f>
        <v>#N/A</v>
      </c>
      <c r="J433" s="123" t="s">
        <v>37</v>
      </c>
      <c r="K433" s="57" t="s">
        <v>361</v>
      </c>
      <c r="L433" s="124" t="s">
        <v>2258</v>
      </c>
      <c r="M433" s="125" t="s">
        <v>2259</v>
      </c>
      <c r="N433" s="112" t="s">
        <v>2255</v>
      </c>
      <c r="O433" s="55" t="s">
        <v>1513</v>
      </c>
      <c r="P433" s="74">
        <v>6333</v>
      </c>
      <c r="Q433" s="134">
        <v>0</v>
      </c>
      <c r="R433" s="74">
        <f t="shared" si="20"/>
        <v>0</v>
      </c>
      <c r="S433" s="123">
        <v>202304</v>
      </c>
      <c r="T433" s="171" t="s">
        <v>2260</v>
      </c>
      <c r="U433" s="135"/>
      <c r="V433" s="148">
        <v>0</v>
      </c>
      <c r="W433" s="77"/>
      <c r="X433" s="112">
        <v>44835</v>
      </c>
      <c r="Y433" s="112">
        <v>44957</v>
      </c>
      <c r="Z433" s="147">
        <v>0</v>
      </c>
      <c r="AA433" s="147">
        <v>0</v>
      </c>
      <c r="AB433" s="147">
        <v>0</v>
      </c>
      <c r="AC433" s="147">
        <f t="shared" si="22"/>
        <v>0</v>
      </c>
    </row>
    <row r="434" s="41" customFormat="1" customHeight="1" spans="1:29">
      <c r="A434" s="57" t="s">
        <v>190</v>
      </c>
      <c r="B434" s="55" t="s">
        <v>1910</v>
      </c>
      <c r="C434" s="55" t="s">
        <v>383</v>
      </c>
      <c r="D434" s="55" t="s">
        <v>1926</v>
      </c>
      <c r="E434" s="57" t="s">
        <v>2211</v>
      </c>
      <c r="F434" s="57" t="s">
        <v>2212</v>
      </c>
      <c r="G434" s="57" t="s">
        <v>35</v>
      </c>
      <c r="H434" s="58" t="s">
        <v>2261</v>
      </c>
      <c r="I434" s="58" t="e">
        <f>VLOOKUP(H434,合同高级查询数据!$A$2:$Y$53,25,FALSE)</f>
        <v>#N/A</v>
      </c>
      <c r="J434" s="123" t="s">
        <v>37</v>
      </c>
      <c r="K434" s="57" t="s">
        <v>2262</v>
      </c>
      <c r="L434" s="124" t="s">
        <v>2263</v>
      </c>
      <c r="M434" s="125" t="s">
        <v>2264</v>
      </c>
      <c r="N434" s="112" t="s">
        <v>2265</v>
      </c>
      <c r="O434" s="55" t="s">
        <v>197</v>
      </c>
      <c r="P434" s="74">
        <v>7083</v>
      </c>
      <c r="Q434" s="134">
        <v>0</v>
      </c>
      <c r="R434" s="74">
        <f t="shared" si="20"/>
        <v>0</v>
      </c>
      <c r="S434" s="123">
        <v>202304</v>
      </c>
      <c r="T434" s="171" t="s">
        <v>2266</v>
      </c>
      <c r="U434" s="135"/>
      <c r="V434" s="148">
        <v>0</v>
      </c>
      <c r="W434" s="77"/>
      <c r="X434" s="112">
        <v>44470</v>
      </c>
      <c r="Y434" s="112">
        <v>44834</v>
      </c>
      <c r="Z434" s="147">
        <v>0</v>
      </c>
      <c r="AA434" s="147">
        <v>0</v>
      </c>
      <c r="AB434" s="147">
        <v>0</v>
      </c>
      <c r="AC434" s="147">
        <f t="shared" si="22"/>
        <v>0</v>
      </c>
    </row>
    <row r="435" s="41" customFormat="1" customHeight="1" spans="1:29">
      <c r="A435" s="180" t="s">
        <v>50</v>
      </c>
      <c r="B435" s="55" t="s">
        <v>1910</v>
      </c>
      <c r="C435" s="55" t="s">
        <v>1492</v>
      </c>
      <c r="D435" s="55" t="s">
        <v>1926</v>
      </c>
      <c r="E435" s="57" t="s">
        <v>2211</v>
      </c>
      <c r="F435" s="57" t="s">
        <v>2212</v>
      </c>
      <c r="G435" s="57" t="s">
        <v>35</v>
      </c>
      <c r="H435" s="58" t="s">
        <v>2246</v>
      </c>
      <c r="I435" s="58" t="e">
        <f>VLOOKUP(H435,合同高级查询数据!$A$2:$Y$53,25,FALSE)</f>
        <v>#N/A</v>
      </c>
      <c r="J435" s="123" t="s">
        <v>37</v>
      </c>
      <c r="K435" s="57" t="s">
        <v>1526</v>
      </c>
      <c r="L435" s="124" t="s">
        <v>2267</v>
      </c>
      <c r="M435" s="125" t="s">
        <v>2268</v>
      </c>
      <c r="N435" s="112" t="s">
        <v>2269</v>
      </c>
      <c r="O435" s="55" t="s">
        <v>1519</v>
      </c>
      <c r="P435" s="74">
        <v>10417</v>
      </c>
      <c r="Q435" s="134">
        <v>0</v>
      </c>
      <c r="R435" s="74">
        <f t="shared" si="20"/>
        <v>0</v>
      </c>
      <c r="S435" s="123">
        <v>202304</v>
      </c>
      <c r="T435" s="171" t="s">
        <v>2270</v>
      </c>
      <c r="U435" s="135"/>
      <c r="V435" s="148">
        <v>0</v>
      </c>
      <c r="W435" s="77"/>
      <c r="X435" s="112">
        <v>44501</v>
      </c>
      <c r="Y435" s="112">
        <v>44957</v>
      </c>
      <c r="Z435" s="147">
        <v>0</v>
      </c>
      <c r="AA435" s="147">
        <v>0</v>
      </c>
      <c r="AB435" s="147">
        <v>0</v>
      </c>
      <c r="AC435" s="147">
        <f t="shared" si="22"/>
        <v>0</v>
      </c>
    </row>
    <row r="436" s="41" customFormat="1" customHeight="1" spans="1:29">
      <c r="A436" s="57" t="s">
        <v>153</v>
      </c>
      <c r="B436" s="55" t="s">
        <v>1910</v>
      </c>
      <c r="C436" s="55" t="s">
        <v>223</v>
      </c>
      <c r="D436" s="55" t="s">
        <v>53</v>
      </c>
      <c r="E436" s="57" t="s">
        <v>2271</v>
      </c>
      <c r="F436" s="57" t="s">
        <v>2272</v>
      </c>
      <c r="G436" s="57" t="s">
        <v>35</v>
      </c>
      <c r="H436" s="58" t="s">
        <v>2273</v>
      </c>
      <c r="I436" s="58" t="e">
        <f>VLOOKUP(H436,合同高级查询数据!$A$2:$Y$53,25,FALSE)</f>
        <v>#N/A</v>
      </c>
      <c r="J436" s="123" t="s">
        <v>37</v>
      </c>
      <c r="K436" s="57" t="s">
        <v>2140</v>
      </c>
      <c r="L436" s="124" t="s">
        <v>2274</v>
      </c>
      <c r="M436" s="125" t="s">
        <v>2275</v>
      </c>
      <c r="N436" s="112" t="s">
        <v>2276</v>
      </c>
      <c r="O436" s="55" t="s">
        <v>1513</v>
      </c>
      <c r="P436" s="74">
        <v>5400</v>
      </c>
      <c r="Q436" s="134">
        <v>0</v>
      </c>
      <c r="R436" s="74">
        <f t="shared" si="20"/>
        <v>0</v>
      </c>
      <c r="S436" s="123">
        <v>202304</v>
      </c>
      <c r="T436" s="171" t="s">
        <v>2277</v>
      </c>
      <c r="U436" s="135"/>
      <c r="V436" s="148">
        <v>0</v>
      </c>
      <c r="W436" s="77"/>
      <c r="X436" s="187">
        <v>44440</v>
      </c>
      <c r="Y436" s="187">
        <v>44742</v>
      </c>
      <c r="Z436" s="147">
        <v>0</v>
      </c>
      <c r="AA436" s="147">
        <v>0</v>
      </c>
      <c r="AB436" s="147">
        <v>0</v>
      </c>
      <c r="AC436" s="147">
        <f t="shared" si="22"/>
        <v>0</v>
      </c>
    </row>
    <row r="437" s="41" customFormat="1" customHeight="1" spans="1:29">
      <c r="A437" s="57" t="s">
        <v>153</v>
      </c>
      <c r="B437" s="55" t="s">
        <v>1910</v>
      </c>
      <c r="C437" s="55" t="s">
        <v>223</v>
      </c>
      <c r="D437" s="55" t="s">
        <v>53</v>
      </c>
      <c r="E437" s="57" t="s">
        <v>2271</v>
      </c>
      <c r="F437" s="57" t="s">
        <v>2272</v>
      </c>
      <c r="G437" s="57" t="s">
        <v>35</v>
      </c>
      <c r="H437" s="58" t="s">
        <v>2273</v>
      </c>
      <c r="I437" s="58" t="e">
        <f>VLOOKUP(H437,合同高级查询数据!$A$2:$Y$53,25,FALSE)</f>
        <v>#N/A</v>
      </c>
      <c r="J437" s="123" t="s">
        <v>37</v>
      </c>
      <c r="K437" s="57" t="s">
        <v>2140</v>
      </c>
      <c r="L437" s="124" t="s">
        <v>2278</v>
      </c>
      <c r="M437" s="125" t="s">
        <v>2275</v>
      </c>
      <c r="N437" s="112" t="s">
        <v>2276</v>
      </c>
      <c r="O437" s="55" t="s">
        <v>1513</v>
      </c>
      <c r="P437" s="74">
        <v>5050</v>
      </c>
      <c r="Q437" s="134">
        <v>0</v>
      </c>
      <c r="R437" s="74">
        <f t="shared" si="20"/>
        <v>0</v>
      </c>
      <c r="S437" s="123">
        <v>202304</v>
      </c>
      <c r="T437" s="171" t="s">
        <v>2279</v>
      </c>
      <c r="U437" s="135"/>
      <c r="V437" s="148">
        <v>0</v>
      </c>
      <c r="W437" s="77"/>
      <c r="X437" s="187">
        <v>44440</v>
      </c>
      <c r="Y437" s="187">
        <v>44742</v>
      </c>
      <c r="Z437" s="147">
        <v>0</v>
      </c>
      <c r="AA437" s="147">
        <v>0</v>
      </c>
      <c r="AB437" s="147">
        <v>0</v>
      </c>
      <c r="AC437" s="147">
        <f t="shared" si="22"/>
        <v>0</v>
      </c>
    </row>
    <row r="438" s="41" customFormat="1" customHeight="1" spans="1:29">
      <c r="A438" s="180" t="s">
        <v>50</v>
      </c>
      <c r="B438" s="57" t="s">
        <v>1910</v>
      </c>
      <c r="C438" s="57" t="s">
        <v>350</v>
      </c>
      <c r="D438" s="55" t="s">
        <v>53</v>
      </c>
      <c r="E438" s="57" t="s">
        <v>2280</v>
      </c>
      <c r="F438" s="57" t="s">
        <v>2281</v>
      </c>
      <c r="G438" s="57" t="s">
        <v>35</v>
      </c>
      <c r="H438" s="58" t="s">
        <v>2282</v>
      </c>
      <c r="I438" s="58" t="str">
        <f>VLOOKUP(H438,合同高级查询数据!$A$2:$Y$53,25,FALSE)</f>
        <v>2023-04-21</v>
      </c>
      <c r="J438" s="123" t="s">
        <v>37</v>
      </c>
      <c r="K438" s="57" t="s">
        <v>2283</v>
      </c>
      <c r="L438" s="178" t="s">
        <v>2284</v>
      </c>
      <c r="M438" s="125" t="s">
        <v>2285</v>
      </c>
      <c r="N438" s="112" t="s">
        <v>2286</v>
      </c>
      <c r="O438" s="55" t="s">
        <v>2287</v>
      </c>
      <c r="P438" s="134">
        <v>5000</v>
      </c>
      <c r="Q438" s="134">
        <v>76.9</v>
      </c>
      <c r="R438" s="74">
        <f t="shared" ref="R438:R501" si="23">ROUND(P438*Q438,2)</f>
        <v>384500</v>
      </c>
      <c r="S438" s="123">
        <v>202304</v>
      </c>
      <c r="T438" s="171" t="s">
        <v>2288</v>
      </c>
      <c r="U438" s="135"/>
      <c r="V438" s="148">
        <v>76.837936401</v>
      </c>
      <c r="W438" s="77"/>
      <c r="X438" s="112">
        <v>44986</v>
      </c>
      <c r="Y438" s="112">
        <v>45351</v>
      </c>
      <c r="Z438" s="157" t="s">
        <v>2289</v>
      </c>
      <c r="AA438" s="158">
        <v>0.3</v>
      </c>
      <c r="AB438" s="159">
        <v>240</v>
      </c>
      <c r="AC438" s="147">
        <f t="shared" si="22"/>
        <v>72</v>
      </c>
    </row>
    <row r="439" s="2" customFormat="1" customHeight="1" spans="1:29">
      <c r="A439" s="61" t="s">
        <v>50</v>
      </c>
      <c r="B439" s="61" t="s">
        <v>1910</v>
      </c>
      <c r="C439" s="61" t="s">
        <v>77</v>
      </c>
      <c r="D439" s="7" t="s">
        <v>1926</v>
      </c>
      <c r="E439" s="61" t="s">
        <v>2290</v>
      </c>
      <c r="F439" s="61" t="s">
        <v>2291</v>
      </c>
      <c r="G439" s="61" t="s">
        <v>35</v>
      </c>
      <c r="H439" s="14" t="s">
        <v>2292</v>
      </c>
      <c r="I439" s="14" t="e">
        <f>VLOOKUP(H439,合同高级查询数据!$A$2:$Y$53,25,FALSE)</f>
        <v>#N/A</v>
      </c>
      <c r="J439" s="118" t="s">
        <v>37</v>
      </c>
      <c r="K439" s="61" t="s">
        <v>2293</v>
      </c>
      <c r="L439" s="119" t="s">
        <v>2294</v>
      </c>
      <c r="M439" s="108" t="s">
        <v>2295</v>
      </c>
      <c r="N439" s="182">
        <v>43282</v>
      </c>
      <c r="O439" s="182" t="s">
        <v>2100</v>
      </c>
      <c r="P439" s="81">
        <v>5000</v>
      </c>
      <c r="Q439" s="128">
        <v>33.6</v>
      </c>
      <c r="R439" s="81">
        <f t="shared" si="23"/>
        <v>168000</v>
      </c>
      <c r="S439" s="118">
        <v>202304</v>
      </c>
      <c r="T439" s="103" t="s">
        <v>2296</v>
      </c>
      <c r="U439" s="121"/>
      <c r="V439" s="132">
        <v>33.543674469</v>
      </c>
      <c r="W439" s="132"/>
      <c r="X439" s="170"/>
      <c r="Y439" s="182"/>
      <c r="Z439" s="153" t="s">
        <v>2297</v>
      </c>
      <c r="AA439" s="154">
        <v>0.4</v>
      </c>
      <c r="AB439" s="155">
        <v>80</v>
      </c>
      <c r="AC439" s="121">
        <f t="shared" si="22"/>
        <v>32</v>
      </c>
    </row>
    <row r="440" s="2" customFormat="1" customHeight="1" spans="1:29">
      <c r="A440" s="61" t="s">
        <v>50</v>
      </c>
      <c r="B440" s="61" t="s">
        <v>1910</v>
      </c>
      <c r="C440" s="61" t="s">
        <v>77</v>
      </c>
      <c r="D440" s="7" t="s">
        <v>1926</v>
      </c>
      <c r="E440" s="61" t="s">
        <v>2290</v>
      </c>
      <c r="F440" s="61" t="s">
        <v>2291</v>
      </c>
      <c r="G440" s="61" t="s">
        <v>35</v>
      </c>
      <c r="H440" s="14" t="s">
        <v>2298</v>
      </c>
      <c r="I440" s="14" t="e">
        <f>VLOOKUP(H440,合同高级查询数据!$A$2:$Y$53,25,FALSE)</f>
        <v>#N/A</v>
      </c>
      <c r="J440" s="118" t="s">
        <v>37</v>
      </c>
      <c r="K440" s="61" t="s">
        <v>78</v>
      </c>
      <c r="L440" s="119" t="s">
        <v>2299</v>
      </c>
      <c r="M440" s="108" t="s">
        <v>2300</v>
      </c>
      <c r="N440" s="102">
        <v>43282</v>
      </c>
      <c r="O440" s="182" t="s">
        <v>2100</v>
      </c>
      <c r="P440" s="81">
        <v>5000</v>
      </c>
      <c r="Q440" s="128">
        <v>33.9</v>
      </c>
      <c r="R440" s="81">
        <f t="shared" si="23"/>
        <v>169500</v>
      </c>
      <c r="S440" s="118">
        <v>202304</v>
      </c>
      <c r="T440" s="103" t="s">
        <v>2301</v>
      </c>
      <c r="U440" s="121"/>
      <c r="V440" s="132">
        <v>33.892944336</v>
      </c>
      <c r="W440" s="132"/>
      <c r="X440" s="170"/>
      <c r="Y440" s="182"/>
      <c r="Z440" s="153" t="s">
        <v>2302</v>
      </c>
      <c r="AA440" s="154">
        <v>0.4</v>
      </c>
      <c r="AB440" s="155">
        <v>80</v>
      </c>
      <c r="AC440" s="121">
        <f t="shared" si="22"/>
        <v>32</v>
      </c>
    </row>
    <row r="441" s="2" customFormat="1" customHeight="1" spans="1:29">
      <c r="A441" s="61" t="s">
        <v>153</v>
      </c>
      <c r="B441" s="7" t="s">
        <v>1910</v>
      </c>
      <c r="C441" s="7" t="s">
        <v>77</v>
      </c>
      <c r="D441" s="7" t="s">
        <v>1926</v>
      </c>
      <c r="E441" s="61" t="s">
        <v>2290</v>
      </c>
      <c r="F441" s="61" t="s">
        <v>2291</v>
      </c>
      <c r="G441" s="61" t="s">
        <v>35</v>
      </c>
      <c r="H441" s="14" t="s">
        <v>2303</v>
      </c>
      <c r="I441" s="14" t="e">
        <f>VLOOKUP(H441,合同高级查询数据!$A$2:$Y$53,25,FALSE)</f>
        <v>#N/A</v>
      </c>
      <c r="J441" s="118" t="s">
        <v>37</v>
      </c>
      <c r="K441" s="61" t="s">
        <v>2293</v>
      </c>
      <c r="L441" s="119" t="s">
        <v>2304</v>
      </c>
      <c r="M441" s="108" t="s">
        <v>2305</v>
      </c>
      <c r="N441" s="102" t="s">
        <v>2306</v>
      </c>
      <c r="O441" s="7" t="s">
        <v>1547</v>
      </c>
      <c r="P441" s="81">
        <v>4500</v>
      </c>
      <c r="Q441" s="128">
        <v>121.6</v>
      </c>
      <c r="R441" s="81">
        <f t="shared" si="23"/>
        <v>547200</v>
      </c>
      <c r="S441" s="118">
        <v>202304</v>
      </c>
      <c r="T441" s="103" t="s">
        <v>2307</v>
      </c>
      <c r="U441" s="101"/>
      <c r="V441" s="132">
        <v>121.557723999</v>
      </c>
      <c r="W441" s="84"/>
      <c r="X441" s="102"/>
      <c r="Y441" s="102"/>
      <c r="Z441" s="7" t="s">
        <v>2308</v>
      </c>
      <c r="AA441" s="154">
        <v>0.5</v>
      </c>
      <c r="AB441" s="155">
        <v>200</v>
      </c>
      <c r="AC441" s="121">
        <f t="shared" si="22"/>
        <v>100</v>
      </c>
    </row>
    <row r="442" s="41" customFormat="1" customHeight="1" spans="1:29">
      <c r="A442" s="57" t="s">
        <v>50</v>
      </c>
      <c r="B442" s="57" t="s">
        <v>1910</v>
      </c>
      <c r="C442" s="57" t="s">
        <v>77</v>
      </c>
      <c r="D442" s="55" t="s">
        <v>1926</v>
      </c>
      <c r="E442" s="57" t="s">
        <v>2290</v>
      </c>
      <c r="F442" s="57" t="s">
        <v>2291</v>
      </c>
      <c r="G442" s="57" t="s">
        <v>35</v>
      </c>
      <c r="H442" s="58" t="s">
        <v>2309</v>
      </c>
      <c r="I442" s="58" t="e">
        <f>VLOOKUP(H442,合同高级查询数据!$A$2:$Y$53,25,FALSE)</f>
        <v>#N/A</v>
      </c>
      <c r="J442" s="123" t="s">
        <v>37</v>
      </c>
      <c r="K442" s="57" t="s">
        <v>78</v>
      </c>
      <c r="L442" s="124" t="s">
        <v>2299</v>
      </c>
      <c r="M442" s="125" t="s">
        <v>2300</v>
      </c>
      <c r="N442" s="112">
        <v>43282</v>
      </c>
      <c r="O442" s="168" t="s">
        <v>2100</v>
      </c>
      <c r="P442" s="74">
        <v>5833.33</v>
      </c>
      <c r="Q442" s="134">
        <v>0.4</v>
      </c>
      <c r="R442" s="74">
        <f t="shared" si="23"/>
        <v>2333.33</v>
      </c>
      <c r="S442" s="123">
        <v>202303</v>
      </c>
      <c r="T442" s="171" t="s">
        <v>2310</v>
      </c>
      <c r="U442" s="135"/>
      <c r="V442" s="77"/>
      <c r="W442" s="77"/>
      <c r="X442" s="112"/>
      <c r="Y442" s="112"/>
      <c r="Z442" s="55"/>
      <c r="AA442" s="158"/>
      <c r="AB442" s="159"/>
      <c r="AC442" s="159"/>
    </row>
    <row r="443" s="41" customFormat="1" customHeight="1" spans="1:29">
      <c r="A443" s="180" t="s">
        <v>50</v>
      </c>
      <c r="B443" s="55" t="s">
        <v>1910</v>
      </c>
      <c r="C443" s="55" t="s">
        <v>77</v>
      </c>
      <c r="D443" s="55" t="s">
        <v>1926</v>
      </c>
      <c r="E443" s="57" t="s">
        <v>2311</v>
      </c>
      <c r="F443" s="57" t="s">
        <v>2312</v>
      </c>
      <c r="G443" s="57" t="s">
        <v>35</v>
      </c>
      <c r="H443" s="58" t="s">
        <v>2313</v>
      </c>
      <c r="I443" s="58" t="e">
        <f>VLOOKUP(H443,合同高级查询数据!$A$2:$Y$53,25,FALSE)</f>
        <v>#N/A</v>
      </c>
      <c r="J443" s="123" t="s">
        <v>37</v>
      </c>
      <c r="K443" s="57" t="s">
        <v>2314</v>
      </c>
      <c r="L443" s="124" t="s">
        <v>2315</v>
      </c>
      <c r="M443" s="125" t="s">
        <v>2316</v>
      </c>
      <c r="N443" s="112">
        <v>43922</v>
      </c>
      <c r="O443" s="185" t="s">
        <v>58</v>
      </c>
      <c r="P443" s="74">
        <v>6333.33</v>
      </c>
      <c r="Q443" s="134">
        <v>31.8</v>
      </c>
      <c r="R443" s="74">
        <f t="shared" si="23"/>
        <v>201399.89</v>
      </c>
      <c r="S443" s="123">
        <v>202304</v>
      </c>
      <c r="T443" s="171" t="s">
        <v>2317</v>
      </c>
      <c r="U443" s="135"/>
      <c r="V443" s="148">
        <v>31.794456482</v>
      </c>
      <c r="W443" s="77"/>
      <c r="X443" s="112">
        <v>44713</v>
      </c>
      <c r="Y443" s="112">
        <v>45077</v>
      </c>
      <c r="Z443" s="55" t="s">
        <v>2318</v>
      </c>
      <c r="AA443" s="158">
        <v>0.3</v>
      </c>
      <c r="AB443" s="159">
        <v>100</v>
      </c>
      <c r="AC443" s="147">
        <f t="shared" ref="AC443:AC489" si="24">AA443*AB443</f>
        <v>30</v>
      </c>
    </row>
    <row r="444" s="41" customFormat="1" customHeight="1" spans="1:29">
      <c r="A444" s="57" t="s">
        <v>153</v>
      </c>
      <c r="B444" s="55" t="s">
        <v>1910</v>
      </c>
      <c r="C444" s="55" t="s">
        <v>77</v>
      </c>
      <c r="D444" s="55" t="s">
        <v>1926</v>
      </c>
      <c r="E444" s="57" t="s">
        <v>2311</v>
      </c>
      <c r="F444" s="57" t="s">
        <v>2312</v>
      </c>
      <c r="G444" s="57" t="s">
        <v>35</v>
      </c>
      <c r="H444" s="58" t="s">
        <v>2319</v>
      </c>
      <c r="I444" s="58" t="e">
        <f>VLOOKUP(H444,合同高级查询数据!$A$2:$Y$53,25,FALSE)</f>
        <v>#N/A</v>
      </c>
      <c r="J444" s="123" t="s">
        <v>37</v>
      </c>
      <c r="K444" s="57" t="s">
        <v>78</v>
      </c>
      <c r="L444" s="147" t="s">
        <v>2320</v>
      </c>
      <c r="M444" s="125" t="s">
        <v>2321</v>
      </c>
      <c r="N444" s="112">
        <v>43922</v>
      </c>
      <c r="O444" s="185" t="s">
        <v>74</v>
      </c>
      <c r="P444" s="74">
        <v>5500</v>
      </c>
      <c r="Q444" s="134">
        <v>76.2</v>
      </c>
      <c r="R444" s="74">
        <f t="shared" si="23"/>
        <v>419100</v>
      </c>
      <c r="S444" s="123">
        <v>202304</v>
      </c>
      <c r="T444" s="171" t="s">
        <v>2322</v>
      </c>
      <c r="U444" s="135"/>
      <c r="V444" s="148">
        <v>76.120521545</v>
      </c>
      <c r="W444" s="77"/>
      <c r="X444" s="112">
        <v>44958</v>
      </c>
      <c r="Y444" s="112">
        <v>45322</v>
      </c>
      <c r="Z444" s="55" t="s">
        <v>2323</v>
      </c>
      <c r="AA444" s="158">
        <v>0.3</v>
      </c>
      <c r="AB444" s="159">
        <v>200</v>
      </c>
      <c r="AC444" s="147">
        <f t="shared" si="24"/>
        <v>60</v>
      </c>
    </row>
    <row r="445" s="41" customFormat="1" customHeight="1" spans="1:29">
      <c r="A445" s="57" t="s">
        <v>153</v>
      </c>
      <c r="B445" s="55" t="s">
        <v>1910</v>
      </c>
      <c r="C445" s="55" t="s">
        <v>77</v>
      </c>
      <c r="D445" s="55" t="s">
        <v>1926</v>
      </c>
      <c r="E445" s="57" t="s">
        <v>2324</v>
      </c>
      <c r="F445" s="57" t="s">
        <v>2325</v>
      </c>
      <c r="G445" s="57" t="s">
        <v>35</v>
      </c>
      <c r="H445" s="58" t="s">
        <v>2326</v>
      </c>
      <c r="I445" s="58" t="e">
        <f>VLOOKUP(H445,合同高级查询数据!$A$2:$Y$53,25,FALSE)</f>
        <v>#N/A</v>
      </c>
      <c r="J445" s="123" t="s">
        <v>37</v>
      </c>
      <c r="K445" s="57" t="s">
        <v>2152</v>
      </c>
      <c r="L445" s="147" t="s">
        <v>2327</v>
      </c>
      <c r="M445" s="125" t="s">
        <v>2328</v>
      </c>
      <c r="N445" s="112" t="s">
        <v>2329</v>
      </c>
      <c r="O445" s="185" t="s">
        <v>197</v>
      </c>
      <c r="P445" s="74">
        <v>5000</v>
      </c>
      <c r="Q445" s="134">
        <v>0</v>
      </c>
      <c r="R445" s="74">
        <f t="shared" si="23"/>
        <v>0</v>
      </c>
      <c r="S445" s="123">
        <v>202304</v>
      </c>
      <c r="T445" s="171" t="s">
        <v>2330</v>
      </c>
      <c r="U445" s="55"/>
      <c r="V445" s="148">
        <v>0</v>
      </c>
      <c r="W445" s="77"/>
      <c r="X445" s="112">
        <v>44682</v>
      </c>
      <c r="Y445" s="112">
        <v>45046</v>
      </c>
      <c r="Z445" s="147">
        <v>0</v>
      </c>
      <c r="AA445" s="147">
        <v>0</v>
      </c>
      <c r="AB445" s="147">
        <v>0</v>
      </c>
      <c r="AC445" s="147">
        <f t="shared" si="24"/>
        <v>0</v>
      </c>
    </row>
    <row r="446" s="41" customFormat="1" customHeight="1" spans="1:29">
      <c r="A446" s="57" t="s">
        <v>190</v>
      </c>
      <c r="B446" s="55" t="s">
        <v>1910</v>
      </c>
      <c r="C446" s="55" t="s">
        <v>2331</v>
      </c>
      <c r="D446" s="55" t="s">
        <v>53</v>
      </c>
      <c r="E446" s="57" t="s">
        <v>2324</v>
      </c>
      <c r="F446" s="57" t="s">
        <v>2325</v>
      </c>
      <c r="G446" s="57" t="s">
        <v>35</v>
      </c>
      <c r="H446" s="58" t="s">
        <v>2332</v>
      </c>
      <c r="I446" s="58" t="e">
        <f>VLOOKUP(H446,合同高级查询数据!$A$2:$Y$53,25,FALSE)</f>
        <v>#N/A</v>
      </c>
      <c r="J446" s="123" t="s">
        <v>37</v>
      </c>
      <c r="K446" s="55" t="s">
        <v>2331</v>
      </c>
      <c r="L446" s="147" t="s">
        <v>2333</v>
      </c>
      <c r="M446" s="125" t="s">
        <v>2334</v>
      </c>
      <c r="N446" s="112" t="s">
        <v>2335</v>
      </c>
      <c r="O446" s="185" t="s">
        <v>1547</v>
      </c>
      <c r="P446" s="74">
        <v>7083.33</v>
      </c>
      <c r="Q446" s="134">
        <v>96.2</v>
      </c>
      <c r="R446" s="74">
        <f t="shared" si="23"/>
        <v>681416.35</v>
      </c>
      <c r="S446" s="123">
        <v>202304</v>
      </c>
      <c r="T446" s="171" t="s">
        <v>2336</v>
      </c>
      <c r="U446" s="55"/>
      <c r="V446" s="148">
        <v>96.19026947</v>
      </c>
      <c r="W446" s="77"/>
      <c r="X446" s="112">
        <v>44927</v>
      </c>
      <c r="Y446" s="112">
        <v>45291</v>
      </c>
      <c r="Z446" s="55" t="s">
        <v>2337</v>
      </c>
      <c r="AA446" s="158">
        <v>0.4</v>
      </c>
      <c r="AB446" s="159">
        <v>200</v>
      </c>
      <c r="AC446" s="147">
        <f t="shared" si="24"/>
        <v>80</v>
      </c>
    </row>
    <row r="447" s="41" customFormat="1" customHeight="1" spans="1:29">
      <c r="A447" s="57" t="s">
        <v>153</v>
      </c>
      <c r="B447" s="55" t="s">
        <v>1910</v>
      </c>
      <c r="C447" s="55" t="s">
        <v>77</v>
      </c>
      <c r="D447" s="55" t="s">
        <v>1926</v>
      </c>
      <c r="E447" s="57" t="s">
        <v>2324</v>
      </c>
      <c r="F447" s="57" t="s">
        <v>2325</v>
      </c>
      <c r="G447" s="57" t="s">
        <v>35</v>
      </c>
      <c r="H447" s="58" t="s">
        <v>2338</v>
      </c>
      <c r="I447" s="58" t="e">
        <f>VLOOKUP(H447,合同高级查询数据!$A$2:$Y$53,25,FALSE)</f>
        <v>#N/A</v>
      </c>
      <c r="J447" s="123" t="s">
        <v>37</v>
      </c>
      <c r="K447" s="55" t="s">
        <v>240</v>
      </c>
      <c r="L447" s="147" t="s">
        <v>2339</v>
      </c>
      <c r="M447" s="125" t="s">
        <v>2340</v>
      </c>
      <c r="N447" s="112">
        <v>44348</v>
      </c>
      <c r="O447" s="185" t="s">
        <v>74</v>
      </c>
      <c r="P447" s="74">
        <v>5000</v>
      </c>
      <c r="Q447" s="134">
        <v>125.9</v>
      </c>
      <c r="R447" s="74">
        <f t="shared" si="23"/>
        <v>629500</v>
      </c>
      <c r="S447" s="123">
        <v>202304</v>
      </c>
      <c r="T447" s="171" t="s">
        <v>2341</v>
      </c>
      <c r="U447" s="55"/>
      <c r="V447" s="148">
        <v>125.830604553</v>
      </c>
      <c r="W447" s="77"/>
      <c r="X447" s="112">
        <v>44713</v>
      </c>
      <c r="Y447" s="112">
        <v>45046</v>
      </c>
      <c r="Z447" s="55" t="s">
        <v>2342</v>
      </c>
      <c r="AA447" s="158">
        <v>0.5</v>
      </c>
      <c r="AB447" s="159">
        <v>200</v>
      </c>
      <c r="AC447" s="147">
        <f t="shared" si="24"/>
        <v>100</v>
      </c>
    </row>
    <row r="448" s="41" customFormat="1" customHeight="1" spans="1:29">
      <c r="A448" s="180" t="s">
        <v>50</v>
      </c>
      <c r="B448" s="55" t="s">
        <v>1910</v>
      </c>
      <c r="C448" s="55" t="s">
        <v>77</v>
      </c>
      <c r="D448" s="55" t="s">
        <v>1926</v>
      </c>
      <c r="E448" s="57" t="s">
        <v>2324</v>
      </c>
      <c r="F448" s="57" t="s">
        <v>2325</v>
      </c>
      <c r="G448" s="57" t="s">
        <v>35</v>
      </c>
      <c r="H448" s="58" t="s">
        <v>2343</v>
      </c>
      <c r="I448" s="58" t="e">
        <f>VLOOKUP(H448,合同高级查询数据!$A$2:$Y$53,25,FALSE)</f>
        <v>#N/A</v>
      </c>
      <c r="J448" s="123" t="s">
        <v>37</v>
      </c>
      <c r="K448" s="55" t="s">
        <v>361</v>
      </c>
      <c r="L448" s="147" t="s">
        <v>2344</v>
      </c>
      <c r="M448" s="125" t="s">
        <v>2345</v>
      </c>
      <c r="N448" s="112">
        <v>44835</v>
      </c>
      <c r="O448" s="185" t="s">
        <v>74</v>
      </c>
      <c r="P448" s="74">
        <v>5400</v>
      </c>
      <c r="Q448" s="134">
        <v>64.1</v>
      </c>
      <c r="R448" s="74">
        <f t="shared" si="23"/>
        <v>346140</v>
      </c>
      <c r="S448" s="123">
        <v>202304</v>
      </c>
      <c r="T448" s="171" t="s">
        <v>2346</v>
      </c>
      <c r="U448" s="55"/>
      <c r="V448" s="148">
        <v>64.048126221</v>
      </c>
      <c r="W448" s="77"/>
      <c r="X448" s="112">
        <v>44835</v>
      </c>
      <c r="Y448" s="163">
        <v>45199</v>
      </c>
      <c r="Z448" s="55" t="s">
        <v>2347</v>
      </c>
      <c r="AA448" s="179">
        <v>0.3</v>
      </c>
      <c r="AB448" s="159">
        <v>200</v>
      </c>
      <c r="AC448" s="147">
        <f t="shared" si="24"/>
        <v>60</v>
      </c>
    </row>
    <row r="449" s="41" customFormat="1" customHeight="1" spans="1:29">
      <c r="A449" s="57" t="s">
        <v>153</v>
      </c>
      <c r="B449" s="55" t="s">
        <v>1910</v>
      </c>
      <c r="C449" s="55" t="s">
        <v>77</v>
      </c>
      <c r="D449" s="55" t="s">
        <v>1926</v>
      </c>
      <c r="E449" s="57" t="s">
        <v>2324</v>
      </c>
      <c r="F449" s="57" t="s">
        <v>2325</v>
      </c>
      <c r="G449" s="57" t="s">
        <v>35</v>
      </c>
      <c r="H449" s="58" t="s">
        <v>2348</v>
      </c>
      <c r="I449" s="58" t="e">
        <f>VLOOKUP(H449,合同高级查询数据!$A$2:$Y$53,25,FALSE)</f>
        <v>#N/A</v>
      </c>
      <c r="J449" s="123" t="s">
        <v>37</v>
      </c>
      <c r="K449" s="55" t="s">
        <v>2349</v>
      </c>
      <c r="L449" s="147" t="s">
        <v>2350</v>
      </c>
      <c r="M449" s="125" t="s">
        <v>2351</v>
      </c>
      <c r="N449" s="112">
        <v>44927</v>
      </c>
      <c r="O449" s="185" t="s">
        <v>74</v>
      </c>
      <c r="P449" s="74">
        <v>5000</v>
      </c>
      <c r="Q449" s="134">
        <v>116.6</v>
      </c>
      <c r="R449" s="74">
        <f t="shared" si="23"/>
        <v>583000</v>
      </c>
      <c r="S449" s="123">
        <v>202304</v>
      </c>
      <c r="T449" s="171" t="s">
        <v>2352</v>
      </c>
      <c r="U449" s="55"/>
      <c r="V449" s="148">
        <v>116.58190918</v>
      </c>
      <c r="W449" s="175"/>
      <c r="X449" s="112">
        <v>44927</v>
      </c>
      <c r="Y449" s="112">
        <v>45291</v>
      </c>
      <c r="Z449" s="55" t="s">
        <v>2353</v>
      </c>
      <c r="AA449" s="158">
        <v>0.4</v>
      </c>
      <c r="AB449" s="159">
        <v>200</v>
      </c>
      <c r="AC449" s="147">
        <f t="shared" si="24"/>
        <v>80</v>
      </c>
    </row>
    <row r="450" s="41" customFormat="1" customHeight="1" spans="1:29">
      <c r="A450" s="180" t="s">
        <v>50</v>
      </c>
      <c r="B450" s="55" t="s">
        <v>1910</v>
      </c>
      <c r="C450" s="55" t="s">
        <v>1275</v>
      </c>
      <c r="D450" s="55" t="s">
        <v>1926</v>
      </c>
      <c r="E450" s="57" t="s">
        <v>2354</v>
      </c>
      <c r="F450" s="57" t="s">
        <v>2355</v>
      </c>
      <c r="G450" s="57" t="s">
        <v>35</v>
      </c>
      <c r="H450" s="58" t="s">
        <v>2356</v>
      </c>
      <c r="I450" s="58" t="e">
        <f>VLOOKUP(H450,合同高级查询数据!$A$2:$Y$53,25,FALSE)</f>
        <v>#N/A</v>
      </c>
      <c r="J450" s="123" t="s">
        <v>37</v>
      </c>
      <c r="K450" s="57" t="s">
        <v>1276</v>
      </c>
      <c r="L450" s="124" t="s">
        <v>2357</v>
      </c>
      <c r="M450" s="125" t="s">
        <v>2358</v>
      </c>
      <c r="N450" s="112">
        <v>43862</v>
      </c>
      <c r="O450" s="55" t="s">
        <v>58</v>
      </c>
      <c r="P450" s="74">
        <v>6250</v>
      </c>
      <c r="Q450" s="134">
        <v>33.1</v>
      </c>
      <c r="R450" s="74">
        <f t="shared" si="23"/>
        <v>206875</v>
      </c>
      <c r="S450" s="123">
        <v>202304</v>
      </c>
      <c r="T450" s="171" t="s">
        <v>2359</v>
      </c>
      <c r="U450" s="135"/>
      <c r="V450" s="148">
        <v>33.091609955</v>
      </c>
      <c r="W450" s="77"/>
      <c r="X450" s="112">
        <v>44682</v>
      </c>
      <c r="Y450" s="112">
        <v>45046</v>
      </c>
      <c r="Z450" s="157" t="s">
        <v>2360</v>
      </c>
      <c r="AA450" s="158">
        <v>0.3</v>
      </c>
      <c r="AB450" s="159">
        <v>100</v>
      </c>
      <c r="AC450" s="147">
        <f t="shared" si="24"/>
        <v>30</v>
      </c>
    </row>
    <row r="451" s="41" customFormat="1" customHeight="1" spans="1:29">
      <c r="A451" s="180" t="s">
        <v>50</v>
      </c>
      <c r="B451" s="55" t="s">
        <v>1910</v>
      </c>
      <c r="C451" s="55" t="s">
        <v>181</v>
      </c>
      <c r="D451" s="55" t="s">
        <v>53</v>
      </c>
      <c r="E451" s="57" t="s">
        <v>2354</v>
      </c>
      <c r="F451" s="57" t="s">
        <v>2355</v>
      </c>
      <c r="G451" s="57" t="s">
        <v>35</v>
      </c>
      <c r="H451" s="58" t="s">
        <v>2361</v>
      </c>
      <c r="I451" s="58" t="e">
        <f>VLOOKUP(H451,合同高级查询数据!$A$2:$Y$53,25,FALSE)</f>
        <v>#N/A</v>
      </c>
      <c r="J451" s="123" t="s">
        <v>37</v>
      </c>
      <c r="K451" s="57" t="s">
        <v>181</v>
      </c>
      <c r="L451" s="124" t="s">
        <v>2362</v>
      </c>
      <c r="M451" s="125" t="s">
        <v>2363</v>
      </c>
      <c r="N451" s="112">
        <v>44014</v>
      </c>
      <c r="O451" s="55" t="s">
        <v>2364</v>
      </c>
      <c r="P451" s="74">
        <v>4166.67</v>
      </c>
      <c r="Q451" s="134">
        <v>60</v>
      </c>
      <c r="R451" s="74">
        <f t="shared" si="23"/>
        <v>250000.2</v>
      </c>
      <c r="S451" s="123">
        <v>202304</v>
      </c>
      <c r="T451" s="171" t="s">
        <v>2365</v>
      </c>
      <c r="U451" s="135"/>
      <c r="V451" s="148">
        <v>50.014842987</v>
      </c>
      <c r="W451" s="77"/>
      <c r="X451" s="183">
        <v>44743</v>
      </c>
      <c r="Y451" s="112">
        <v>45046</v>
      </c>
      <c r="Z451" s="55" t="s">
        <v>2366</v>
      </c>
      <c r="AA451" s="158">
        <v>1</v>
      </c>
      <c r="AB451" s="159">
        <v>60</v>
      </c>
      <c r="AC451" s="147">
        <f t="shared" si="24"/>
        <v>60</v>
      </c>
    </row>
    <row r="452" s="41" customFormat="1" customHeight="1" spans="1:29">
      <c r="A452" s="57" t="s">
        <v>153</v>
      </c>
      <c r="B452" s="55" t="s">
        <v>1910</v>
      </c>
      <c r="C452" s="55" t="s">
        <v>1275</v>
      </c>
      <c r="D452" s="55" t="s">
        <v>1926</v>
      </c>
      <c r="E452" s="57" t="s">
        <v>2354</v>
      </c>
      <c r="F452" s="57" t="s">
        <v>2355</v>
      </c>
      <c r="G452" s="57" t="s">
        <v>35</v>
      </c>
      <c r="H452" s="58" t="s">
        <v>2367</v>
      </c>
      <c r="I452" s="58" t="e">
        <f>VLOOKUP(H452,合同高级查询数据!$A$2:$Y$53,25,FALSE)</f>
        <v>#N/A</v>
      </c>
      <c r="J452" s="123" t="s">
        <v>37</v>
      </c>
      <c r="K452" s="57" t="s">
        <v>2368</v>
      </c>
      <c r="L452" s="124" t="s">
        <v>2369</v>
      </c>
      <c r="M452" s="125" t="s">
        <v>2370</v>
      </c>
      <c r="N452" s="112" t="s">
        <v>2371</v>
      </c>
      <c r="O452" s="55" t="s">
        <v>197</v>
      </c>
      <c r="P452" s="74">
        <v>5000</v>
      </c>
      <c r="Q452" s="134">
        <v>0</v>
      </c>
      <c r="R452" s="74">
        <f t="shared" si="23"/>
        <v>0</v>
      </c>
      <c r="S452" s="123">
        <v>202304</v>
      </c>
      <c r="T452" s="171" t="s">
        <v>2372</v>
      </c>
      <c r="U452" s="135"/>
      <c r="V452" s="148">
        <v>0</v>
      </c>
      <c r="W452" s="77"/>
      <c r="X452" s="112">
        <v>44166</v>
      </c>
      <c r="Y452" s="112">
        <v>44530</v>
      </c>
      <c r="Z452" s="147">
        <v>0</v>
      </c>
      <c r="AA452" s="147">
        <v>0</v>
      </c>
      <c r="AB452" s="147">
        <v>0</v>
      </c>
      <c r="AC452" s="147">
        <f t="shared" si="24"/>
        <v>0</v>
      </c>
    </row>
    <row r="453" s="2" customFormat="1" customHeight="1" spans="1:29">
      <c r="A453" s="61" t="s">
        <v>153</v>
      </c>
      <c r="B453" s="7" t="s">
        <v>1910</v>
      </c>
      <c r="C453" s="7" t="s">
        <v>1275</v>
      </c>
      <c r="D453" s="7" t="s">
        <v>1926</v>
      </c>
      <c r="E453" s="61" t="s">
        <v>2354</v>
      </c>
      <c r="F453" s="61" t="s">
        <v>2355</v>
      </c>
      <c r="G453" s="61" t="s">
        <v>35</v>
      </c>
      <c r="H453" s="14" t="s">
        <v>2373</v>
      </c>
      <c r="I453" s="14" t="e">
        <f>VLOOKUP(H453,合同高级查询数据!$A$2:$Y$53,25,FALSE)</f>
        <v>#N/A</v>
      </c>
      <c r="J453" s="118" t="s">
        <v>37</v>
      </c>
      <c r="K453" s="61" t="s">
        <v>1276</v>
      </c>
      <c r="L453" s="119" t="s">
        <v>2374</v>
      </c>
      <c r="M453" s="108" t="s">
        <v>2375</v>
      </c>
      <c r="N453" s="102" t="s">
        <v>2376</v>
      </c>
      <c r="O453" s="7" t="s">
        <v>2377</v>
      </c>
      <c r="P453" s="81">
        <v>5000</v>
      </c>
      <c r="Q453" s="128">
        <v>380.1</v>
      </c>
      <c r="R453" s="81">
        <f t="shared" si="23"/>
        <v>1900500</v>
      </c>
      <c r="S453" s="118">
        <v>202304</v>
      </c>
      <c r="T453" s="103" t="s">
        <v>2378</v>
      </c>
      <c r="U453" s="101"/>
      <c r="V453" s="132">
        <v>380.073791504</v>
      </c>
      <c r="W453" s="84"/>
      <c r="X453" s="102"/>
      <c r="Y453" s="102"/>
      <c r="Z453" s="7" t="s">
        <v>2379</v>
      </c>
      <c r="AA453" s="154">
        <v>0.4</v>
      </c>
      <c r="AB453" s="155">
        <v>880</v>
      </c>
      <c r="AC453" s="121">
        <f t="shared" si="24"/>
        <v>352</v>
      </c>
    </row>
    <row r="454" s="2" customFormat="1" customHeight="1" spans="1:29">
      <c r="A454" s="61" t="s">
        <v>153</v>
      </c>
      <c r="B454" s="7" t="s">
        <v>1910</v>
      </c>
      <c r="C454" s="7" t="s">
        <v>1275</v>
      </c>
      <c r="D454" s="7" t="s">
        <v>1926</v>
      </c>
      <c r="E454" s="61" t="s">
        <v>2354</v>
      </c>
      <c r="F454" s="61" t="s">
        <v>2355</v>
      </c>
      <c r="G454" s="61" t="s">
        <v>35</v>
      </c>
      <c r="H454" s="14" t="s">
        <v>2373</v>
      </c>
      <c r="I454" s="14" t="e">
        <f>VLOOKUP(H454,合同高级查询数据!$A$2:$Y$53,25,FALSE)</f>
        <v>#N/A</v>
      </c>
      <c r="J454" s="118" t="s">
        <v>37</v>
      </c>
      <c r="K454" s="61" t="s">
        <v>1276</v>
      </c>
      <c r="L454" s="119" t="s">
        <v>2380</v>
      </c>
      <c r="M454" s="108" t="s">
        <v>2375</v>
      </c>
      <c r="N454" s="102" t="s">
        <v>2381</v>
      </c>
      <c r="O454" s="7" t="s">
        <v>1513</v>
      </c>
      <c r="P454" s="81">
        <v>5000</v>
      </c>
      <c r="Q454" s="128">
        <v>0</v>
      </c>
      <c r="R454" s="81">
        <f t="shared" si="23"/>
        <v>0</v>
      </c>
      <c r="S454" s="118">
        <v>202304</v>
      </c>
      <c r="T454" s="103" t="s">
        <v>2382</v>
      </c>
      <c r="U454" s="101"/>
      <c r="V454" s="132">
        <v>0</v>
      </c>
      <c r="W454" s="84"/>
      <c r="X454" s="102"/>
      <c r="Y454" s="102"/>
      <c r="Z454" s="121">
        <v>0</v>
      </c>
      <c r="AA454" s="121">
        <v>0</v>
      </c>
      <c r="AB454" s="121">
        <v>0</v>
      </c>
      <c r="AC454" s="121">
        <f t="shared" si="24"/>
        <v>0</v>
      </c>
    </row>
    <row r="455" s="2" customFormat="1" customHeight="1" spans="1:29">
      <c r="A455" s="61" t="s">
        <v>153</v>
      </c>
      <c r="B455" s="7" t="s">
        <v>1910</v>
      </c>
      <c r="C455" s="7" t="s">
        <v>1275</v>
      </c>
      <c r="D455" s="7" t="s">
        <v>1926</v>
      </c>
      <c r="E455" s="61" t="s">
        <v>2354</v>
      </c>
      <c r="F455" s="61" t="s">
        <v>2355</v>
      </c>
      <c r="G455" s="61" t="s">
        <v>35</v>
      </c>
      <c r="H455" s="14" t="s">
        <v>2373</v>
      </c>
      <c r="I455" s="14" t="e">
        <f>VLOOKUP(H455,合同高级查询数据!$A$2:$Y$53,25,FALSE)</f>
        <v>#N/A</v>
      </c>
      <c r="J455" s="118" t="s">
        <v>37</v>
      </c>
      <c r="K455" s="61" t="s">
        <v>1276</v>
      </c>
      <c r="L455" s="119" t="s">
        <v>2383</v>
      </c>
      <c r="M455" s="108" t="s">
        <v>2375</v>
      </c>
      <c r="N455" s="102" t="s">
        <v>2384</v>
      </c>
      <c r="O455" s="7" t="s">
        <v>2385</v>
      </c>
      <c r="P455" s="81">
        <v>5000</v>
      </c>
      <c r="Q455" s="128">
        <v>0</v>
      </c>
      <c r="R455" s="81">
        <f t="shared" si="23"/>
        <v>0</v>
      </c>
      <c r="S455" s="118">
        <v>202304</v>
      </c>
      <c r="T455" s="103" t="s">
        <v>2386</v>
      </c>
      <c r="U455" s="101"/>
      <c r="V455" s="132">
        <v>0</v>
      </c>
      <c r="W455" s="84"/>
      <c r="X455" s="102"/>
      <c r="Y455" s="102"/>
      <c r="Z455" s="121">
        <v>0</v>
      </c>
      <c r="AA455" s="121">
        <v>0</v>
      </c>
      <c r="AB455" s="121">
        <v>0</v>
      </c>
      <c r="AC455" s="121">
        <f t="shared" si="24"/>
        <v>0</v>
      </c>
    </row>
    <row r="456" s="2" customFormat="1" customHeight="1" spans="1:29">
      <c r="A456" s="61" t="s">
        <v>153</v>
      </c>
      <c r="B456" s="7" t="s">
        <v>1910</v>
      </c>
      <c r="C456" s="7" t="s">
        <v>1275</v>
      </c>
      <c r="D456" s="7" t="s">
        <v>1926</v>
      </c>
      <c r="E456" s="61" t="s">
        <v>2354</v>
      </c>
      <c r="F456" s="61" t="s">
        <v>2355</v>
      </c>
      <c r="G456" s="61" t="s">
        <v>35</v>
      </c>
      <c r="H456" s="14" t="s">
        <v>2373</v>
      </c>
      <c r="I456" s="14" t="e">
        <f>VLOOKUP(H456,合同高级查询数据!$A$2:$Y$53,25,FALSE)</f>
        <v>#N/A</v>
      </c>
      <c r="J456" s="118" t="s">
        <v>37</v>
      </c>
      <c r="K456" s="61" t="s">
        <v>1276</v>
      </c>
      <c r="L456" s="119" t="s">
        <v>2387</v>
      </c>
      <c r="M456" s="108" t="s">
        <v>2375</v>
      </c>
      <c r="N456" s="102" t="s">
        <v>2388</v>
      </c>
      <c r="O456" s="7" t="s">
        <v>1513</v>
      </c>
      <c r="P456" s="81">
        <v>5000</v>
      </c>
      <c r="Q456" s="128">
        <v>0</v>
      </c>
      <c r="R456" s="81">
        <f t="shared" si="23"/>
        <v>0</v>
      </c>
      <c r="S456" s="118">
        <v>202304</v>
      </c>
      <c r="T456" s="103" t="s">
        <v>2389</v>
      </c>
      <c r="U456" s="101"/>
      <c r="V456" s="132">
        <v>0</v>
      </c>
      <c r="W456" s="84"/>
      <c r="X456" s="102"/>
      <c r="Y456" s="102"/>
      <c r="Z456" s="121">
        <v>0</v>
      </c>
      <c r="AA456" s="121">
        <v>0</v>
      </c>
      <c r="AB456" s="121">
        <v>0</v>
      </c>
      <c r="AC456" s="121">
        <f t="shared" si="24"/>
        <v>0</v>
      </c>
    </row>
    <row r="457" s="41" customFormat="1" customHeight="1" spans="1:29">
      <c r="A457" s="57" t="s">
        <v>50</v>
      </c>
      <c r="B457" s="57" t="s">
        <v>1910</v>
      </c>
      <c r="C457" s="57" t="s">
        <v>1275</v>
      </c>
      <c r="D457" s="55" t="s">
        <v>1926</v>
      </c>
      <c r="E457" s="57" t="s">
        <v>2390</v>
      </c>
      <c r="F457" s="57" t="s">
        <v>2391</v>
      </c>
      <c r="G457" s="57" t="s">
        <v>35</v>
      </c>
      <c r="H457" s="58" t="s">
        <v>2392</v>
      </c>
      <c r="I457" s="58" t="e">
        <f>VLOOKUP(H457,合同高级查询数据!$A$2:$Y$53,25,FALSE)</f>
        <v>#N/A</v>
      </c>
      <c r="J457" s="123" t="s">
        <v>37</v>
      </c>
      <c r="K457" s="57" t="s">
        <v>1468</v>
      </c>
      <c r="L457" s="124" t="s">
        <v>2393</v>
      </c>
      <c r="M457" s="125" t="s">
        <v>2394</v>
      </c>
      <c r="N457" s="168" t="s">
        <v>2395</v>
      </c>
      <c r="O457" s="168" t="s">
        <v>2396</v>
      </c>
      <c r="P457" s="74">
        <v>6167</v>
      </c>
      <c r="Q457" s="134">
        <v>63.7</v>
      </c>
      <c r="R457" s="74">
        <f t="shared" si="23"/>
        <v>392837.9</v>
      </c>
      <c r="S457" s="123">
        <v>202304</v>
      </c>
      <c r="T457" s="171" t="s">
        <v>2397</v>
      </c>
      <c r="U457" s="147"/>
      <c r="V457" s="148">
        <v>63.691329956</v>
      </c>
      <c r="W457" s="77"/>
      <c r="X457" s="112">
        <v>44713</v>
      </c>
      <c r="Y457" s="112">
        <v>45046</v>
      </c>
      <c r="Z457" s="157" t="s">
        <v>2398</v>
      </c>
      <c r="AA457" s="158">
        <v>0.3</v>
      </c>
      <c r="AB457" s="159">
        <v>200</v>
      </c>
      <c r="AC457" s="147">
        <f t="shared" si="24"/>
        <v>60</v>
      </c>
    </row>
    <row r="458" s="41" customFormat="1" customHeight="1" spans="1:29">
      <c r="A458" s="180" t="s">
        <v>50</v>
      </c>
      <c r="B458" s="57" t="s">
        <v>1910</v>
      </c>
      <c r="C458" s="57" t="s">
        <v>1275</v>
      </c>
      <c r="D458" s="55" t="s">
        <v>1926</v>
      </c>
      <c r="E458" s="57" t="s">
        <v>2390</v>
      </c>
      <c r="F458" s="57" t="s">
        <v>2391</v>
      </c>
      <c r="G458" s="57" t="s">
        <v>35</v>
      </c>
      <c r="H458" s="58" t="s">
        <v>2392</v>
      </c>
      <c r="I458" s="58" t="e">
        <f>VLOOKUP(H458,合同高级查询数据!$A$2:$Y$53,25,FALSE)</f>
        <v>#N/A</v>
      </c>
      <c r="J458" s="123" t="s">
        <v>37</v>
      </c>
      <c r="K458" s="57" t="s">
        <v>1468</v>
      </c>
      <c r="L458" s="124" t="s">
        <v>2399</v>
      </c>
      <c r="M458" s="125" t="s">
        <v>2394</v>
      </c>
      <c r="N458" s="112">
        <v>43983</v>
      </c>
      <c r="O458" s="55" t="s">
        <v>2364</v>
      </c>
      <c r="P458" s="74">
        <v>6167</v>
      </c>
      <c r="Q458" s="134">
        <v>21.1</v>
      </c>
      <c r="R458" s="74">
        <f t="shared" si="23"/>
        <v>130123.7</v>
      </c>
      <c r="S458" s="123">
        <v>202304</v>
      </c>
      <c r="T458" s="171" t="s">
        <v>2400</v>
      </c>
      <c r="U458" s="135"/>
      <c r="V458" s="148">
        <v>21.056167603</v>
      </c>
      <c r="W458" s="77"/>
      <c r="X458" s="112">
        <v>44713</v>
      </c>
      <c r="Y458" s="112">
        <v>45046</v>
      </c>
      <c r="Z458" s="55" t="s">
        <v>2401</v>
      </c>
      <c r="AA458" s="158">
        <v>0.3</v>
      </c>
      <c r="AB458" s="159">
        <v>60</v>
      </c>
      <c r="AC458" s="147">
        <f t="shared" si="24"/>
        <v>18</v>
      </c>
    </row>
    <row r="459" s="41" customFormat="1" customHeight="1" spans="1:29">
      <c r="A459" s="57" t="s">
        <v>190</v>
      </c>
      <c r="B459" s="55" t="s">
        <v>1910</v>
      </c>
      <c r="C459" s="55" t="s">
        <v>299</v>
      </c>
      <c r="D459" s="55" t="s">
        <v>53</v>
      </c>
      <c r="E459" s="57" t="s">
        <v>2402</v>
      </c>
      <c r="F459" s="57" t="s">
        <v>2403</v>
      </c>
      <c r="G459" s="57" t="s">
        <v>35</v>
      </c>
      <c r="H459" s="58" t="s">
        <v>2404</v>
      </c>
      <c r="I459" s="58" t="e">
        <f>VLOOKUP(H459,合同高级查询数据!$A$2:$Y$53,25,FALSE)</f>
        <v>#N/A</v>
      </c>
      <c r="J459" s="123" t="s">
        <v>37</v>
      </c>
      <c r="K459" s="57" t="s">
        <v>2405</v>
      </c>
      <c r="L459" s="124" t="s">
        <v>2406</v>
      </c>
      <c r="M459" s="125" t="s">
        <v>2407</v>
      </c>
      <c r="N459" s="112">
        <v>43852</v>
      </c>
      <c r="O459" s="55" t="s">
        <v>58</v>
      </c>
      <c r="P459" s="74">
        <v>5000</v>
      </c>
      <c r="Q459" s="134">
        <v>59.9</v>
      </c>
      <c r="R459" s="74">
        <f t="shared" si="23"/>
        <v>299500</v>
      </c>
      <c r="S459" s="123">
        <v>202304</v>
      </c>
      <c r="T459" s="171" t="s">
        <v>2408</v>
      </c>
      <c r="U459" s="135"/>
      <c r="V459" s="148">
        <v>59.807674408</v>
      </c>
      <c r="W459" s="77"/>
      <c r="X459" s="112">
        <v>44774</v>
      </c>
      <c r="Y459" s="112">
        <v>45138</v>
      </c>
      <c r="Z459" s="157" t="s">
        <v>2409</v>
      </c>
      <c r="AA459" s="158">
        <v>0.4</v>
      </c>
      <c r="AB459" s="159">
        <v>100</v>
      </c>
      <c r="AC459" s="147">
        <f t="shared" si="24"/>
        <v>40</v>
      </c>
    </row>
    <row r="460" s="41" customFormat="1" customHeight="1" spans="1:29">
      <c r="A460" s="57" t="s">
        <v>153</v>
      </c>
      <c r="B460" s="55" t="s">
        <v>1910</v>
      </c>
      <c r="C460" s="55" t="s">
        <v>350</v>
      </c>
      <c r="D460" s="55" t="s">
        <v>53</v>
      </c>
      <c r="E460" s="57" t="s">
        <v>2410</v>
      </c>
      <c r="F460" s="57" t="s">
        <v>2411</v>
      </c>
      <c r="G460" s="57" t="s">
        <v>35</v>
      </c>
      <c r="H460" s="58" t="s">
        <v>2412</v>
      </c>
      <c r="I460" s="58" t="e">
        <f>VLOOKUP(H460,合同高级查询数据!$A$2:$Y$53,25,FALSE)</f>
        <v>#N/A</v>
      </c>
      <c r="J460" s="123" t="s">
        <v>37</v>
      </c>
      <c r="K460" s="57" t="s">
        <v>2283</v>
      </c>
      <c r="L460" s="124" t="s">
        <v>2413</v>
      </c>
      <c r="M460" s="125" t="s">
        <v>2414</v>
      </c>
      <c r="N460" s="112">
        <v>44044</v>
      </c>
      <c r="O460" s="55" t="s">
        <v>58</v>
      </c>
      <c r="P460" s="74">
        <v>4700</v>
      </c>
      <c r="Q460" s="134">
        <v>72</v>
      </c>
      <c r="R460" s="74">
        <f t="shared" si="23"/>
        <v>338400</v>
      </c>
      <c r="S460" s="123">
        <v>202304</v>
      </c>
      <c r="T460" s="171" t="s">
        <v>2415</v>
      </c>
      <c r="U460" s="135"/>
      <c r="V460" s="148">
        <v>71.952865601</v>
      </c>
      <c r="W460" s="77"/>
      <c r="X460" s="112">
        <v>44774</v>
      </c>
      <c r="Y460" s="112">
        <v>45077</v>
      </c>
      <c r="Z460" s="55" t="s">
        <v>2416</v>
      </c>
      <c r="AA460" s="158">
        <v>0.5</v>
      </c>
      <c r="AB460" s="159">
        <v>100</v>
      </c>
      <c r="AC460" s="147">
        <f t="shared" si="24"/>
        <v>50</v>
      </c>
    </row>
    <row r="461" s="41" customFormat="1" customHeight="1" spans="1:29">
      <c r="A461" s="180" t="s">
        <v>50</v>
      </c>
      <c r="B461" s="55" t="s">
        <v>1910</v>
      </c>
      <c r="C461" s="55" t="s">
        <v>223</v>
      </c>
      <c r="D461" s="55" t="s">
        <v>53</v>
      </c>
      <c r="E461" s="57" t="s">
        <v>2410</v>
      </c>
      <c r="F461" s="57" t="s">
        <v>2411</v>
      </c>
      <c r="G461" s="57" t="s">
        <v>35</v>
      </c>
      <c r="H461" s="58" t="s">
        <v>2417</v>
      </c>
      <c r="I461" s="58" t="e">
        <f>VLOOKUP(H461,合同高级查询数据!$A$2:$Y$53,25,FALSE)</f>
        <v>#N/A</v>
      </c>
      <c r="J461" s="123" t="s">
        <v>37</v>
      </c>
      <c r="K461" s="57" t="s">
        <v>1920</v>
      </c>
      <c r="L461" s="124" t="s">
        <v>2418</v>
      </c>
      <c r="M461" s="125" t="s">
        <v>2419</v>
      </c>
      <c r="N461" s="112" t="s">
        <v>2420</v>
      </c>
      <c r="O461" s="55" t="s">
        <v>389</v>
      </c>
      <c r="P461" s="74">
        <v>5250</v>
      </c>
      <c r="Q461" s="134">
        <v>0</v>
      </c>
      <c r="R461" s="74">
        <f t="shared" si="23"/>
        <v>0</v>
      </c>
      <c r="S461" s="123">
        <v>202304</v>
      </c>
      <c r="T461" s="171" t="s">
        <v>2421</v>
      </c>
      <c r="U461" s="135"/>
      <c r="V461" s="148">
        <v>0</v>
      </c>
      <c r="W461" s="77"/>
      <c r="X461" s="112">
        <v>44105</v>
      </c>
      <c r="Y461" s="112">
        <v>44469</v>
      </c>
      <c r="Z461" s="147">
        <v>0</v>
      </c>
      <c r="AA461" s="147">
        <v>0</v>
      </c>
      <c r="AB461" s="147">
        <v>0</v>
      </c>
      <c r="AC461" s="147">
        <f t="shared" si="24"/>
        <v>0</v>
      </c>
    </row>
    <row r="462" s="41" customFormat="1" customHeight="1" spans="1:29">
      <c r="A462" s="180" t="s">
        <v>50</v>
      </c>
      <c r="B462" s="55" t="s">
        <v>1910</v>
      </c>
      <c r="C462" s="55" t="s">
        <v>223</v>
      </c>
      <c r="D462" s="55" t="s">
        <v>53</v>
      </c>
      <c r="E462" s="57" t="s">
        <v>2410</v>
      </c>
      <c r="F462" s="57" t="s">
        <v>2411</v>
      </c>
      <c r="G462" s="57" t="s">
        <v>35</v>
      </c>
      <c r="H462" s="58" t="s">
        <v>2422</v>
      </c>
      <c r="I462" s="58" t="e">
        <f>VLOOKUP(H462,合同高级查询数据!$A$2:$Y$53,25,FALSE)</f>
        <v>#N/A</v>
      </c>
      <c r="J462" s="123" t="s">
        <v>37</v>
      </c>
      <c r="K462" s="57" t="s">
        <v>2423</v>
      </c>
      <c r="L462" s="124" t="s">
        <v>2424</v>
      </c>
      <c r="M462" s="125" t="s">
        <v>2425</v>
      </c>
      <c r="N462" s="112">
        <v>44348</v>
      </c>
      <c r="O462" s="55" t="s">
        <v>2364</v>
      </c>
      <c r="P462" s="74">
        <v>4750</v>
      </c>
      <c r="Q462" s="134">
        <v>20.5</v>
      </c>
      <c r="R462" s="74">
        <f t="shared" si="23"/>
        <v>97375</v>
      </c>
      <c r="S462" s="123">
        <v>202304</v>
      </c>
      <c r="T462" s="171" t="s">
        <v>2426</v>
      </c>
      <c r="U462" s="135"/>
      <c r="V462" s="148">
        <v>20.498592377</v>
      </c>
      <c r="W462" s="77"/>
      <c r="X462" s="112">
        <v>44713</v>
      </c>
      <c r="Y462" s="112">
        <v>45077</v>
      </c>
      <c r="Z462" s="55" t="s">
        <v>2427</v>
      </c>
      <c r="AA462" s="158">
        <v>0.3</v>
      </c>
      <c r="AB462" s="159">
        <v>60</v>
      </c>
      <c r="AC462" s="147">
        <f t="shared" si="24"/>
        <v>18</v>
      </c>
    </row>
    <row r="463" s="41" customFormat="1" customHeight="1" spans="1:29">
      <c r="A463" s="57" t="s">
        <v>153</v>
      </c>
      <c r="B463" s="55" t="s">
        <v>1910</v>
      </c>
      <c r="C463" s="55" t="s">
        <v>2331</v>
      </c>
      <c r="D463" s="55" t="s">
        <v>53</v>
      </c>
      <c r="E463" s="57" t="s">
        <v>2410</v>
      </c>
      <c r="F463" s="57" t="s">
        <v>2411</v>
      </c>
      <c r="G463" s="57" t="s">
        <v>35</v>
      </c>
      <c r="H463" s="58" t="s">
        <v>2428</v>
      </c>
      <c r="I463" s="58" t="e">
        <f>VLOOKUP(H463,合同高级查询数据!$A$2:$Y$53,25,FALSE)</f>
        <v>#N/A</v>
      </c>
      <c r="J463" s="123" t="s">
        <v>37</v>
      </c>
      <c r="K463" s="57" t="s">
        <v>2331</v>
      </c>
      <c r="L463" s="124" t="s">
        <v>2429</v>
      </c>
      <c r="M463" s="125" t="s">
        <v>2430</v>
      </c>
      <c r="N463" s="112" t="s">
        <v>2431</v>
      </c>
      <c r="O463" s="55" t="s">
        <v>2432</v>
      </c>
      <c r="P463" s="74">
        <v>3500</v>
      </c>
      <c r="Q463" s="134">
        <v>40</v>
      </c>
      <c r="R463" s="74">
        <f t="shared" si="23"/>
        <v>140000</v>
      </c>
      <c r="S463" s="123">
        <v>202304</v>
      </c>
      <c r="T463" s="171" t="s">
        <v>2433</v>
      </c>
      <c r="U463" s="135"/>
      <c r="V463" s="148">
        <v>30.578716278</v>
      </c>
      <c r="W463" s="77"/>
      <c r="X463" s="112">
        <v>44774</v>
      </c>
      <c r="Y463" s="112">
        <v>45077</v>
      </c>
      <c r="Z463" s="55" t="s">
        <v>2434</v>
      </c>
      <c r="AA463" s="158">
        <v>1</v>
      </c>
      <c r="AB463" s="159">
        <v>40</v>
      </c>
      <c r="AC463" s="147">
        <f t="shared" si="24"/>
        <v>40</v>
      </c>
    </row>
    <row r="464" s="41" customFormat="1" customHeight="1" spans="1:29">
      <c r="A464" s="180" t="s">
        <v>50</v>
      </c>
      <c r="B464" s="55" t="s">
        <v>1910</v>
      </c>
      <c r="C464" s="55" t="s">
        <v>2157</v>
      </c>
      <c r="D464" s="55" t="s">
        <v>1926</v>
      </c>
      <c r="E464" s="57" t="s">
        <v>2435</v>
      </c>
      <c r="F464" s="57" t="s">
        <v>2436</v>
      </c>
      <c r="G464" s="57" t="s">
        <v>35</v>
      </c>
      <c r="H464" s="58" t="s">
        <v>2437</v>
      </c>
      <c r="I464" s="58" t="e">
        <f>VLOOKUP(H464,合同高级查询数据!$A$2:$Y$53,25,FALSE)</f>
        <v>#N/A</v>
      </c>
      <c r="J464" s="123" t="s">
        <v>37</v>
      </c>
      <c r="K464" s="57" t="s">
        <v>2438</v>
      </c>
      <c r="L464" s="124" t="s">
        <v>2439</v>
      </c>
      <c r="M464" s="125" t="s">
        <v>2440</v>
      </c>
      <c r="N464" s="112" t="s">
        <v>2441</v>
      </c>
      <c r="O464" s="55" t="s">
        <v>2442</v>
      </c>
      <c r="P464" s="74">
        <v>7700</v>
      </c>
      <c r="Q464" s="134">
        <v>90.6</v>
      </c>
      <c r="R464" s="74">
        <f t="shared" si="23"/>
        <v>697620</v>
      </c>
      <c r="S464" s="123">
        <v>202304</v>
      </c>
      <c r="T464" s="171" t="s">
        <v>2443</v>
      </c>
      <c r="U464" s="55"/>
      <c r="V464" s="148">
        <v>90.571273804</v>
      </c>
      <c r="W464" s="77"/>
      <c r="X464" s="112">
        <v>44896</v>
      </c>
      <c r="Y464" s="112">
        <v>45260</v>
      </c>
      <c r="Z464" s="55" t="s">
        <v>2444</v>
      </c>
      <c r="AA464" s="158">
        <v>0.3</v>
      </c>
      <c r="AB464" s="159">
        <v>280</v>
      </c>
      <c r="AC464" s="147">
        <f t="shared" si="24"/>
        <v>84</v>
      </c>
    </row>
    <row r="465" s="41" customFormat="1" customHeight="1" spans="1:29">
      <c r="A465" s="180" t="s">
        <v>50</v>
      </c>
      <c r="B465" s="55" t="s">
        <v>1910</v>
      </c>
      <c r="C465" s="55" t="s">
        <v>383</v>
      </c>
      <c r="D465" s="55" t="s">
        <v>1926</v>
      </c>
      <c r="E465" s="57" t="s">
        <v>2435</v>
      </c>
      <c r="F465" s="57" t="s">
        <v>2436</v>
      </c>
      <c r="G465" s="57" t="s">
        <v>35</v>
      </c>
      <c r="H465" s="58" t="s">
        <v>2445</v>
      </c>
      <c r="I465" s="58" t="e">
        <f>VLOOKUP(H465,合同高级查询数据!$A$2:$Y$53,25,FALSE)</f>
        <v>#N/A</v>
      </c>
      <c r="J465" s="123" t="s">
        <v>37</v>
      </c>
      <c r="K465" s="57" t="s">
        <v>2446</v>
      </c>
      <c r="L465" s="124" t="s">
        <v>2447</v>
      </c>
      <c r="M465" s="125" t="s">
        <v>2448</v>
      </c>
      <c r="N465" s="112" t="s">
        <v>2449</v>
      </c>
      <c r="O465" s="55" t="s">
        <v>2450</v>
      </c>
      <c r="P465" s="74">
        <v>6000</v>
      </c>
      <c r="Q465" s="134">
        <v>82.9</v>
      </c>
      <c r="R465" s="74">
        <f t="shared" si="23"/>
        <v>497400</v>
      </c>
      <c r="S465" s="123">
        <v>202304</v>
      </c>
      <c r="T465" s="171" t="s">
        <v>2451</v>
      </c>
      <c r="U465" s="55"/>
      <c r="V465" s="148">
        <v>82.891456604</v>
      </c>
      <c r="W465" s="77"/>
      <c r="X465" s="112">
        <v>44927</v>
      </c>
      <c r="Y465" s="112">
        <v>45291</v>
      </c>
      <c r="Z465" s="55" t="s">
        <v>2452</v>
      </c>
      <c r="AA465" s="158">
        <v>0.3</v>
      </c>
      <c r="AB465" s="159">
        <v>260</v>
      </c>
      <c r="AC465" s="147">
        <f t="shared" si="24"/>
        <v>78</v>
      </c>
    </row>
    <row r="466" s="41" customFormat="1" customHeight="1" spans="1:29">
      <c r="A466" s="57" t="s">
        <v>190</v>
      </c>
      <c r="B466" s="55" t="s">
        <v>1910</v>
      </c>
      <c r="C466" s="55" t="s">
        <v>293</v>
      </c>
      <c r="D466" s="55" t="s">
        <v>1926</v>
      </c>
      <c r="E466" s="57" t="s">
        <v>2435</v>
      </c>
      <c r="F466" s="57" t="s">
        <v>2436</v>
      </c>
      <c r="G466" s="57" t="s">
        <v>35</v>
      </c>
      <c r="H466" s="58" t="s">
        <v>2453</v>
      </c>
      <c r="I466" s="58" t="e">
        <f>VLOOKUP(H466,合同高级查询数据!$A$2:$Y$53,25,FALSE)</f>
        <v>#N/A</v>
      </c>
      <c r="J466" s="123" t="s">
        <v>37</v>
      </c>
      <c r="K466" s="57" t="s">
        <v>2454</v>
      </c>
      <c r="L466" s="124" t="s">
        <v>2455</v>
      </c>
      <c r="M466" s="125" t="s">
        <v>2456</v>
      </c>
      <c r="N466" s="112" t="s">
        <v>2073</v>
      </c>
      <c r="O466" s="55" t="s">
        <v>2457</v>
      </c>
      <c r="P466" s="74">
        <v>5250</v>
      </c>
      <c r="Q466" s="134">
        <v>75.7</v>
      </c>
      <c r="R466" s="74">
        <f t="shared" si="23"/>
        <v>397425</v>
      </c>
      <c r="S466" s="123">
        <v>202304</v>
      </c>
      <c r="T466" s="171" t="s">
        <v>2458</v>
      </c>
      <c r="U466" s="55"/>
      <c r="V466" s="148">
        <v>75.658927917</v>
      </c>
      <c r="W466" s="77"/>
      <c r="X466" s="112">
        <v>44713</v>
      </c>
      <c r="Y466" s="112">
        <v>45077</v>
      </c>
      <c r="Z466" s="55" t="s">
        <v>2459</v>
      </c>
      <c r="AA466" s="158">
        <v>0.3</v>
      </c>
      <c r="AB466" s="159">
        <v>160</v>
      </c>
      <c r="AC466" s="147">
        <f t="shared" si="24"/>
        <v>48</v>
      </c>
    </row>
    <row r="467" s="2" customFormat="1" customHeight="1" spans="1:29">
      <c r="A467" s="61" t="s">
        <v>190</v>
      </c>
      <c r="B467" s="7" t="s">
        <v>1910</v>
      </c>
      <c r="C467" s="7" t="s">
        <v>383</v>
      </c>
      <c r="D467" s="7" t="s">
        <v>1926</v>
      </c>
      <c r="E467" s="61" t="s">
        <v>2435</v>
      </c>
      <c r="F467" s="61" t="s">
        <v>2436</v>
      </c>
      <c r="G467" s="61" t="s">
        <v>35</v>
      </c>
      <c r="H467" s="14" t="s">
        <v>2460</v>
      </c>
      <c r="I467" s="14" t="e">
        <f>VLOOKUP(H467,合同高级查询数据!$A$2:$Y$53,25,FALSE)</f>
        <v>#N/A</v>
      </c>
      <c r="J467" s="118" t="s">
        <v>37</v>
      </c>
      <c r="K467" s="61" t="s">
        <v>2446</v>
      </c>
      <c r="L467" s="119" t="s">
        <v>2461</v>
      </c>
      <c r="M467" s="108" t="s">
        <v>2462</v>
      </c>
      <c r="N467" s="102">
        <v>45017</v>
      </c>
      <c r="O467" s="7" t="s">
        <v>1663</v>
      </c>
      <c r="P467" s="81">
        <v>5000</v>
      </c>
      <c r="Q467" s="128">
        <v>14.2</v>
      </c>
      <c r="R467" s="81">
        <f t="shared" si="23"/>
        <v>71000</v>
      </c>
      <c r="S467" s="118">
        <v>202304</v>
      </c>
      <c r="T467" s="103" t="s">
        <v>2463</v>
      </c>
      <c r="U467" s="7"/>
      <c r="V467" s="132">
        <v>14.146337509</v>
      </c>
      <c r="W467" s="84"/>
      <c r="X467" s="102"/>
      <c r="Y467" s="102"/>
      <c r="Z467" s="7" t="s">
        <v>2464</v>
      </c>
      <c r="AA467" s="156">
        <v>0.3</v>
      </c>
      <c r="AB467" s="155">
        <v>40</v>
      </c>
      <c r="AC467" s="155">
        <f t="shared" si="24"/>
        <v>12</v>
      </c>
    </row>
    <row r="468" s="2" customFormat="1" customHeight="1" spans="1:29">
      <c r="A468" s="61" t="s">
        <v>153</v>
      </c>
      <c r="B468" s="61" t="s">
        <v>1910</v>
      </c>
      <c r="C468" s="61" t="s">
        <v>191</v>
      </c>
      <c r="D468" s="7" t="s">
        <v>1926</v>
      </c>
      <c r="E468" s="61" t="s">
        <v>2465</v>
      </c>
      <c r="F468" s="61" t="s">
        <v>2466</v>
      </c>
      <c r="G468" s="61" t="s">
        <v>35</v>
      </c>
      <c r="H468" s="14" t="s">
        <v>2467</v>
      </c>
      <c r="I468" s="14" t="e">
        <f>VLOOKUP(H468,合同高级查询数据!$A$2:$Y$53,25,FALSE)</f>
        <v>#N/A</v>
      </c>
      <c r="J468" s="118" t="s">
        <v>37</v>
      </c>
      <c r="K468" s="61" t="s">
        <v>2468</v>
      </c>
      <c r="L468" s="119" t="s">
        <v>2469</v>
      </c>
      <c r="M468" s="108" t="s">
        <v>2470</v>
      </c>
      <c r="N468" s="182" t="s">
        <v>2471</v>
      </c>
      <c r="O468" s="182" t="s">
        <v>2472</v>
      </c>
      <c r="P468" s="81">
        <v>5500</v>
      </c>
      <c r="Q468" s="128">
        <v>169.7</v>
      </c>
      <c r="R468" s="81">
        <f t="shared" si="23"/>
        <v>933350</v>
      </c>
      <c r="S468" s="118">
        <v>202304</v>
      </c>
      <c r="T468" s="103" t="s">
        <v>2473</v>
      </c>
      <c r="U468" s="121"/>
      <c r="V468" s="194">
        <v>169.606719971</v>
      </c>
      <c r="W468" s="84"/>
      <c r="X468" s="195"/>
      <c r="Y468" s="102"/>
      <c r="Z468" s="153" t="s">
        <v>2474</v>
      </c>
      <c r="AA468" s="154">
        <v>0.3</v>
      </c>
      <c r="AB468" s="155">
        <v>430</v>
      </c>
      <c r="AC468" s="121">
        <f t="shared" si="24"/>
        <v>129</v>
      </c>
    </row>
    <row r="469" s="2" customFormat="1" customHeight="1" spans="1:29">
      <c r="A469" s="61" t="s">
        <v>153</v>
      </c>
      <c r="B469" s="61" t="s">
        <v>1910</v>
      </c>
      <c r="C469" s="61" t="s">
        <v>191</v>
      </c>
      <c r="D469" s="7" t="s">
        <v>1926</v>
      </c>
      <c r="E469" s="61" t="s">
        <v>2465</v>
      </c>
      <c r="F469" s="61" t="s">
        <v>2466</v>
      </c>
      <c r="G469" s="61" t="s">
        <v>35</v>
      </c>
      <c r="H469" s="14" t="s">
        <v>2475</v>
      </c>
      <c r="I469" s="14" t="e">
        <f>VLOOKUP(H469,合同高级查询数据!$A$2:$Y$53,25,FALSE)</f>
        <v>#N/A</v>
      </c>
      <c r="J469" s="118" t="s">
        <v>37</v>
      </c>
      <c r="K469" s="61" t="s">
        <v>193</v>
      </c>
      <c r="L469" s="177" t="s">
        <v>2476</v>
      </c>
      <c r="M469" s="108" t="s">
        <v>2477</v>
      </c>
      <c r="N469" s="182">
        <v>43491</v>
      </c>
      <c r="O469" s="182" t="s">
        <v>957</v>
      </c>
      <c r="P469" s="81">
        <v>5500</v>
      </c>
      <c r="Q469" s="128">
        <v>163.2</v>
      </c>
      <c r="R469" s="81">
        <f t="shared" si="23"/>
        <v>897600</v>
      </c>
      <c r="S469" s="118">
        <v>202304</v>
      </c>
      <c r="T469" s="103" t="s">
        <v>2478</v>
      </c>
      <c r="U469" s="121"/>
      <c r="V469" s="194">
        <v>160.005569458</v>
      </c>
      <c r="W469" s="196">
        <v>166.38</v>
      </c>
      <c r="X469" s="195"/>
      <c r="Y469" s="102"/>
      <c r="Z469" s="153" t="s">
        <v>2479</v>
      </c>
      <c r="AA469" s="154">
        <v>0.3</v>
      </c>
      <c r="AB469" s="155">
        <v>300</v>
      </c>
      <c r="AC469" s="121">
        <f t="shared" si="24"/>
        <v>90</v>
      </c>
    </row>
    <row r="470" s="41" customFormat="1" customHeight="1" spans="1:29">
      <c r="A470" s="57" t="s">
        <v>153</v>
      </c>
      <c r="B470" s="57" t="s">
        <v>1910</v>
      </c>
      <c r="C470" s="57" t="s">
        <v>191</v>
      </c>
      <c r="D470" s="55" t="s">
        <v>1926</v>
      </c>
      <c r="E470" s="57" t="s">
        <v>2465</v>
      </c>
      <c r="F470" s="57" t="s">
        <v>2466</v>
      </c>
      <c r="G470" s="57" t="s">
        <v>35</v>
      </c>
      <c r="H470" s="58" t="s">
        <v>2480</v>
      </c>
      <c r="I470" s="58" t="e">
        <f>VLOOKUP(H470,合同高级查询数据!$A$2:$Y$53,25,FALSE)</f>
        <v>#N/A</v>
      </c>
      <c r="J470" s="123" t="s">
        <v>37</v>
      </c>
      <c r="K470" s="57" t="s">
        <v>193</v>
      </c>
      <c r="L470" s="124" t="s">
        <v>2481</v>
      </c>
      <c r="M470" s="125" t="s">
        <v>2477</v>
      </c>
      <c r="N470" s="168" t="s">
        <v>2482</v>
      </c>
      <c r="O470" s="168" t="s">
        <v>1513</v>
      </c>
      <c r="P470" s="74">
        <v>5000</v>
      </c>
      <c r="Q470" s="134">
        <v>0</v>
      </c>
      <c r="R470" s="74">
        <f t="shared" si="23"/>
        <v>0</v>
      </c>
      <c r="S470" s="123">
        <v>202304</v>
      </c>
      <c r="T470" s="171" t="s">
        <v>2483</v>
      </c>
      <c r="U470" s="147"/>
      <c r="V470" s="197">
        <v>0</v>
      </c>
      <c r="W470" s="77"/>
      <c r="X470" s="198">
        <v>44075</v>
      </c>
      <c r="Y470" s="112">
        <v>44439</v>
      </c>
      <c r="Z470" s="147">
        <v>0</v>
      </c>
      <c r="AA470" s="147">
        <v>0</v>
      </c>
      <c r="AB470" s="147">
        <v>0</v>
      </c>
      <c r="AC470" s="147">
        <f t="shared" si="24"/>
        <v>0</v>
      </c>
    </row>
    <row r="471" s="2" customFormat="1" customHeight="1" spans="1:29">
      <c r="A471" s="61" t="s">
        <v>153</v>
      </c>
      <c r="B471" s="61" t="s">
        <v>1910</v>
      </c>
      <c r="C471" s="61" t="s">
        <v>191</v>
      </c>
      <c r="D471" s="7" t="s">
        <v>1926</v>
      </c>
      <c r="E471" s="61" t="s">
        <v>2465</v>
      </c>
      <c r="F471" s="61" t="s">
        <v>2466</v>
      </c>
      <c r="G471" s="61" t="s">
        <v>35</v>
      </c>
      <c r="H471" s="14" t="s">
        <v>2467</v>
      </c>
      <c r="I471" s="14" t="e">
        <f>VLOOKUP(H471,合同高级查询数据!$A$2:$Y$53,25,FALSE)</f>
        <v>#N/A</v>
      </c>
      <c r="J471" s="118" t="s">
        <v>37</v>
      </c>
      <c r="K471" s="61" t="s">
        <v>2484</v>
      </c>
      <c r="L471" s="119" t="s">
        <v>2485</v>
      </c>
      <c r="M471" s="108" t="s">
        <v>2486</v>
      </c>
      <c r="N471" s="182" t="s">
        <v>2487</v>
      </c>
      <c r="O471" s="182" t="s">
        <v>2488</v>
      </c>
      <c r="P471" s="81">
        <v>5500</v>
      </c>
      <c r="Q471" s="128">
        <v>128.7</v>
      </c>
      <c r="R471" s="81">
        <f t="shared" si="23"/>
        <v>707850</v>
      </c>
      <c r="S471" s="118">
        <v>202304</v>
      </c>
      <c r="T471" s="103" t="s">
        <v>2489</v>
      </c>
      <c r="U471" s="121"/>
      <c r="V471" s="194">
        <v>126.370079041</v>
      </c>
      <c r="W471" s="196">
        <v>130.95</v>
      </c>
      <c r="X471" s="195"/>
      <c r="Y471" s="102"/>
      <c r="Z471" s="153" t="s">
        <v>2490</v>
      </c>
      <c r="AA471" s="154">
        <v>0.3</v>
      </c>
      <c r="AB471" s="155">
        <v>260</v>
      </c>
      <c r="AC471" s="121">
        <f t="shared" si="24"/>
        <v>78</v>
      </c>
    </row>
    <row r="472" s="2" customFormat="1" customHeight="1" spans="1:29">
      <c r="A472" s="61" t="s">
        <v>153</v>
      </c>
      <c r="B472" s="61" t="s">
        <v>1910</v>
      </c>
      <c r="C472" s="61" t="s">
        <v>191</v>
      </c>
      <c r="D472" s="7" t="s">
        <v>1926</v>
      </c>
      <c r="E472" s="61" t="s">
        <v>2465</v>
      </c>
      <c r="F472" s="61" t="s">
        <v>2466</v>
      </c>
      <c r="G472" s="61" t="s">
        <v>35</v>
      </c>
      <c r="H472" s="14" t="s">
        <v>2467</v>
      </c>
      <c r="I472" s="14" t="e">
        <f>VLOOKUP(H472,合同高级查询数据!$A$2:$Y$53,25,FALSE)</f>
        <v>#N/A</v>
      </c>
      <c r="J472" s="118" t="s">
        <v>37</v>
      </c>
      <c r="K472" s="61" t="s">
        <v>2491</v>
      </c>
      <c r="L472" s="119" t="s">
        <v>1167</v>
      </c>
      <c r="M472" s="108" t="s">
        <v>2492</v>
      </c>
      <c r="N472" s="30">
        <v>43438</v>
      </c>
      <c r="O472" s="122" t="s">
        <v>74</v>
      </c>
      <c r="P472" s="81">
        <v>5500</v>
      </c>
      <c r="Q472" s="128">
        <v>82.1</v>
      </c>
      <c r="R472" s="81">
        <f t="shared" si="23"/>
        <v>451550</v>
      </c>
      <c r="S472" s="118">
        <v>202304</v>
      </c>
      <c r="T472" s="103" t="s">
        <v>2493</v>
      </c>
      <c r="U472" s="121"/>
      <c r="V472" s="194">
        <v>80.479042053</v>
      </c>
      <c r="W472" s="196">
        <v>83.61</v>
      </c>
      <c r="X472" s="195"/>
      <c r="Y472" s="102"/>
      <c r="Z472" s="153" t="s">
        <v>2494</v>
      </c>
      <c r="AA472" s="154">
        <v>0.3</v>
      </c>
      <c r="AB472" s="155">
        <v>200</v>
      </c>
      <c r="AC472" s="121">
        <f t="shared" si="24"/>
        <v>60</v>
      </c>
    </row>
    <row r="473" s="2" customFormat="1" customHeight="1" spans="1:29">
      <c r="A473" s="61" t="s">
        <v>153</v>
      </c>
      <c r="B473" s="61" t="s">
        <v>1910</v>
      </c>
      <c r="C473" s="61" t="s">
        <v>191</v>
      </c>
      <c r="D473" s="7" t="s">
        <v>1926</v>
      </c>
      <c r="E473" s="61" t="s">
        <v>2465</v>
      </c>
      <c r="F473" s="61" t="s">
        <v>2466</v>
      </c>
      <c r="G473" s="61" t="s">
        <v>35</v>
      </c>
      <c r="H473" s="14" t="s">
        <v>2467</v>
      </c>
      <c r="I473" s="14" t="e">
        <f>VLOOKUP(H473,合同高级查询数据!$A$2:$Y$53,25,FALSE)</f>
        <v>#N/A</v>
      </c>
      <c r="J473" s="118" t="s">
        <v>814</v>
      </c>
      <c r="K473" s="61" t="s">
        <v>2495</v>
      </c>
      <c r="L473" s="119" t="s">
        <v>2496</v>
      </c>
      <c r="M473" s="108" t="s">
        <v>2492</v>
      </c>
      <c r="N473" s="30">
        <v>44075</v>
      </c>
      <c r="O473" s="122" t="s">
        <v>2497</v>
      </c>
      <c r="P473" s="81">
        <v>5500</v>
      </c>
      <c r="Q473" s="128">
        <v>0</v>
      </c>
      <c r="R473" s="81">
        <f t="shared" si="23"/>
        <v>0</v>
      </c>
      <c r="S473" s="118">
        <v>202304</v>
      </c>
      <c r="T473" s="103" t="s">
        <v>2498</v>
      </c>
      <c r="U473" s="121"/>
      <c r="V473" s="194">
        <v>0</v>
      </c>
      <c r="W473" s="84"/>
      <c r="X473" s="195"/>
      <c r="Y473" s="102"/>
      <c r="Z473" s="121">
        <v>0</v>
      </c>
      <c r="AA473" s="121">
        <v>0</v>
      </c>
      <c r="AB473" s="121">
        <v>0</v>
      </c>
      <c r="AC473" s="121">
        <f t="shared" si="24"/>
        <v>0</v>
      </c>
    </row>
    <row r="474" s="2" customFormat="1" customHeight="1" spans="1:29">
      <c r="A474" s="61" t="s">
        <v>153</v>
      </c>
      <c r="B474" s="61" t="s">
        <v>1910</v>
      </c>
      <c r="C474" s="61" t="s">
        <v>191</v>
      </c>
      <c r="D474" s="7" t="s">
        <v>1926</v>
      </c>
      <c r="E474" s="61" t="s">
        <v>2465</v>
      </c>
      <c r="F474" s="61" t="s">
        <v>2466</v>
      </c>
      <c r="G474" s="61" t="s">
        <v>35</v>
      </c>
      <c r="H474" s="14" t="s">
        <v>2499</v>
      </c>
      <c r="I474" s="14" t="e">
        <f>VLOOKUP(H474,合同高级查询数据!$A$2:$Y$53,25,FALSE)</f>
        <v>#N/A</v>
      </c>
      <c r="J474" s="118" t="s">
        <v>1543</v>
      </c>
      <c r="K474" s="61" t="s">
        <v>2500</v>
      </c>
      <c r="L474" s="177" t="s">
        <v>2501</v>
      </c>
      <c r="M474" s="108" t="s">
        <v>993</v>
      </c>
      <c r="N474" s="30">
        <v>43773</v>
      </c>
      <c r="O474" s="122" t="s">
        <v>58</v>
      </c>
      <c r="P474" s="81">
        <v>5500</v>
      </c>
      <c r="Q474" s="128">
        <v>60.9</v>
      </c>
      <c r="R474" s="81">
        <f t="shared" si="23"/>
        <v>334950</v>
      </c>
      <c r="S474" s="118">
        <v>202304</v>
      </c>
      <c r="T474" s="103" t="s">
        <v>2502</v>
      </c>
      <c r="U474" s="121"/>
      <c r="V474" s="194">
        <v>59.715568042</v>
      </c>
      <c r="W474" s="196">
        <v>61.92</v>
      </c>
      <c r="X474" s="195"/>
      <c r="Y474" s="102"/>
      <c r="Z474" s="153" t="s">
        <v>2503</v>
      </c>
      <c r="AA474" s="154">
        <v>0.3</v>
      </c>
      <c r="AB474" s="155">
        <v>100</v>
      </c>
      <c r="AC474" s="155">
        <f t="shared" si="24"/>
        <v>30</v>
      </c>
    </row>
    <row r="475" s="2" customFormat="1" customHeight="1" spans="1:29">
      <c r="A475" s="61" t="s">
        <v>153</v>
      </c>
      <c r="B475" s="61" t="s">
        <v>1910</v>
      </c>
      <c r="C475" s="61" t="s">
        <v>191</v>
      </c>
      <c r="D475" s="7" t="s">
        <v>1926</v>
      </c>
      <c r="E475" s="61" t="s">
        <v>2465</v>
      </c>
      <c r="F475" s="61" t="s">
        <v>2466</v>
      </c>
      <c r="G475" s="61" t="s">
        <v>35</v>
      </c>
      <c r="H475" s="14" t="s">
        <v>2467</v>
      </c>
      <c r="I475" s="14" t="e">
        <f>VLOOKUP(H475,合同高级查询数据!$A$2:$Y$53,25,FALSE)</f>
        <v>#N/A</v>
      </c>
      <c r="J475" s="118" t="s">
        <v>37</v>
      </c>
      <c r="K475" s="7" t="s">
        <v>2468</v>
      </c>
      <c r="L475" s="7" t="s">
        <v>2504</v>
      </c>
      <c r="M475" s="7" t="s">
        <v>2470</v>
      </c>
      <c r="N475" s="102" t="s">
        <v>2505</v>
      </c>
      <c r="O475" s="7" t="s">
        <v>2506</v>
      </c>
      <c r="P475" s="23">
        <v>5500</v>
      </c>
      <c r="Q475" s="128">
        <v>0</v>
      </c>
      <c r="R475" s="81">
        <f t="shared" si="23"/>
        <v>0</v>
      </c>
      <c r="S475" s="118">
        <v>202304</v>
      </c>
      <c r="T475" s="169" t="s">
        <v>2507</v>
      </c>
      <c r="U475" s="101"/>
      <c r="V475" s="194">
        <v>0</v>
      </c>
      <c r="W475" s="84"/>
      <c r="X475" s="195"/>
      <c r="Y475" s="102"/>
      <c r="Z475" s="121">
        <v>0</v>
      </c>
      <c r="AA475" s="121">
        <v>0</v>
      </c>
      <c r="AB475" s="121">
        <v>0</v>
      </c>
      <c r="AC475" s="121">
        <f t="shared" si="24"/>
        <v>0</v>
      </c>
    </row>
    <row r="476" s="2" customFormat="1" customHeight="1" spans="1:29">
      <c r="A476" s="61" t="s">
        <v>153</v>
      </c>
      <c r="B476" s="61" t="s">
        <v>1910</v>
      </c>
      <c r="C476" s="61" t="s">
        <v>191</v>
      </c>
      <c r="D476" s="7" t="s">
        <v>1926</v>
      </c>
      <c r="E476" s="61" t="s">
        <v>2465</v>
      </c>
      <c r="F476" s="61" t="s">
        <v>2466</v>
      </c>
      <c r="G476" s="61" t="s">
        <v>35</v>
      </c>
      <c r="H476" s="14" t="s">
        <v>2467</v>
      </c>
      <c r="I476" s="14" t="e">
        <f>VLOOKUP(H476,合同高级查询数据!$A$2:$Y$53,25,FALSE)</f>
        <v>#N/A</v>
      </c>
      <c r="J476" s="118" t="s">
        <v>37</v>
      </c>
      <c r="K476" s="7" t="s">
        <v>2468</v>
      </c>
      <c r="L476" s="7" t="s">
        <v>2508</v>
      </c>
      <c r="M476" s="7" t="s">
        <v>2509</v>
      </c>
      <c r="N476" s="102" t="s">
        <v>2510</v>
      </c>
      <c r="O476" s="7" t="s">
        <v>2511</v>
      </c>
      <c r="P476" s="23">
        <v>5500</v>
      </c>
      <c r="Q476" s="128">
        <v>87.1</v>
      </c>
      <c r="R476" s="81">
        <f t="shared" si="23"/>
        <v>479050</v>
      </c>
      <c r="S476" s="118">
        <v>202304</v>
      </c>
      <c r="T476" s="169" t="s">
        <v>2512</v>
      </c>
      <c r="U476" s="101"/>
      <c r="V476" s="194">
        <v>87.10118103</v>
      </c>
      <c r="W476" s="84"/>
      <c r="X476" s="195"/>
      <c r="Y476" s="102"/>
      <c r="Z476" s="155" t="s">
        <v>2513</v>
      </c>
      <c r="AA476" s="201">
        <v>0.3</v>
      </c>
      <c r="AB476" s="155">
        <v>200</v>
      </c>
      <c r="AC476" s="121">
        <f t="shared" si="24"/>
        <v>60</v>
      </c>
    </row>
    <row r="477" s="2" customFormat="1" customHeight="1" spans="1:29">
      <c r="A477" s="61" t="s">
        <v>153</v>
      </c>
      <c r="B477" s="61" t="s">
        <v>1910</v>
      </c>
      <c r="C477" s="61" t="s">
        <v>181</v>
      </c>
      <c r="D477" s="7" t="s">
        <v>53</v>
      </c>
      <c r="E477" s="61" t="s">
        <v>2465</v>
      </c>
      <c r="F477" s="61" t="s">
        <v>2466</v>
      </c>
      <c r="G477" s="61" t="s">
        <v>35</v>
      </c>
      <c r="H477" s="14" t="s">
        <v>2514</v>
      </c>
      <c r="I477" s="14" t="e">
        <f>VLOOKUP(H477,合同高级查询数据!$A$2:$Y$53,25,FALSE)</f>
        <v>#N/A</v>
      </c>
      <c r="J477" s="118" t="s">
        <v>37</v>
      </c>
      <c r="K477" s="61" t="s">
        <v>184</v>
      </c>
      <c r="L477" s="177" t="s">
        <v>2515</v>
      </c>
      <c r="M477" s="108" t="s">
        <v>2516</v>
      </c>
      <c r="N477" s="182" t="s">
        <v>2517</v>
      </c>
      <c r="O477" s="182" t="s">
        <v>2518</v>
      </c>
      <c r="P477" s="81">
        <v>4200</v>
      </c>
      <c r="Q477" s="128">
        <v>141.4</v>
      </c>
      <c r="R477" s="81">
        <f t="shared" si="23"/>
        <v>593880</v>
      </c>
      <c r="S477" s="118">
        <v>202304</v>
      </c>
      <c r="T477" s="103" t="s">
        <v>2519</v>
      </c>
      <c r="U477" s="121"/>
      <c r="V477" s="194">
        <v>138.810760498</v>
      </c>
      <c r="W477" s="84">
        <v>143.98</v>
      </c>
      <c r="X477" s="195"/>
      <c r="Y477" s="102"/>
      <c r="Z477" s="7" t="s">
        <v>2520</v>
      </c>
      <c r="AA477" s="154">
        <v>0.3</v>
      </c>
      <c r="AB477" s="155">
        <v>220</v>
      </c>
      <c r="AC477" s="121">
        <f t="shared" si="24"/>
        <v>66</v>
      </c>
    </row>
    <row r="478" s="41" customFormat="1" customHeight="1" spans="1:29">
      <c r="A478" s="57" t="s">
        <v>153</v>
      </c>
      <c r="B478" s="57" t="s">
        <v>1910</v>
      </c>
      <c r="C478" s="57" t="s">
        <v>2521</v>
      </c>
      <c r="D478" s="55" t="s">
        <v>53</v>
      </c>
      <c r="E478" s="57" t="s">
        <v>2465</v>
      </c>
      <c r="F478" s="57" t="s">
        <v>2466</v>
      </c>
      <c r="G478" s="57" t="s">
        <v>35</v>
      </c>
      <c r="H478" s="58" t="s">
        <v>2522</v>
      </c>
      <c r="I478" s="58" t="e">
        <f>VLOOKUP(H478,合同高级查询数据!$A$2:$Y$53,25,FALSE)</f>
        <v>#N/A</v>
      </c>
      <c r="J478" s="123" t="s">
        <v>37</v>
      </c>
      <c r="K478" s="57" t="s">
        <v>2523</v>
      </c>
      <c r="L478" s="124" t="s">
        <v>2524</v>
      </c>
      <c r="M478" s="125" t="s">
        <v>2525</v>
      </c>
      <c r="N478" s="112" t="s">
        <v>2526</v>
      </c>
      <c r="O478" s="55" t="s">
        <v>2527</v>
      </c>
      <c r="P478" s="74">
        <v>5500</v>
      </c>
      <c r="Q478" s="134">
        <v>0</v>
      </c>
      <c r="R478" s="74">
        <f t="shared" si="23"/>
        <v>0</v>
      </c>
      <c r="S478" s="123">
        <v>202304</v>
      </c>
      <c r="T478" s="146" t="s">
        <v>2528</v>
      </c>
      <c r="U478" s="135"/>
      <c r="V478" s="197">
        <v>0</v>
      </c>
      <c r="W478" s="77"/>
      <c r="X478" s="199">
        <v>44197</v>
      </c>
      <c r="Y478" s="168">
        <v>44561</v>
      </c>
      <c r="Z478" s="147">
        <v>0</v>
      </c>
      <c r="AA478" s="147">
        <v>0</v>
      </c>
      <c r="AB478" s="147">
        <v>0</v>
      </c>
      <c r="AC478" s="147">
        <f t="shared" si="24"/>
        <v>0</v>
      </c>
    </row>
    <row r="479" s="41" customFormat="1" customHeight="1" spans="1:29">
      <c r="A479" s="57" t="s">
        <v>153</v>
      </c>
      <c r="B479" s="57" t="s">
        <v>1910</v>
      </c>
      <c r="C479" s="57" t="s">
        <v>52</v>
      </c>
      <c r="D479" s="55" t="s">
        <v>1926</v>
      </c>
      <c r="E479" s="57" t="s">
        <v>2465</v>
      </c>
      <c r="F479" s="57" t="s">
        <v>2466</v>
      </c>
      <c r="G479" s="57" t="s">
        <v>35</v>
      </c>
      <c r="H479" s="58" t="s">
        <v>2529</v>
      </c>
      <c r="I479" s="58" t="e">
        <f>VLOOKUP(H479,合同高级查询数据!$A$2:$Y$53,25,FALSE)</f>
        <v>#N/A</v>
      </c>
      <c r="J479" s="123" t="s">
        <v>37</v>
      </c>
      <c r="K479" s="57" t="s">
        <v>55</v>
      </c>
      <c r="L479" s="124" t="s">
        <v>2530</v>
      </c>
      <c r="M479" s="125" t="s">
        <v>2531</v>
      </c>
      <c r="N479" s="168" t="s">
        <v>2532</v>
      </c>
      <c r="O479" s="55" t="s">
        <v>2533</v>
      </c>
      <c r="P479" s="74">
        <v>5500</v>
      </c>
      <c r="Q479" s="134">
        <v>0</v>
      </c>
      <c r="R479" s="74">
        <f t="shared" si="23"/>
        <v>0</v>
      </c>
      <c r="S479" s="123">
        <v>202304</v>
      </c>
      <c r="T479" s="171" t="s">
        <v>2534</v>
      </c>
      <c r="U479" s="135"/>
      <c r="V479" s="197">
        <v>0</v>
      </c>
      <c r="W479" s="77"/>
      <c r="X479" s="198">
        <v>44287</v>
      </c>
      <c r="Y479" s="112">
        <v>44561</v>
      </c>
      <c r="Z479" s="147">
        <v>0</v>
      </c>
      <c r="AA479" s="147">
        <v>0</v>
      </c>
      <c r="AB479" s="147">
        <v>0</v>
      </c>
      <c r="AC479" s="147">
        <f t="shared" si="24"/>
        <v>0</v>
      </c>
    </row>
    <row r="480" s="41" customFormat="1" customHeight="1" spans="1:29">
      <c r="A480" s="57" t="s">
        <v>153</v>
      </c>
      <c r="B480" s="55" t="s">
        <v>1910</v>
      </c>
      <c r="C480" s="55" t="s">
        <v>52</v>
      </c>
      <c r="D480" s="55" t="s">
        <v>1926</v>
      </c>
      <c r="E480" s="57" t="s">
        <v>2465</v>
      </c>
      <c r="F480" s="57" t="s">
        <v>2466</v>
      </c>
      <c r="G480" s="57" t="s">
        <v>35</v>
      </c>
      <c r="H480" s="58" t="s">
        <v>2529</v>
      </c>
      <c r="I480" s="58" t="e">
        <f>VLOOKUP(H480,合同高级查询数据!$A$2:$Y$53,25,FALSE)</f>
        <v>#N/A</v>
      </c>
      <c r="J480" s="123" t="s">
        <v>37</v>
      </c>
      <c r="K480" s="57" t="s">
        <v>55</v>
      </c>
      <c r="L480" s="124" t="s">
        <v>2535</v>
      </c>
      <c r="M480" s="125" t="s">
        <v>2531</v>
      </c>
      <c r="N480" s="183">
        <v>44287</v>
      </c>
      <c r="O480" s="193" t="s">
        <v>1947</v>
      </c>
      <c r="P480" s="74">
        <v>5500</v>
      </c>
      <c r="Q480" s="134">
        <v>0</v>
      </c>
      <c r="R480" s="74">
        <f t="shared" si="23"/>
        <v>0</v>
      </c>
      <c r="S480" s="123">
        <v>202304</v>
      </c>
      <c r="T480" s="171" t="s">
        <v>2536</v>
      </c>
      <c r="U480" s="135"/>
      <c r="V480" s="197">
        <v>0</v>
      </c>
      <c r="W480" s="77"/>
      <c r="X480" s="198">
        <v>44287</v>
      </c>
      <c r="Y480" s="112">
        <v>44561</v>
      </c>
      <c r="Z480" s="147">
        <v>0</v>
      </c>
      <c r="AA480" s="147">
        <v>0</v>
      </c>
      <c r="AB480" s="147">
        <v>0</v>
      </c>
      <c r="AC480" s="147">
        <f t="shared" si="24"/>
        <v>0</v>
      </c>
    </row>
    <row r="481" s="41" customFormat="1" customHeight="1" spans="1:29">
      <c r="A481" s="57" t="s">
        <v>153</v>
      </c>
      <c r="B481" s="59" t="s">
        <v>1910</v>
      </c>
      <c r="C481" s="55" t="s">
        <v>191</v>
      </c>
      <c r="D481" s="55" t="s">
        <v>1926</v>
      </c>
      <c r="E481" s="57" t="s">
        <v>2465</v>
      </c>
      <c r="F481" s="57" t="s">
        <v>2466</v>
      </c>
      <c r="G481" s="57" t="s">
        <v>35</v>
      </c>
      <c r="H481" s="58" t="s">
        <v>2537</v>
      </c>
      <c r="I481" s="58" t="e">
        <f>VLOOKUP(H481,合同高级查询数据!$A$2:$Y$53,25,FALSE)</f>
        <v>#N/A</v>
      </c>
      <c r="J481" s="123" t="s">
        <v>37</v>
      </c>
      <c r="K481" s="57" t="s">
        <v>2468</v>
      </c>
      <c r="L481" s="124" t="s">
        <v>2538</v>
      </c>
      <c r="M481" s="125" t="s">
        <v>2509</v>
      </c>
      <c r="N481" s="112" t="s">
        <v>2539</v>
      </c>
      <c r="O481" s="55" t="s">
        <v>2540</v>
      </c>
      <c r="P481" s="74">
        <v>4500</v>
      </c>
      <c r="Q481" s="134">
        <v>200</v>
      </c>
      <c r="R481" s="74">
        <f t="shared" si="23"/>
        <v>900000</v>
      </c>
      <c r="S481" s="123">
        <v>202304</v>
      </c>
      <c r="T481" s="171" t="s">
        <v>2541</v>
      </c>
      <c r="U481" s="135"/>
      <c r="V481" s="197">
        <v>160.992980957</v>
      </c>
      <c r="W481" s="77"/>
      <c r="X481" s="198">
        <v>44835</v>
      </c>
      <c r="Y481" s="163">
        <v>45199</v>
      </c>
      <c r="Z481" s="55" t="s">
        <v>2542</v>
      </c>
      <c r="AA481" s="158">
        <v>1</v>
      </c>
      <c r="AB481" s="159">
        <v>200</v>
      </c>
      <c r="AC481" s="147">
        <f t="shared" si="24"/>
        <v>200</v>
      </c>
    </row>
    <row r="482" s="41" customFormat="1" customHeight="1" spans="1:29">
      <c r="A482" s="57" t="s">
        <v>153</v>
      </c>
      <c r="B482" s="57" t="s">
        <v>1910</v>
      </c>
      <c r="C482" s="57" t="s">
        <v>191</v>
      </c>
      <c r="D482" s="55" t="s">
        <v>1926</v>
      </c>
      <c r="E482" s="57" t="s">
        <v>2465</v>
      </c>
      <c r="F482" s="57" t="s">
        <v>2466</v>
      </c>
      <c r="G482" s="57" t="s">
        <v>35</v>
      </c>
      <c r="H482" s="58" t="s">
        <v>2543</v>
      </c>
      <c r="I482" s="58" t="e">
        <f>VLOOKUP(H482,合同高级查询数据!$A$2:$Y$53,25,FALSE)</f>
        <v>#N/A</v>
      </c>
      <c r="J482" s="123" t="s">
        <v>37</v>
      </c>
      <c r="K482" s="57" t="s">
        <v>193</v>
      </c>
      <c r="L482" s="124" t="s">
        <v>2544</v>
      </c>
      <c r="M482" s="162" t="s">
        <v>2545</v>
      </c>
      <c r="N482" s="168" t="s">
        <v>2546</v>
      </c>
      <c r="O482" s="55" t="s">
        <v>2035</v>
      </c>
      <c r="P482" s="74">
        <v>5500</v>
      </c>
      <c r="Q482" s="134">
        <v>154.1</v>
      </c>
      <c r="R482" s="74">
        <f t="shared" si="23"/>
        <v>847550</v>
      </c>
      <c r="S482" s="123">
        <v>202304</v>
      </c>
      <c r="T482" s="171" t="s">
        <v>2547</v>
      </c>
      <c r="U482" s="135"/>
      <c r="V482" s="197">
        <v>154.065994263</v>
      </c>
      <c r="W482" s="77"/>
      <c r="X482" s="198">
        <v>44927</v>
      </c>
      <c r="Y482" s="112">
        <v>45291</v>
      </c>
      <c r="Z482" s="55" t="s">
        <v>2548</v>
      </c>
      <c r="AA482" s="158">
        <v>0.3</v>
      </c>
      <c r="AB482" s="159">
        <v>400</v>
      </c>
      <c r="AC482" s="147">
        <f t="shared" si="24"/>
        <v>120</v>
      </c>
    </row>
    <row r="483" s="41" customFormat="1" customHeight="1" spans="1:29">
      <c r="A483" s="57" t="s">
        <v>153</v>
      </c>
      <c r="B483" s="55" t="s">
        <v>1910</v>
      </c>
      <c r="C483" s="55" t="s">
        <v>191</v>
      </c>
      <c r="D483" s="55" t="s">
        <v>1926</v>
      </c>
      <c r="E483" s="57" t="s">
        <v>2465</v>
      </c>
      <c r="F483" s="57" t="s">
        <v>2466</v>
      </c>
      <c r="G483" s="57" t="s">
        <v>35</v>
      </c>
      <c r="H483" s="58" t="s">
        <v>2543</v>
      </c>
      <c r="I483" s="58" t="e">
        <f>VLOOKUP(H483,合同高级查询数据!$A$2:$Y$53,25,FALSE)</f>
        <v>#N/A</v>
      </c>
      <c r="J483" s="123" t="s">
        <v>37</v>
      </c>
      <c r="K483" s="57" t="s">
        <v>193</v>
      </c>
      <c r="L483" s="124" t="s">
        <v>2549</v>
      </c>
      <c r="M483" s="125" t="s">
        <v>2545</v>
      </c>
      <c r="N483" s="112">
        <v>44287</v>
      </c>
      <c r="O483" s="55" t="s">
        <v>1513</v>
      </c>
      <c r="P483" s="74">
        <v>5500</v>
      </c>
      <c r="Q483" s="134">
        <v>0</v>
      </c>
      <c r="R483" s="74">
        <f t="shared" si="23"/>
        <v>0</v>
      </c>
      <c r="S483" s="123">
        <v>202304</v>
      </c>
      <c r="T483" s="171" t="s">
        <v>2550</v>
      </c>
      <c r="U483" s="135"/>
      <c r="V483" s="197">
        <v>0</v>
      </c>
      <c r="W483" s="77"/>
      <c r="X483" s="198">
        <v>44927</v>
      </c>
      <c r="Y483" s="112">
        <v>45291</v>
      </c>
      <c r="Z483" s="147">
        <v>0</v>
      </c>
      <c r="AA483" s="147">
        <v>0</v>
      </c>
      <c r="AB483" s="147">
        <v>0</v>
      </c>
      <c r="AC483" s="147">
        <f t="shared" si="24"/>
        <v>0</v>
      </c>
    </row>
    <row r="484" s="2" customFormat="1" customHeight="1" spans="1:29">
      <c r="A484" s="61" t="s">
        <v>153</v>
      </c>
      <c r="B484" s="7" t="s">
        <v>1910</v>
      </c>
      <c r="C484" s="7" t="s">
        <v>307</v>
      </c>
      <c r="D484" s="7" t="s">
        <v>1926</v>
      </c>
      <c r="E484" s="61" t="s">
        <v>2465</v>
      </c>
      <c r="F484" s="61" t="s">
        <v>2466</v>
      </c>
      <c r="G484" s="61" t="s">
        <v>35</v>
      </c>
      <c r="H484" s="14" t="s">
        <v>2551</v>
      </c>
      <c r="I484" s="14" t="e">
        <f>VLOOKUP(H484,合同高级查询数据!$A$2:$Y$53,25,FALSE)</f>
        <v>#N/A</v>
      </c>
      <c r="J484" s="118" t="s">
        <v>37</v>
      </c>
      <c r="K484" s="61" t="s">
        <v>2552</v>
      </c>
      <c r="L484" s="119" t="s">
        <v>2553</v>
      </c>
      <c r="M484" s="108" t="s">
        <v>2554</v>
      </c>
      <c r="N484" s="102">
        <v>44348</v>
      </c>
      <c r="O484" s="7" t="s">
        <v>1624</v>
      </c>
      <c r="P484" s="81">
        <v>3750</v>
      </c>
      <c r="Q484" s="128">
        <v>160</v>
      </c>
      <c r="R484" s="81">
        <f t="shared" si="23"/>
        <v>600000</v>
      </c>
      <c r="S484" s="118">
        <v>202304</v>
      </c>
      <c r="T484" s="103" t="s">
        <v>2555</v>
      </c>
      <c r="U484" s="101"/>
      <c r="V484" s="194">
        <v>126.433395386</v>
      </c>
      <c r="W484" s="84"/>
      <c r="X484" s="195"/>
      <c r="Y484" s="102"/>
      <c r="Z484" s="7" t="s">
        <v>2556</v>
      </c>
      <c r="AA484" s="154">
        <v>1</v>
      </c>
      <c r="AB484" s="155">
        <v>160</v>
      </c>
      <c r="AC484" s="121">
        <f t="shared" si="24"/>
        <v>160</v>
      </c>
    </row>
    <row r="485" s="41" customFormat="1" customHeight="1" spans="1:29">
      <c r="A485" s="57" t="s">
        <v>153</v>
      </c>
      <c r="B485" s="55" t="s">
        <v>1910</v>
      </c>
      <c r="C485" s="57" t="s">
        <v>191</v>
      </c>
      <c r="D485" s="55" t="s">
        <v>1926</v>
      </c>
      <c r="E485" s="57" t="s">
        <v>2465</v>
      </c>
      <c r="F485" s="57" t="s">
        <v>2466</v>
      </c>
      <c r="G485" s="57" t="s">
        <v>35</v>
      </c>
      <c r="H485" s="58" t="s">
        <v>2557</v>
      </c>
      <c r="I485" s="58" t="e">
        <f>VLOOKUP(H485,合同高级查询数据!$A$2:$Y$53,25,FALSE)</f>
        <v>#N/A</v>
      </c>
      <c r="J485" s="123" t="s">
        <v>37</v>
      </c>
      <c r="K485" s="57" t="s">
        <v>1340</v>
      </c>
      <c r="L485" s="178" t="s">
        <v>2558</v>
      </c>
      <c r="M485" s="125" t="s">
        <v>2559</v>
      </c>
      <c r="N485" s="168">
        <v>44591</v>
      </c>
      <c r="O485" s="168" t="s">
        <v>74</v>
      </c>
      <c r="P485" s="74">
        <v>5500</v>
      </c>
      <c r="Q485" s="134">
        <v>73.7</v>
      </c>
      <c r="R485" s="74">
        <f t="shared" si="23"/>
        <v>405350</v>
      </c>
      <c r="S485" s="123">
        <v>202304</v>
      </c>
      <c r="T485" s="171" t="s">
        <v>2560</v>
      </c>
      <c r="U485" s="135"/>
      <c r="V485" s="197">
        <v>72.247001648</v>
      </c>
      <c r="W485" s="200">
        <v>75.1</v>
      </c>
      <c r="X485" s="198">
        <v>44958</v>
      </c>
      <c r="Y485" s="112">
        <v>45322</v>
      </c>
      <c r="Z485" s="55" t="s">
        <v>2561</v>
      </c>
      <c r="AA485" s="158">
        <v>0.3</v>
      </c>
      <c r="AB485" s="159">
        <v>200</v>
      </c>
      <c r="AC485" s="147">
        <f t="shared" si="24"/>
        <v>60</v>
      </c>
    </row>
    <row r="486" s="41" customFormat="1" customHeight="1" spans="1:29">
      <c r="A486" s="57" t="s">
        <v>153</v>
      </c>
      <c r="B486" s="55" t="s">
        <v>1910</v>
      </c>
      <c r="C486" s="57" t="s">
        <v>191</v>
      </c>
      <c r="D486" s="55" t="s">
        <v>1926</v>
      </c>
      <c r="E486" s="57" t="s">
        <v>2465</v>
      </c>
      <c r="F486" s="57" t="s">
        <v>2466</v>
      </c>
      <c r="G486" s="57" t="s">
        <v>35</v>
      </c>
      <c r="H486" s="58" t="s">
        <v>2562</v>
      </c>
      <c r="I486" s="58" t="e">
        <f>VLOOKUP(H486,合同高级查询数据!$A$2:$Y$53,25,FALSE)</f>
        <v>#N/A</v>
      </c>
      <c r="J486" s="123" t="s">
        <v>37</v>
      </c>
      <c r="K486" s="57" t="s">
        <v>193</v>
      </c>
      <c r="L486" s="178" t="s">
        <v>2563</v>
      </c>
      <c r="M486" s="125" t="s">
        <v>2564</v>
      </c>
      <c r="N486" s="168">
        <v>44591</v>
      </c>
      <c r="O486" s="168" t="s">
        <v>74</v>
      </c>
      <c r="P486" s="74">
        <v>5500</v>
      </c>
      <c r="Q486" s="134">
        <v>83.6</v>
      </c>
      <c r="R486" s="74">
        <f t="shared" si="23"/>
        <v>459800</v>
      </c>
      <c r="S486" s="123">
        <v>202304</v>
      </c>
      <c r="T486" s="171" t="s">
        <v>2565</v>
      </c>
      <c r="U486" s="135"/>
      <c r="V486" s="197">
        <v>81.991401672</v>
      </c>
      <c r="W486" s="200">
        <v>85.11</v>
      </c>
      <c r="X486" s="198">
        <v>44927</v>
      </c>
      <c r="Y486" s="112">
        <v>45291</v>
      </c>
      <c r="Z486" s="55" t="s">
        <v>2566</v>
      </c>
      <c r="AA486" s="158">
        <v>0.3</v>
      </c>
      <c r="AB486" s="159">
        <v>200</v>
      </c>
      <c r="AC486" s="147">
        <f t="shared" si="24"/>
        <v>60</v>
      </c>
    </row>
    <row r="487" s="2" customFormat="1" customHeight="1" spans="1:29">
      <c r="A487" s="61" t="s">
        <v>190</v>
      </c>
      <c r="B487" s="7" t="s">
        <v>1910</v>
      </c>
      <c r="C487" s="7" t="s">
        <v>191</v>
      </c>
      <c r="D487" s="7" t="s">
        <v>1926</v>
      </c>
      <c r="E487" s="7" t="s">
        <v>2465</v>
      </c>
      <c r="F487" s="7" t="s">
        <v>2466</v>
      </c>
      <c r="G487" s="61" t="s">
        <v>35</v>
      </c>
      <c r="H487" s="101" t="s">
        <v>2567</v>
      </c>
      <c r="I487" s="14" t="e">
        <f>VLOOKUP(H487,合同高级查询数据!$A$2:$Y$53,25,FALSE)</f>
        <v>#N/A</v>
      </c>
      <c r="J487" s="118" t="s">
        <v>37</v>
      </c>
      <c r="K487" s="7" t="s">
        <v>1340</v>
      </c>
      <c r="L487" s="7" t="s">
        <v>2568</v>
      </c>
      <c r="M487" s="7" t="s">
        <v>2569</v>
      </c>
      <c r="N487" s="102" t="s">
        <v>2570</v>
      </c>
      <c r="O487" s="7" t="s">
        <v>2571</v>
      </c>
      <c r="P487" s="23">
        <v>5000</v>
      </c>
      <c r="Q487" s="128">
        <v>73.2</v>
      </c>
      <c r="R487" s="23">
        <f t="shared" si="23"/>
        <v>366000</v>
      </c>
      <c r="S487" s="118">
        <v>202304</v>
      </c>
      <c r="T487" s="190" t="s">
        <v>2572</v>
      </c>
      <c r="U487" s="7"/>
      <c r="V487" s="194">
        <v>71.833755493</v>
      </c>
      <c r="W487" s="196">
        <v>74.47</v>
      </c>
      <c r="X487" s="195"/>
      <c r="Y487" s="102"/>
      <c r="Z487" s="7" t="s">
        <v>2573</v>
      </c>
      <c r="AA487" s="156">
        <v>0.3</v>
      </c>
      <c r="AB487" s="155">
        <v>150</v>
      </c>
      <c r="AC487" s="121">
        <f t="shared" si="24"/>
        <v>45</v>
      </c>
    </row>
    <row r="488" s="2" customFormat="1" customHeight="1" spans="1:29">
      <c r="A488" s="61" t="s">
        <v>190</v>
      </c>
      <c r="B488" s="7" t="s">
        <v>1910</v>
      </c>
      <c r="C488" s="7" t="s">
        <v>191</v>
      </c>
      <c r="D488" s="7" t="s">
        <v>1926</v>
      </c>
      <c r="E488" s="7" t="s">
        <v>2465</v>
      </c>
      <c r="F488" s="7" t="s">
        <v>2466</v>
      </c>
      <c r="G488" s="61" t="s">
        <v>35</v>
      </c>
      <c r="H488" s="101" t="s">
        <v>2567</v>
      </c>
      <c r="I488" s="14" t="e">
        <f>VLOOKUP(H488,合同高级查询数据!$A$2:$Y$53,25,FALSE)</f>
        <v>#N/A</v>
      </c>
      <c r="J488" s="118" t="s">
        <v>37</v>
      </c>
      <c r="K488" s="7" t="s">
        <v>1340</v>
      </c>
      <c r="L488" s="7" t="s">
        <v>2574</v>
      </c>
      <c r="M488" s="7" t="s">
        <v>2569</v>
      </c>
      <c r="N488" s="102">
        <v>44805</v>
      </c>
      <c r="O488" s="7" t="s">
        <v>2575</v>
      </c>
      <c r="P488" s="23">
        <v>5000</v>
      </c>
      <c r="Q488" s="128">
        <v>70.3</v>
      </c>
      <c r="R488" s="23">
        <f t="shared" si="23"/>
        <v>351500</v>
      </c>
      <c r="S488" s="118">
        <v>202304</v>
      </c>
      <c r="T488" s="190" t="s">
        <v>2576</v>
      </c>
      <c r="U488" s="7"/>
      <c r="V488" s="194">
        <v>70.274513245</v>
      </c>
      <c r="W488" s="84"/>
      <c r="X488" s="195"/>
      <c r="Y488" s="102"/>
      <c r="Z488" s="7" t="s">
        <v>2577</v>
      </c>
      <c r="AA488" s="156">
        <v>0.3</v>
      </c>
      <c r="AB488" s="155">
        <v>150</v>
      </c>
      <c r="AC488" s="121">
        <f t="shared" si="24"/>
        <v>45</v>
      </c>
    </row>
    <row r="489" s="41" customFormat="1" customHeight="1" spans="1:29">
      <c r="A489" s="57" t="s">
        <v>153</v>
      </c>
      <c r="B489" s="55" t="s">
        <v>1910</v>
      </c>
      <c r="C489" s="57" t="s">
        <v>191</v>
      </c>
      <c r="D489" s="55" t="s">
        <v>1926</v>
      </c>
      <c r="E489" s="57" t="s">
        <v>2465</v>
      </c>
      <c r="F489" s="57" t="s">
        <v>2466</v>
      </c>
      <c r="G489" s="57" t="s">
        <v>35</v>
      </c>
      <c r="H489" s="135" t="s">
        <v>2578</v>
      </c>
      <c r="I489" s="58" t="e">
        <f>VLOOKUP(H489,合同高级查询数据!$A$2:$Y$53,25,FALSE)</f>
        <v>#N/A</v>
      </c>
      <c r="J489" s="123" t="s">
        <v>37</v>
      </c>
      <c r="K489" s="55" t="s">
        <v>2579</v>
      </c>
      <c r="L489" s="55" t="s">
        <v>2580</v>
      </c>
      <c r="M489" s="55" t="s">
        <v>2581</v>
      </c>
      <c r="N489" s="112">
        <v>44835</v>
      </c>
      <c r="O489" s="55" t="s">
        <v>58</v>
      </c>
      <c r="P489" s="73">
        <v>4200</v>
      </c>
      <c r="Q489" s="134">
        <v>100</v>
      </c>
      <c r="R489" s="73">
        <f t="shared" si="23"/>
        <v>420000</v>
      </c>
      <c r="S489" s="123">
        <v>202304</v>
      </c>
      <c r="T489" s="189" t="s">
        <v>2582</v>
      </c>
      <c r="U489" s="55"/>
      <c r="V489" s="197">
        <v>76.312576294</v>
      </c>
      <c r="W489" s="77"/>
      <c r="X489" s="198">
        <v>44835</v>
      </c>
      <c r="Y489" s="163">
        <v>45199</v>
      </c>
      <c r="Z489" s="55" t="s">
        <v>2583</v>
      </c>
      <c r="AA489" s="158">
        <v>1</v>
      </c>
      <c r="AB489" s="159">
        <v>100</v>
      </c>
      <c r="AC489" s="147">
        <f t="shared" si="24"/>
        <v>100</v>
      </c>
    </row>
    <row r="490" s="41" customFormat="1" customHeight="1" spans="1:29">
      <c r="A490" s="57" t="s">
        <v>153</v>
      </c>
      <c r="B490" s="57" t="s">
        <v>1910</v>
      </c>
      <c r="C490" s="57" t="s">
        <v>191</v>
      </c>
      <c r="D490" s="55" t="s">
        <v>1926</v>
      </c>
      <c r="E490" s="57" t="s">
        <v>2465</v>
      </c>
      <c r="F490" s="57" t="s">
        <v>2466</v>
      </c>
      <c r="G490" s="57" t="s">
        <v>35</v>
      </c>
      <c r="H490" s="58" t="s">
        <v>2584</v>
      </c>
      <c r="I490" s="58" t="e">
        <f>VLOOKUP(H490,合同高级查询数据!$A$2:$Y$53,25,FALSE)</f>
        <v>#N/A</v>
      </c>
      <c r="J490" s="123" t="s">
        <v>37</v>
      </c>
      <c r="K490" s="57" t="s">
        <v>193</v>
      </c>
      <c r="L490" s="178" t="s">
        <v>2476</v>
      </c>
      <c r="M490" s="125" t="s">
        <v>2477</v>
      </c>
      <c r="N490" s="168">
        <v>43491</v>
      </c>
      <c r="O490" s="168" t="s">
        <v>957</v>
      </c>
      <c r="P490" s="74">
        <v>5500</v>
      </c>
      <c r="Q490" s="134">
        <v>1.9</v>
      </c>
      <c r="R490" s="74">
        <f t="shared" si="23"/>
        <v>10450</v>
      </c>
      <c r="S490" s="123">
        <v>202303</v>
      </c>
      <c r="T490" s="189" t="s">
        <v>2585</v>
      </c>
      <c r="U490" s="55"/>
      <c r="V490" s="77"/>
      <c r="W490" s="175"/>
      <c r="X490" s="112"/>
      <c r="Y490" s="163"/>
      <c r="Z490" s="55"/>
      <c r="AA490" s="55"/>
      <c r="AB490" s="159"/>
      <c r="AC490" s="159"/>
    </row>
    <row r="491" s="41" customFormat="1" customHeight="1" spans="1:29">
      <c r="A491" s="57" t="s">
        <v>153</v>
      </c>
      <c r="B491" s="57" t="s">
        <v>1910</v>
      </c>
      <c r="C491" s="57" t="s">
        <v>191</v>
      </c>
      <c r="D491" s="55" t="s">
        <v>1926</v>
      </c>
      <c r="E491" s="57" t="s">
        <v>2465</v>
      </c>
      <c r="F491" s="57" t="s">
        <v>2466</v>
      </c>
      <c r="G491" s="57" t="s">
        <v>35</v>
      </c>
      <c r="H491" s="58" t="s">
        <v>2586</v>
      </c>
      <c r="I491" s="58" t="e">
        <f>VLOOKUP(H491,合同高级查询数据!$A$2:$Y$53,25,FALSE)</f>
        <v>#N/A</v>
      </c>
      <c r="J491" s="123" t="s">
        <v>37</v>
      </c>
      <c r="K491" s="57" t="s">
        <v>2484</v>
      </c>
      <c r="L491" s="124" t="s">
        <v>2485</v>
      </c>
      <c r="M491" s="125" t="s">
        <v>2486</v>
      </c>
      <c r="N491" s="168" t="s">
        <v>2487</v>
      </c>
      <c r="O491" s="168" t="s">
        <v>2488</v>
      </c>
      <c r="P491" s="74">
        <v>5500</v>
      </c>
      <c r="Q491" s="134">
        <v>1.9</v>
      </c>
      <c r="R491" s="74">
        <f t="shared" si="23"/>
        <v>10450</v>
      </c>
      <c r="S491" s="123">
        <v>202303</v>
      </c>
      <c r="T491" s="189" t="s">
        <v>2587</v>
      </c>
      <c r="U491" s="55"/>
      <c r="V491" s="77"/>
      <c r="W491" s="175"/>
      <c r="X491" s="112"/>
      <c r="Y491" s="163"/>
      <c r="Z491" s="55"/>
      <c r="AA491" s="55"/>
      <c r="AB491" s="159"/>
      <c r="AC491" s="159"/>
    </row>
    <row r="492" s="41" customFormat="1" customHeight="1" spans="1:29">
      <c r="A492" s="57" t="s">
        <v>153</v>
      </c>
      <c r="B492" s="57" t="s">
        <v>1910</v>
      </c>
      <c r="C492" s="57" t="s">
        <v>191</v>
      </c>
      <c r="D492" s="55" t="s">
        <v>1926</v>
      </c>
      <c r="E492" s="57" t="s">
        <v>2465</v>
      </c>
      <c r="F492" s="57" t="s">
        <v>2466</v>
      </c>
      <c r="G492" s="57" t="s">
        <v>35</v>
      </c>
      <c r="H492" s="58" t="s">
        <v>2586</v>
      </c>
      <c r="I492" s="58" t="e">
        <f>VLOOKUP(H492,合同高级查询数据!$A$2:$Y$53,25,FALSE)</f>
        <v>#N/A</v>
      </c>
      <c r="J492" s="123" t="s">
        <v>37</v>
      </c>
      <c r="K492" s="57" t="s">
        <v>2491</v>
      </c>
      <c r="L492" s="124" t="s">
        <v>1167</v>
      </c>
      <c r="M492" s="125" t="s">
        <v>2492</v>
      </c>
      <c r="N492" s="126">
        <v>43438</v>
      </c>
      <c r="O492" s="127" t="s">
        <v>74</v>
      </c>
      <c r="P492" s="74">
        <v>5500</v>
      </c>
      <c r="Q492" s="134">
        <v>1.2</v>
      </c>
      <c r="R492" s="74">
        <f t="shared" si="23"/>
        <v>6600</v>
      </c>
      <c r="S492" s="123">
        <v>202303</v>
      </c>
      <c r="T492" s="189" t="s">
        <v>2588</v>
      </c>
      <c r="U492" s="55"/>
      <c r="V492" s="77"/>
      <c r="W492" s="175"/>
      <c r="X492" s="112"/>
      <c r="Y492" s="163"/>
      <c r="Z492" s="55"/>
      <c r="AA492" s="55"/>
      <c r="AB492" s="159"/>
      <c r="AC492" s="159"/>
    </row>
    <row r="493" s="41" customFormat="1" customHeight="1" spans="1:29">
      <c r="A493" s="57" t="s">
        <v>153</v>
      </c>
      <c r="B493" s="57" t="s">
        <v>1910</v>
      </c>
      <c r="C493" s="57" t="s">
        <v>191</v>
      </c>
      <c r="D493" s="55" t="s">
        <v>1926</v>
      </c>
      <c r="E493" s="57" t="s">
        <v>2465</v>
      </c>
      <c r="F493" s="57" t="s">
        <v>2466</v>
      </c>
      <c r="G493" s="57" t="s">
        <v>35</v>
      </c>
      <c r="H493" s="58" t="s">
        <v>2589</v>
      </c>
      <c r="I493" s="58" t="e">
        <f>VLOOKUP(H493,合同高级查询数据!$A$2:$Y$53,25,FALSE)</f>
        <v>#N/A</v>
      </c>
      <c r="J493" s="123" t="s">
        <v>1543</v>
      </c>
      <c r="K493" s="57" t="s">
        <v>2500</v>
      </c>
      <c r="L493" s="178" t="s">
        <v>2501</v>
      </c>
      <c r="M493" s="125" t="s">
        <v>993</v>
      </c>
      <c r="N493" s="126">
        <v>43773</v>
      </c>
      <c r="O493" s="127" t="s">
        <v>58</v>
      </c>
      <c r="P493" s="74">
        <v>5500</v>
      </c>
      <c r="Q493" s="134">
        <v>1.2</v>
      </c>
      <c r="R493" s="74">
        <f t="shared" si="23"/>
        <v>6600</v>
      </c>
      <c r="S493" s="123">
        <v>202303</v>
      </c>
      <c r="T493" s="189" t="s">
        <v>2590</v>
      </c>
      <c r="U493" s="55"/>
      <c r="V493" s="77"/>
      <c r="W493" s="175"/>
      <c r="X493" s="112"/>
      <c r="Y493" s="163"/>
      <c r="Z493" s="55"/>
      <c r="AA493" s="55"/>
      <c r="AB493" s="159"/>
      <c r="AC493" s="159"/>
    </row>
    <row r="494" s="41" customFormat="1" customHeight="1" spans="1:29">
      <c r="A494" s="57" t="s">
        <v>153</v>
      </c>
      <c r="B494" s="57" t="s">
        <v>1910</v>
      </c>
      <c r="C494" s="57" t="s">
        <v>181</v>
      </c>
      <c r="D494" s="55" t="s">
        <v>53</v>
      </c>
      <c r="E494" s="57" t="s">
        <v>2465</v>
      </c>
      <c r="F494" s="57" t="s">
        <v>2466</v>
      </c>
      <c r="G494" s="57" t="s">
        <v>35</v>
      </c>
      <c r="H494" s="58" t="s">
        <v>2591</v>
      </c>
      <c r="I494" s="58" t="e">
        <f>VLOOKUP(H494,合同高级查询数据!$A$2:$Y$53,25,FALSE)</f>
        <v>#N/A</v>
      </c>
      <c r="J494" s="123" t="s">
        <v>37</v>
      </c>
      <c r="K494" s="57" t="s">
        <v>184</v>
      </c>
      <c r="L494" s="178" t="s">
        <v>2515</v>
      </c>
      <c r="M494" s="125" t="s">
        <v>2516</v>
      </c>
      <c r="N494" s="168" t="s">
        <v>2517</v>
      </c>
      <c r="O494" s="168" t="s">
        <v>2518</v>
      </c>
      <c r="P494" s="74">
        <v>4200</v>
      </c>
      <c r="Q494" s="134">
        <v>1.3</v>
      </c>
      <c r="R494" s="74">
        <f t="shared" si="23"/>
        <v>5460</v>
      </c>
      <c r="S494" s="123">
        <v>202303</v>
      </c>
      <c r="T494" s="189" t="s">
        <v>2592</v>
      </c>
      <c r="U494" s="55"/>
      <c r="V494" s="77"/>
      <c r="W494" s="175"/>
      <c r="X494" s="112"/>
      <c r="Y494" s="163"/>
      <c r="Z494" s="55"/>
      <c r="AA494" s="55"/>
      <c r="AB494" s="159"/>
      <c r="AC494" s="159"/>
    </row>
    <row r="495" s="41" customFormat="1" customHeight="1" spans="1:29">
      <c r="A495" s="57" t="s">
        <v>153</v>
      </c>
      <c r="B495" s="57" t="s">
        <v>1910</v>
      </c>
      <c r="C495" s="57" t="s">
        <v>191</v>
      </c>
      <c r="D495" s="55" t="s">
        <v>1926</v>
      </c>
      <c r="E495" s="57" t="s">
        <v>2465</v>
      </c>
      <c r="F495" s="57" t="s">
        <v>2466</v>
      </c>
      <c r="G495" s="57" t="s">
        <v>35</v>
      </c>
      <c r="H495" s="58" t="s">
        <v>2543</v>
      </c>
      <c r="I495" s="58" t="e">
        <f>VLOOKUP(H495,合同高级查询数据!$A$2:$Y$53,25,FALSE)</f>
        <v>#N/A</v>
      </c>
      <c r="J495" s="123" t="s">
        <v>37</v>
      </c>
      <c r="K495" s="57" t="s">
        <v>193</v>
      </c>
      <c r="L495" s="124" t="s">
        <v>2544</v>
      </c>
      <c r="M495" s="162" t="s">
        <v>2545</v>
      </c>
      <c r="N495" s="168" t="s">
        <v>2546</v>
      </c>
      <c r="O495" s="55" t="s">
        <v>2035</v>
      </c>
      <c r="P495" s="74">
        <v>5500</v>
      </c>
      <c r="Q495" s="134">
        <v>1.9</v>
      </c>
      <c r="R495" s="74">
        <f t="shared" si="23"/>
        <v>10450</v>
      </c>
      <c r="S495" s="123">
        <v>202303</v>
      </c>
      <c r="T495" s="189" t="s">
        <v>2593</v>
      </c>
      <c r="U495" s="55"/>
      <c r="V495" s="77"/>
      <c r="W495" s="175"/>
      <c r="X495" s="112"/>
      <c r="Y495" s="163"/>
      <c r="Z495" s="55"/>
      <c r="AA495" s="55"/>
      <c r="AB495" s="159"/>
      <c r="AC495" s="159"/>
    </row>
    <row r="496" s="41" customFormat="1" customHeight="1" spans="1:29">
      <c r="A496" s="57" t="s">
        <v>153</v>
      </c>
      <c r="B496" s="55" t="s">
        <v>1910</v>
      </c>
      <c r="C496" s="57" t="s">
        <v>191</v>
      </c>
      <c r="D496" s="55" t="s">
        <v>1926</v>
      </c>
      <c r="E496" s="57" t="s">
        <v>2465</v>
      </c>
      <c r="F496" s="57" t="s">
        <v>2466</v>
      </c>
      <c r="G496" s="57" t="s">
        <v>35</v>
      </c>
      <c r="H496" s="58" t="s">
        <v>2557</v>
      </c>
      <c r="I496" s="58" t="e">
        <f>VLOOKUP(H496,合同高级查询数据!$A$2:$Y$53,25,FALSE)</f>
        <v>#N/A</v>
      </c>
      <c r="J496" s="123" t="s">
        <v>37</v>
      </c>
      <c r="K496" s="57" t="s">
        <v>1340</v>
      </c>
      <c r="L496" s="178" t="s">
        <v>2558</v>
      </c>
      <c r="M496" s="125" t="s">
        <v>2559</v>
      </c>
      <c r="N496" s="168">
        <v>44591</v>
      </c>
      <c r="O496" s="168" t="s">
        <v>74</v>
      </c>
      <c r="P496" s="74">
        <v>5500</v>
      </c>
      <c r="Q496" s="134">
        <v>0.9</v>
      </c>
      <c r="R496" s="74">
        <f t="shared" si="23"/>
        <v>4950</v>
      </c>
      <c r="S496" s="123">
        <v>202303</v>
      </c>
      <c r="T496" s="189" t="s">
        <v>2594</v>
      </c>
      <c r="U496" s="55"/>
      <c r="V496" s="77"/>
      <c r="W496" s="175"/>
      <c r="X496" s="112"/>
      <c r="Y496" s="163"/>
      <c r="Z496" s="55"/>
      <c r="AA496" s="55"/>
      <c r="AB496" s="159"/>
      <c r="AC496" s="159"/>
    </row>
    <row r="497" s="41" customFormat="1" customHeight="1" spans="1:29">
      <c r="A497" s="57" t="s">
        <v>153</v>
      </c>
      <c r="B497" s="55" t="s">
        <v>1910</v>
      </c>
      <c r="C497" s="57" t="s">
        <v>191</v>
      </c>
      <c r="D497" s="55" t="s">
        <v>1926</v>
      </c>
      <c r="E497" s="57" t="s">
        <v>2465</v>
      </c>
      <c r="F497" s="57" t="s">
        <v>2466</v>
      </c>
      <c r="G497" s="57" t="s">
        <v>35</v>
      </c>
      <c r="H497" s="58" t="s">
        <v>2562</v>
      </c>
      <c r="I497" s="58" t="e">
        <f>VLOOKUP(H497,合同高级查询数据!$A$2:$Y$53,25,FALSE)</f>
        <v>#N/A</v>
      </c>
      <c r="J497" s="123" t="s">
        <v>37</v>
      </c>
      <c r="K497" s="57" t="s">
        <v>193</v>
      </c>
      <c r="L497" s="178" t="s">
        <v>2563</v>
      </c>
      <c r="M497" s="125" t="s">
        <v>2564</v>
      </c>
      <c r="N497" s="168">
        <v>44591</v>
      </c>
      <c r="O497" s="168" t="s">
        <v>74</v>
      </c>
      <c r="P497" s="74">
        <v>5500</v>
      </c>
      <c r="Q497" s="134">
        <v>1.1</v>
      </c>
      <c r="R497" s="74">
        <f t="shared" si="23"/>
        <v>6050</v>
      </c>
      <c r="S497" s="123">
        <v>202303</v>
      </c>
      <c r="T497" s="189" t="s">
        <v>2595</v>
      </c>
      <c r="U497" s="55"/>
      <c r="V497" s="77"/>
      <c r="W497" s="175"/>
      <c r="X497" s="112"/>
      <c r="Y497" s="163"/>
      <c r="Z497" s="55"/>
      <c r="AA497" s="55"/>
      <c r="AB497" s="159"/>
      <c r="AC497" s="159"/>
    </row>
    <row r="498" s="41" customFormat="1" customHeight="1" spans="1:29">
      <c r="A498" s="57" t="s">
        <v>190</v>
      </c>
      <c r="B498" s="55" t="s">
        <v>1910</v>
      </c>
      <c r="C498" s="55" t="s">
        <v>191</v>
      </c>
      <c r="D498" s="55" t="s">
        <v>1926</v>
      </c>
      <c r="E498" s="55" t="s">
        <v>2465</v>
      </c>
      <c r="F498" s="55" t="s">
        <v>2466</v>
      </c>
      <c r="G498" s="57" t="s">
        <v>35</v>
      </c>
      <c r="H498" s="135" t="s">
        <v>2596</v>
      </c>
      <c r="I498" s="58" t="e">
        <f>VLOOKUP(H498,合同高级查询数据!$A$2:$Y$53,25,FALSE)</f>
        <v>#N/A</v>
      </c>
      <c r="J498" s="123" t="s">
        <v>37</v>
      </c>
      <c r="K498" s="55" t="s">
        <v>1340</v>
      </c>
      <c r="L498" s="55" t="s">
        <v>2568</v>
      </c>
      <c r="M498" s="55" t="s">
        <v>2569</v>
      </c>
      <c r="N498" s="112" t="s">
        <v>2570</v>
      </c>
      <c r="O498" s="55" t="s">
        <v>2571</v>
      </c>
      <c r="P498" s="73">
        <v>5500</v>
      </c>
      <c r="Q498" s="134">
        <v>1.2</v>
      </c>
      <c r="R498" s="74">
        <f t="shared" si="23"/>
        <v>6600</v>
      </c>
      <c r="S498" s="123">
        <v>202303</v>
      </c>
      <c r="T498" s="189" t="s">
        <v>2597</v>
      </c>
      <c r="U498" s="55"/>
      <c r="V498" s="77"/>
      <c r="W498" s="175"/>
      <c r="X498" s="112"/>
      <c r="Y498" s="163"/>
      <c r="Z498" s="55"/>
      <c r="AA498" s="55"/>
      <c r="AB498" s="159"/>
      <c r="AC498" s="159"/>
    </row>
    <row r="499" s="41" customFormat="1" customHeight="1" spans="1:29">
      <c r="A499" s="57" t="s">
        <v>153</v>
      </c>
      <c r="B499" s="57" t="s">
        <v>1910</v>
      </c>
      <c r="C499" s="57" t="s">
        <v>307</v>
      </c>
      <c r="D499" s="55" t="s">
        <v>1926</v>
      </c>
      <c r="E499" s="57" t="s">
        <v>2598</v>
      </c>
      <c r="F499" s="57" t="s">
        <v>2599</v>
      </c>
      <c r="G499" s="57" t="s">
        <v>35</v>
      </c>
      <c r="H499" s="58" t="s">
        <v>2600</v>
      </c>
      <c r="I499" s="58" t="e">
        <f>VLOOKUP(H499,合同高级查询数据!$A$2:$Y$53,25,FALSE)</f>
        <v>#N/A</v>
      </c>
      <c r="J499" s="123" t="s">
        <v>37</v>
      </c>
      <c r="K499" s="57" t="s">
        <v>2173</v>
      </c>
      <c r="L499" s="124" t="s">
        <v>2601</v>
      </c>
      <c r="M499" s="125" t="s">
        <v>2602</v>
      </c>
      <c r="N499" s="168">
        <v>43306</v>
      </c>
      <c r="O499" s="168" t="s">
        <v>2100</v>
      </c>
      <c r="P499" s="74">
        <v>4800</v>
      </c>
      <c r="Q499" s="134">
        <v>50.5</v>
      </c>
      <c r="R499" s="74">
        <f t="shared" si="23"/>
        <v>242400</v>
      </c>
      <c r="S499" s="123">
        <v>202304</v>
      </c>
      <c r="T499" s="171" t="s">
        <v>2603</v>
      </c>
      <c r="U499" s="147"/>
      <c r="V499" s="148">
        <v>50.452903748</v>
      </c>
      <c r="W499" s="77"/>
      <c r="X499" s="112">
        <v>44927</v>
      </c>
      <c r="Y499" s="112">
        <v>45291</v>
      </c>
      <c r="Z499" s="157" t="s">
        <v>2604</v>
      </c>
      <c r="AA499" s="158">
        <v>0.3</v>
      </c>
      <c r="AB499" s="159">
        <v>80</v>
      </c>
      <c r="AC499" s="147">
        <f t="shared" ref="AC499:AC538" si="25">AA499*AB499</f>
        <v>24</v>
      </c>
    </row>
    <row r="500" s="41" customFormat="1" customHeight="1" spans="1:29">
      <c r="A500" s="57" t="s">
        <v>50</v>
      </c>
      <c r="B500" s="59" t="s">
        <v>1910</v>
      </c>
      <c r="C500" s="55" t="s">
        <v>307</v>
      </c>
      <c r="D500" s="55" t="s">
        <v>1926</v>
      </c>
      <c r="E500" s="57" t="s">
        <v>2598</v>
      </c>
      <c r="F500" s="57" t="s">
        <v>2599</v>
      </c>
      <c r="G500" s="57" t="s">
        <v>35</v>
      </c>
      <c r="H500" s="58" t="s">
        <v>2605</v>
      </c>
      <c r="I500" s="58" t="e">
        <f>VLOOKUP(H500,合同高级查询数据!$A$2:$Y$53,25,FALSE)</f>
        <v>#N/A</v>
      </c>
      <c r="J500" s="123" t="s">
        <v>37</v>
      </c>
      <c r="K500" s="57" t="s">
        <v>1124</v>
      </c>
      <c r="L500" s="124" t="s">
        <v>2606</v>
      </c>
      <c r="M500" s="125" t="s">
        <v>2607</v>
      </c>
      <c r="N500" s="112" t="s">
        <v>2608</v>
      </c>
      <c r="O500" s="55" t="s">
        <v>197</v>
      </c>
      <c r="P500" s="74">
        <v>6833</v>
      </c>
      <c r="Q500" s="134">
        <v>0</v>
      </c>
      <c r="R500" s="74">
        <f t="shared" si="23"/>
        <v>0</v>
      </c>
      <c r="S500" s="123">
        <v>202304</v>
      </c>
      <c r="T500" s="171" t="s">
        <v>2609</v>
      </c>
      <c r="U500" s="135"/>
      <c r="V500" s="148">
        <v>0</v>
      </c>
      <c r="W500" s="77"/>
      <c r="X500" s="112">
        <v>44562</v>
      </c>
      <c r="Y500" s="112">
        <v>44926</v>
      </c>
      <c r="Z500" s="147">
        <v>0</v>
      </c>
      <c r="AA500" s="147">
        <v>0</v>
      </c>
      <c r="AB500" s="147">
        <v>0</v>
      </c>
      <c r="AC500" s="147">
        <f t="shared" si="25"/>
        <v>0</v>
      </c>
    </row>
    <row r="501" s="41" customFormat="1" customHeight="1" spans="1:29">
      <c r="A501" s="57" t="s">
        <v>153</v>
      </c>
      <c r="B501" s="57" t="s">
        <v>1910</v>
      </c>
      <c r="C501" s="57" t="s">
        <v>307</v>
      </c>
      <c r="D501" s="55" t="s">
        <v>1926</v>
      </c>
      <c r="E501" s="57" t="s">
        <v>2598</v>
      </c>
      <c r="F501" s="57" t="s">
        <v>2599</v>
      </c>
      <c r="G501" s="57" t="s">
        <v>35</v>
      </c>
      <c r="H501" s="58" t="s">
        <v>2610</v>
      </c>
      <c r="I501" s="58" t="e">
        <f>VLOOKUP(H501,合同高级查询数据!$A$2:$Y$53,25,FALSE)</f>
        <v>#N/A</v>
      </c>
      <c r="J501" s="123" t="s">
        <v>37</v>
      </c>
      <c r="K501" s="57" t="s">
        <v>1090</v>
      </c>
      <c r="L501" s="124" t="s">
        <v>2611</v>
      </c>
      <c r="M501" s="125" t="s">
        <v>2612</v>
      </c>
      <c r="N501" s="168" t="s">
        <v>2613</v>
      </c>
      <c r="O501" s="168" t="s">
        <v>2614</v>
      </c>
      <c r="P501" s="74">
        <v>4800</v>
      </c>
      <c r="Q501" s="134">
        <v>97.1</v>
      </c>
      <c r="R501" s="74">
        <f t="shared" si="23"/>
        <v>466080</v>
      </c>
      <c r="S501" s="123">
        <v>202304</v>
      </c>
      <c r="T501" s="171" t="s">
        <v>2615</v>
      </c>
      <c r="U501" s="147"/>
      <c r="V501" s="148">
        <v>97.005859375</v>
      </c>
      <c r="W501" s="77"/>
      <c r="X501" s="112">
        <v>44927</v>
      </c>
      <c r="Y501" s="112">
        <v>45291</v>
      </c>
      <c r="Z501" s="55" t="s">
        <v>2616</v>
      </c>
      <c r="AA501" s="158">
        <v>0.4</v>
      </c>
      <c r="AB501" s="159">
        <v>160</v>
      </c>
      <c r="AC501" s="147">
        <f t="shared" si="25"/>
        <v>64</v>
      </c>
    </row>
    <row r="502" s="41" customFormat="1" customHeight="1" spans="1:29">
      <c r="A502" s="180" t="s">
        <v>153</v>
      </c>
      <c r="B502" s="59" t="s">
        <v>1910</v>
      </c>
      <c r="C502" s="55" t="s">
        <v>1492</v>
      </c>
      <c r="D502" s="55" t="s">
        <v>1926</v>
      </c>
      <c r="E502" s="57" t="s">
        <v>2598</v>
      </c>
      <c r="F502" s="57" t="s">
        <v>2599</v>
      </c>
      <c r="G502" s="57" t="s">
        <v>35</v>
      </c>
      <c r="H502" s="58" t="s">
        <v>2617</v>
      </c>
      <c r="I502" s="58" t="e">
        <f>VLOOKUP(H502,合同高级查询数据!$A$2:$Y$53,25,FALSE)</f>
        <v>#N/A</v>
      </c>
      <c r="J502" s="123" t="s">
        <v>37</v>
      </c>
      <c r="K502" s="57" t="s">
        <v>1952</v>
      </c>
      <c r="L502" s="124" t="s">
        <v>2618</v>
      </c>
      <c r="M502" s="125" t="s">
        <v>2619</v>
      </c>
      <c r="N502" s="112" t="s">
        <v>2620</v>
      </c>
      <c r="O502" s="55" t="s">
        <v>1947</v>
      </c>
      <c r="P502" s="74">
        <v>4900</v>
      </c>
      <c r="Q502" s="134">
        <v>0</v>
      </c>
      <c r="R502" s="74">
        <f t="shared" ref="R502:R565" si="26">ROUND(P502*Q502,2)</f>
        <v>0</v>
      </c>
      <c r="S502" s="123">
        <v>202304</v>
      </c>
      <c r="T502" s="171" t="s">
        <v>2621</v>
      </c>
      <c r="U502" s="135"/>
      <c r="V502" s="148">
        <v>0</v>
      </c>
      <c r="W502" s="77"/>
      <c r="X502" s="168">
        <v>44743</v>
      </c>
      <c r="Y502" s="112">
        <v>45107</v>
      </c>
      <c r="Z502" s="147">
        <v>0</v>
      </c>
      <c r="AA502" s="147">
        <v>0</v>
      </c>
      <c r="AB502" s="147">
        <v>0</v>
      </c>
      <c r="AC502" s="147">
        <f t="shared" si="25"/>
        <v>0</v>
      </c>
    </row>
    <row r="503" s="41" customFormat="1" customHeight="1" spans="1:29">
      <c r="A503" s="180" t="s">
        <v>50</v>
      </c>
      <c r="B503" s="55" t="s">
        <v>1910</v>
      </c>
      <c r="C503" s="55" t="s">
        <v>191</v>
      </c>
      <c r="D503" s="55" t="s">
        <v>1926</v>
      </c>
      <c r="E503" s="57" t="s">
        <v>2622</v>
      </c>
      <c r="F503" s="57" t="s">
        <v>2623</v>
      </c>
      <c r="G503" s="57" t="s">
        <v>35</v>
      </c>
      <c r="H503" s="58" t="s">
        <v>2624</v>
      </c>
      <c r="I503" s="58" t="e">
        <f>VLOOKUP(H503,合同高级查询数据!$A$2:$Y$53,25,FALSE)</f>
        <v>#N/A</v>
      </c>
      <c r="J503" s="123" t="s">
        <v>37</v>
      </c>
      <c r="K503" s="57" t="s">
        <v>2468</v>
      </c>
      <c r="L503" s="124" t="s">
        <v>2625</v>
      </c>
      <c r="M503" s="125" t="s">
        <v>2626</v>
      </c>
      <c r="N503" s="112" t="s">
        <v>2627</v>
      </c>
      <c r="O503" s="55" t="s">
        <v>2628</v>
      </c>
      <c r="P503" s="74">
        <v>7000</v>
      </c>
      <c r="Q503" s="134">
        <v>50.3</v>
      </c>
      <c r="R503" s="74">
        <f t="shared" si="26"/>
        <v>352100</v>
      </c>
      <c r="S503" s="123">
        <v>202304</v>
      </c>
      <c r="T503" s="171" t="s">
        <v>2629</v>
      </c>
      <c r="U503" s="135"/>
      <c r="V503" s="148">
        <v>50.251194</v>
      </c>
      <c r="W503" s="77"/>
      <c r="X503" s="112">
        <v>44682</v>
      </c>
      <c r="Y503" s="112">
        <v>45046</v>
      </c>
      <c r="Z503" s="55" t="s">
        <v>2630</v>
      </c>
      <c r="AA503" s="158">
        <v>0.3</v>
      </c>
      <c r="AB503" s="159">
        <v>160</v>
      </c>
      <c r="AC503" s="147">
        <f t="shared" si="25"/>
        <v>48</v>
      </c>
    </row>
    <row r="504" s="41" customFormat="1" customHeight="1" spans="1:29">
      <c r="A504" s="180" t="s">
        <v>50</v>
      </c>
      <c r="B504" s="55" t="s">
        <v>1910</v>
      </c>
      <c r="C504" s="55" t="s">
        <v>191</v>
      </c>
      <c r="D504" s="55" t="s">
        <v>1926</v>
      </c>
      <c r="E504" s="57" t="s">
        <v>2622</v>
      </c>
      <c r="F504" s="57" t="s">
        <v>2623</v>
      </c>
      <c r="G504" s="57" t="s">
        <v>35</v>
      </c>
      <c r="H504" s="58" t="s">
        <v>2624</v>
      </c>
      <c r="I504" s="58" t="e">
        <f>VLOOKUP(H504,合同高级查询数据!$A$2:$Y$53,25,FALSE)</f>
        <v>#N/A</v>
      </c>
      <c r="J504" s="123" t="s">
        <v>37</v>
      </c>
      <c r="K504" s="57" t="s">
        <v>2468</v>
      </c>
      <c r="L504" s="124" t="s">
        <v>2631</v>
      </c>
      <c r="M504" s="125" t="s">
        <v>2626</v>
      </c>
      <c r="N504" s="112" t="s">
        <v>2632</v>
      </c>
      <c r="O504" s="55" t="s">
        <v>2633</v>
      </c>
      <c r="P504" s="74">
        <v>7000</v>
      </c>
      <c r="Q504" s="134">
        <v>62.4</v>
      </c>
      <c r="R504" s="74">
        <f t="shared" si="26"/>
        <v>436800</v>
      </c>
      <c r="S504" s="123">
        <v>202304</v>
      </c>
      <c r="T504" s="171" t="s">
        <v>2634</v>
      </c>
      <c r="U504" s="135"/>
      <c r="V504" s="148">
        <v>62.37694931</v>
      </c>
      <c r="W504" s="175"/>
      <c r="X504" s="112">
        <v>44682</v>
      </c>
      <c r="Y504" s="112">
        <v>45046</v>
      </c>
      <c r="Z504" s="147" t="s">
        <v>2635</v>
      </c>
      <c r="AA504" s="158">
        <v>0.3</v>
      </c>
      <c r="AB504" s="159">
        <v>200</v>
      </c>
      <c r="AC504" s="147">
        <f t="shared" si="25"/>
        <v>60</v>
      </c>
    </row>
    <row r="505" s="41" customFormat="1" customHeight="1" spans="1:29">
      <c r="A505" s="180" t="s">
        <v>50</v>
      </c>
      <c r="B505" s="55" t="s">
        <v>1910</v>
      </c>
      <c r="C505" s="55" t="s">
        <v>191</v>
      </c>
      <c r="D505" s="55" t="s">
        <v>1926</v>
      </c>
      <c r="E505" s="57" t="s">
        <v>2622</v>
      </c>
      <c r="F505" s="57" t="s">
        <v>2623</v>
      </c>
      <c r="G505" s="57" t="s">
        <v>35</v>
      </c>
      <c r="H505" s="58" t="s">
        <v>2636</v>
      </c>
      <c r="I505" s="58" t="e">
        <f>VLOOKUP(H505,合同高级查询数据!$A$2:$Y$53,25,FALSE)</f>
        <v>#N/A</v>
      </c>
      <c r="J505" s="123" t="s">
        <v>37</v>
      </c>
      <c r="K505" s="57" t="s">
        <v>2637</v>
      </c>
      <c r="L505" s="124" t="s">
        <v>2638</v>
      </c>
      <c r="M505" s="125" t="s">
        <v>2639</v>
      </c>
      <c r="N505" s="112">
        <v>44470</v>
      </c>
      <c r="O505" s="147" t="s">
        <v>58</v>
      </c>
      <c r="P505" s="73">
        <v>6500</v>
      </c>
      <c r="Q505" s="134">
        <v>32.2</v>
      </c>
      <c r="R505" s="74">
        <f t="shared" si="26"/>
        <v>209300</v>
      </c>
      <c r="S505" s="123">
        <v>202304</v>
      </c>
      <c r="T505" s="171" t="s">
        <v>2640</v>
      </c>
      <c r="U505" s="135"/>
      <c r="V505" s="148">
        <v>32.165851593</v>
      </c>
      <c r="W505" s="175"/>
      <c r="X505" s="168">
        <v>44743</v>
      </c>
      <c r="Y505" s="112">
        <v>45046</v>
      </c>
      <c r="Z505" s="55" t="s">
        <v>2641</v>
      </c>
      <c r="AA505" s="158">
        <v>0.3</v>
      </c>
      <c r="AB505" s="159">
        <v>100</v>
      </c>
      <c r="AC505" s="147">
        <f t="shared" si="25"/>
        <v>30</v>
      </c>
    </row>
    <row r="506" s="41" customFormat="1" customHeight="1" spans="1:29">
      <c r="A506" s="180" t="s">
        <v>190</v>
      </c>
      <c r="B506" s="55" t="s">
        <v>1910</v>
      </c>
      <c r="C506" s="55" t="s">
        <v>191</v>
      </c>
      <c r="D506" s="55" t="s">
        <v>1926</v>
      </c>
      <c r="E506" s="57" t="s">
        <v>2622</v>
      </c>
      <c r="F506" s="57" t="s">
        <v>2623</v>
      </c>
      <c r="G506" s="57" t="s">
        <v>35</v>
      </c>
      <c r="H506" s="58" t="s">
        <v>2642</v>
      </c>
      <c r="I506" s="58" t="e">
        <f>VLOOKUP(H506,合同高级查询数据!$A$2:$Y$53,25,FALSE)</f>
        <v>#N/A</v>
      </c>
      <c r="J506" s="123" t="s">
        <v>37</v>
      </c>
      <c r="K506" s="57" t="s">
        <v>2468</v>
      </c>
      <c r="L506" s="124" t="s">
        <v>2643</v>
      </c>
      <c r="M506" s="125" t="s">
        <v>2644</v>
      </c>
      <c r="N506" s="112">
        <v>44927</v>
      </c>
      <c r="O506" s="55" t="s">
        <v>2575</v>
      </c>
      <c r="P506" s="73">
        <v>5417</v>
      </c>
      <c r="Q506" s="134">
        <v>66.7</v>
      </c>
      <c r="R506" s="74">
        <f t="shared" si="26"/>
        <v>361313.9</v>
      </c>
      <c r="S506" s="123">
        <v>202304</v>
      </c>
      <c r="T506" s="171" t="s">
        <v>2645</v>
      </c>
      <c r="U506" s="135"/>
      <c r="V506" s="148">
        <v>66.655853271</v>
      </c>
      <c r="W506" s="175"/>
      <c r="X506" s="112">
        <v>44927</v>
      </c>
      <c r="Y506" s="112">
        <v>45291</v>
      </c>
      <c r="Z506" s="55" t="s">
        <v>2646</v>
      </c>
      <c r="AA506" s="158">
        <v>0.3</v>
      </c>
      <c r="AB506" s="159">
        <v>150</v>
      </c>
      <c r="AC506" s="147">
        <f t="shared" si="25"/>
        <v>45</v>
      </c>
    </row>
    <row r="507" s="41" customFormat="1" customHeight="1" spans="1:29">
      <c r="A507" s="180" t="s">
        <v>190</v>
      </c>
      <c r="B507" s="55" t="s">
        <v>1910</v>
      </c>
      <c r="C507" s="55" t="s">
        <v>191</v>
      </c>
      <c r="D507" s="55" t="s">
        <v>1926</v>
      </c>
      <c r="E507" s="57" t="s">
        <v>2622</v>
      </c>
      <c r="F507" s="57" t="s">
        <v>2623</v>
      </c>
      <c r="G507" s="57" t="s">
        <v>35</v>
      </c>
      <c r="H507" s="58" t="s">
        <v>2642</v>
      </c>
      <c r="I507" s="58" t="e">
        <f>VLOOKUP(H507,合同高级查询数据!$A$2:$Y$53,25,FALSE)</f>
        <v>#N/A</v>
      </c>
      <c r="J507" s="123" t="s">
        <v>37</v>
      </c>
      <c r="K507" s="57" t="s">
        <v>2468</v>
      </c>
      <c r="L507" s="124" t="s">
        <v>2647</v>
      </c>
      <c r="M507" s="125" t="s">
        <v>2644</v>
      </c>
      <c r="N507" s="112">
        <v>44927</v>
      </c>
      <c r="O507" s="55" t="s">
        <v>2575</v>
      </c>
      <c r="P507" s="73">
        <v>5417</v>
      </c>
      <c r="Q507" s="134">
        <v>71.4</v>
      </c>
      <c r="R507" s="74">
        <f t="shared" si="26"/>
        <v>386773.8</v>
      </c>
      <c r="S507" s="123">
        <v>202304</v>
      </c>
      <c r="T507" s="171" t="s">
        <v>2645</v>
      </c>
      <c r="U507" s="135"/>
      <c r="V507" s="148">
        <v>71.375869751</v>
      </c>
      <c r="W507" s="175"/>
      <c r="X507" s="112">
        <v>44927</v>
      </c>
      <c r="Y507" s="112">
        <v>45291</v>
      </c>
      <c r="Z507" s="55" t="s">
        <v>2648</v>
      </c>
      <c r="AA507" s="158">
        <v>0.3</v>
      </c>
      <c r="AB507" s="159">
        <v>150</v>
      </c>
      <c r="AC507" s="147">
        <f t="shared" si="25"/>
        <v>45</v>
      </c>
    </row>
    <row r="508" s="41" customFormat="1" customHeight="1" spans="1:29">
      <c r="A508" s="57" t="s">
        <v>153</v>
      </c>
      <c r="B508" s="55" t="s">
        <v>1910</v>
      </c>
      <c r="C508" s="55" t="s">
        <v>2521</v>
      </c>
      <c r="D508" s="55" t="s">
        <v>53</v>
      </c>
      <c r="E508" s="57" t="s">
        <v>2649</v>
      </c>
      <c r="F508" s="57" t="s">
        <v>2650</v>
      </c>
      <c r="G508" s="57" t="s">
        <v>35</v>
      </c>
      <c r="H508" s="58" t="s">
        <v>2651</v>
      </c>
      <c r="I508" s="58" t="e">
        <f>VLOOKUP(H508,合同高级查询数据!$A$2:$Y$53,25,FALSE)</f>
        <v>#N/A</v>
      </c>
      <c r="J508" s="123" t="s">
        <v>37</v>
      </c>
      <c r="K508" s="57" t="s">
        <v>2523</v>
      </c>
      <c r="L508" s="124" t="s">
        <v>2652</v>
      </c>
      <c r="M508" s="125" t="s">
        <v>2653</v>
      </c>
      <c r="N508" s="112" t="s">
        <v>2654</v>
      </c>
      <c r="O508" s="55" t="s">
        <v>2655</v>
      </c>
      <c r="P508" s="74">
        <v>5400</v>
      </c>
      <c r="Q508" s="134">
        <v>155.3</v>
      </c>
      <c r="R508" s="74">
        <f t="shared" si="26"/>
        <v>838620</v>
      </c>
      <c r="S508" s="123">
        <v>202304</v>
      </c>
      <c r="T508" s="171" t="s">
        <v>2656</v>
      </c>
      <c r="U508" s="135"/>
      <c r="V508" s="148">
        <v>155.267288208</v>
      </c>
      <c r="W508" s="175"/>
      <c r="X508" s="112">
        <v>44927</v>
      </c>
      <c r="Y508" s="112">
        <v>45291</v>
      </c>
      <c r="Z508" s="55" t="s">
        <v>2657</v>
      </c>
      <c r="AA508" s="158">
        <v>0.4</v>
      </c>
      <c r="AB508" s="159">
        <v>300</v>
      </c>
      <c r="AC508" s="147">
        <f t="shared" si="25"/>
        <v>120</v>
      </c>
    </row>
    <row r="509" s="41" customFormat="1" customHeight="1" spans="1:29">
      <c r="A509" s="57" t="s">
        <v>153</v>
      </c>
      <c r="B509" s="55" t="s">
        <v>1910</v>
      </c>
      <c r="C509" s="55" t="s">
        <v>2521</v>
      </c>
      <c r="D509" s="55" t="s">
        <v>53</v>
      </c>
      <c r="E509" s="57" t="s">
        <v>2649</v>
      </c>
      <c r="F509" s="57" t="s">
        <v>2650</v>
      </c>
      <c r="G509" s="57" t="s">
        <v>35</v>
      </c>
      <c r="H509" s="58" t="s">
        <v>2658</v>
      </c>
      <c r="I509" s="58" t="str">
        <f>VLOOKUP(H509,合同高级查询数据!$A$2:$Y$53,25,FALSE)</f>
        <v>2023-04-20</v>
      </c>
      <c r="J509" s="123" t="s">
        <v>37</v>
      </c>
      <c r="K509" s="57" t="s">
        <v>2523</v>
      </c>
      <c r="L509" s="124" t="s">
        <v>2659</v>
      </c>
      <c r="M509" s="125" t="s">
        <v>2653</v>
      </c>
      <c r="N509" s="112">
        <v>44625</v>
      </c>
      <c r="O509" s="55" t="s">
        <v>58</v>
      </c>
      <c r="P509" s="74">
        <v>4500</v>
      </c>
      <c r="Q509" s="134">
        <v>100</v>
      </c>
      <c r="R509" s="74">
        <f t="shared" si="26"/>
        <v>450000</v>
      </c>
      <c r="S509" s="123">
        <v>202304</v>
      </c>
      <c r="T509" s="171" t="s">
        <v>2660</v>
      </c>
      <c r="U509" s="135"/>
      <c r="V509" s="148">
        <v>79.285087585</v>
      </c>
      <c r="W509" s="77"/>
      <c r="X509" s="112">
        <v>44986</v>
      </c>
      <c r="Y509" s="112">
        <v>45291</v>
      </c>
      <c r="Z509" s="55" t="s">
        <v>2661</v>
      </c>
      <c r="AA509" s="158">
        <v>1</v>
      </c>
      <c r="AB509" s="159">
        <v>100</v>
      </c>
      <c r="AC509" s="147">
        <f t="shared" si="25"/>
        <v>100</v>
      </c>
    </row>
    <row r="510" s="41" customFormat="1" customHeight="1" spans="1:29">
      <c r="A510" s="57" t="s">
        <v>153</v>
      </c>
      <c r="B510" s="55" t="s">
        <v>1910</v>
      </c>
      <c r="C510" s="55" t="s">
        <v>223</v>
      </c>
      <c r="D510" s="55" t="s">
        <v>53</v>
      </c>
      <c r="E510" s="57" t="s">
        <v>2662</v>
      </c>
      <c r="F510" s="57" t="s">
        <v>2663</v>
      </c>
      <c r="G510" s="57" t="s">
        <v>35</v>
      </c>
      <c r="H510" s="58" t="s">
        <v>2664</v>
      </c>
      <c r="I510" s="58" t="e">
        <f>VLOOKUP(H510,合同高级查询数据!$A$2:$Y$53,25,FALSE)</f>
        <v>#N/A</v>
      </c>
      <c r="J510" s="123" t="s">
        <v>37</v>
      </c>
      <c r="K510" s="57" t="s">
        <v>2423</v>
      </c>
      <c r="L510" s="124" t="s">
        <v>2665</v>
      </c>
      <c r="M510" s="125" t="s">
        <v>2666</v>
      </c>
      <c r="N510" s="112" t="s">
        <v>2667</v>
      </c>
      <c r="O510" s="55" t="s">
        <v>2668</v>
      </c>
      <c r="P510" s="74">
        <v>5200</v>
      </c>
      <c r="Q510" s="134">
        <v>0</v>
      </c>
      <c r="R510" s="74">
        <f t="shared" si="26"/>
        <v>0</v>
      </c>
      <c r="S510" s="123">
        <v>202304</v>
      </c>
      <c r="T510" s="171" t="s">
        <v>2669</v>
      </c>
      <c r="U510" s="135"/>
      <c r="V510" s="148">
        <v>0</v>
      </c>
      <c r="W510" s="77"/>
      <c r="X510" s="112">
        <v>44470</v>
      </c>
      <c r="Y510" s="112">
        <v>44834</v>
      </c>
      <c r="Z510" s="147">
        <v>0</v>
      </c>
      <c r="AA510" s="147">
        <v>0</v>
      </c>
      <c r="AB510" s="147">
        <v>0</v>
      </c>
      <c r="AC510" s="147">
        <f t="shared" si="25"/>
        <v>0</v>
      </c>
    </row>
    <row r="511" s="41" customFormat="1" customHeight="1" spans="1:29">
      <c r="A511" s="57" t="s">
        <v>153</v>
      </c>
      <c r="B511" s="55" t="s">
        <v>1910</v>
      </c>
      <c r="C511" s="55" t="s">
        <v>223</v>
      </c>
      <c r="D511" s="55" t="s">
        <v>53</v>
      </c>
      <c r="E511" s="57" t="s">
        <v>2662</v>
      </c>
      <c r="F511" s="57" t="s">
        <v>2663</v>
      </c>
      <c r="G511" s="57" t="s">
        <v>35</v>
      </c>
      <c r="H511" s="58" t="s">
        <v>2664</v>
      </c>
      <c r="I511" s="58" t="e">
        <f>VLOOKUP(H511,合同高级查询数据!$A$2:$Y$53,25,FALSE)</f>
        <v>#N/A</v>
      </c>
      <c r="J511" s="123" t="s">
        <v>37</v>
      </c>
      <c r="K511" s="57" t="s">
        <v>2423</v>
      </c>
      <c r="L511" s="124" t="s">
        <v>2670</v>
      </c>
      <c r="M511" s="125" t="s">
        <v>2666</v>
      </c>
      <c r="N511" s="112" t="s">
        <v>2671</v>
      </c>
      <c r="O511" s="55" t="s">
        <v>2672</v>
      </c>
      <c r="P511" s="74">
        <v>5200</v>
      </c>
      <c r="Q511" s="134">
        <v>0</v>
      </c>
      <c r="R511" s="74">
        <f t="shared" si="26"/>
        <v>0</v>
      </c>
      <c r="S511" s="123">
        <v>202304</v>
      </c>
      <c r="T511" s="171" t="s">
        <v>2673</v>
      </c>
      <c r="U511" s="135"/>
      <c r="V511" s="148">
        <v>0</v>
      </c>
      <c r="W511" s="175"/>
      <c r="X511" s="112">
        <v>44470</v>
      </c>
      <c r="Y511" s="112">
        <v>44834</v>
      </c>
      <c r="Z511" s="147">
        <v>0</v>
      </c>
      <c r="AA511" s="147">
        <v>0</v>
      </c>
      <c r="AB511" s="147">
        <v>0</v>
      </c>
      <c r="AC511" s="147">
        <f t="shared" si="25"/>
        <v>0</v>
      </c>
    </row>
    <row r="512" s="41" customFormat="1" customHeight="1" spans="1:29">
      <c r="A512" s="180" t="s">
        <v>50</v>
      </c>
      <c r="B512" s="55" t="s">
        <v>1910</v>
      </c>
      <c r="C512" s="55" t="s">
        <v>307</v>
      </c>
      <c r="D512" s="55" t="s">
        <v>1926</v>
      </c>
      <c r="E512" s="57" t="s">
        <v>2662</v>
      </c>
      <c r="F512" s="57" t="s">
        <v>2663</v>
      </c>
      <c r="G512" s="57" t="s">
        <v>35</v>
      </c>
      <c r="H512" s="58" t="s">
        <v>2674</v>
      </c>
      <c r="I512" s="58" t="str">
        <f>VLOOKUP(H512,合同高级查询数据!$A$2:$Y$53,25,FALSE)</f>
        <v>2023-04-23</v>
      </c>
      <c r="J512" s="123" t="s">
        <v>37</v>
      </c>
      <c r="K512" s="57" t="s">
        <v>2675</v>
      </c>
      <c r="L512" s="124" t="s">
        <v>2676</v>
      </c>
      <c r="M512" s="125" t="s">
        <v>2677</v>
      </c>
      <c r="N512" s="112">
        <v>44228</v>
      </c>
      <c r="O512" s="55" t="s">
        <v>58</v>
      </c>
      <c r="P512" s="74">
        <v>6916.67</v>
      </c>
      <c r="Q512" s="134">
        <v>33.2</v>
      </c>
      <c r="R512" s="74">
        <f t="shared" si="26"/>
        <v>229633.44</v>
      </c>
      <c r="S512" s="123">
        <v>202304</v>
      </c>
      <c r="T512" s="171" t="s">
        <v>2678</v>
      </c>
      <c r="U512" s="55"/>
      <c r="V512" s="148">
        <v>32.563587189</v>
      </c>
      <c r="W512" s="77">
        <v>33.76</v>
      </c>
      <c r="X512" s="112">
        <v>44958</v>
      </c>
      <c r="Y512" s="112">
        <v>45322</v>
      </c>
      <c r="Z512" s="55" t="s">
        <v>2679</v>
      </c>
      <c r="AA512" s="158">
        <v>0.3</v>
      </c>
      <c r="AB512" s="159">
        <v>100</v>
      </c>
      <c r="AC512" s="147">
        <f t="shared" si="25"/>
        <v>30</v>
      </c>
    </row>
    <row r="513" s="41" customFormat="1" customHeight="1" spans="1:29">
      <c r="A513" s="180" t="s">
        <v>50</v>
      </c>
      <c r="B513" s="55" t="s">
        <v>1910</v>
      </c>
      <c r="C513" s="55" t="s">
        <v>307</v>
      </c>
      <c r="D513" s="55" t="s">
        <v>1926</v>
      </c>
      <c r="E513" s="57" t="s">
        <v>2662</v>
      </c>
      <c r="F513" s="57" t="s">
        <v>2663</v>
      </c>
      <c r="G513" s="57" t="s">
        <v>35</v>
      </c>
      <c r="H513" s="58" t="s">
        <v>2680</v>
      </c>
      <c r="I513" s="58" t="e">
        <f>VLOOKUP(H513,合同高级查询数据!$A$2:$Y$53,25,FALSE)</f>
        <v>#N/A</v>
      </c>
      <c r="J513" s="123" t="s">
        <v>37</v>
      </c>
      <c r="K513" s="57" t="s">
        <v>2675</v>
      </c>
      <c r="L513" s="124" t="s">
        <v>2681</v>
      </c>
      <c r="M513" s="125" t="s">
        <v>2682</v>
      </c>
      <c r="N513" s="112">
        <v>44229</v>
      </c>
      <c r="O513" s="55" t="s">
        <v>74</v>
      </c>
      <c r="P513" s="74">
        <v>15250</v>
      </c>
      <c r="Q513" s="134">
        <v>50</v>
      </c>
      <c r="R513" s="74">
        <f t="shared" si="26"/>
        <v>762500</v>
      </c>
      <c r="S513" s="123">
        <v>202304</v>
      </c>
      <c r="T513" s="171" t="s">
        <v>2683</v>
      </c>
      <c r="U513" s="55"/>
      <c r="V513" s="148">
        <v>44.555404663</v>
      </c>
      <c r="W513" s="77">
        <v>50</v>
      </c>
      <c r="X513" s="112">
        <v>44958</v>
      </c>
      <c r="Y513" s="112">
        <v>45322</v>
      </c>
      <c r="Z513" s="55" t="s">
        <v>2684</v>
      </c>
      <c r="AA513" s="158">
        <v>0.25</v>
      </c>
      <c r="AB513" s="159">
        <v>200</v>
      </c>
      <c r="AC513" s="147">
        <f t="shared" si="25"/>
        <v>50</v>
      </c>
    </row>
    <row r="514" s="2" customFormat="1" customHeight="1" spans="1:29">
      <c r="A514" s="61" t="s">
        <v>50</v>
      </c>
      <c r="B514" s="7" t="s">
        <v>1910</v>
      </c>
      <c r="C514" s="7" t="s">
        <v>233</v>
      </c>
      <c r="D514" s="7" t="s">
        <v>1967</v>
      </c>
      <c r="E514" s="61" t="s">
        <v>2662</v>
      </c>
      <c r="F514" s="61" t="s">
        <v>2663</v>
      </c>
      <c r="G514" s="61" t="s">
        <v>35</v>
      </c>
      <c r="H514" s="14" t="s">
        <v>2685</v>
      </c>
      <c r="I514" s="14" t="e">
        <f>VLOOKUP(H514,合同高级查询数据!$A$2:$Y$53,25,FALSE)</f>
        <v>#N/A</v>
      </c>
      <c r="J514" s="118" t="s">
        <v>37</v>
      </c>
      <c r="K514" s="61" t="s">
        <v>235</v>
      </c>
      <c r="L514" s="119" t="s">
        <v>2686</v>
      </c>
      <c r="M514" s="108" t="s">
        <v>2687</v>
      </c>
      <c r="N514" s="102">
        <v>44441</v>
      </c>
      <c r="O514" s="7" t="s">
        <v>58</v>
      </c>
      <c r="P514" s="81">
        <v>6000</v>
      </c>
      <c r="Q514" s="128">
        <v>34.4</v>
      </c>
      <c r="R514" s="81">
        <f t="shared" si="26"/>
        <v>206400</v>
      </c>
      <c r="S514" s="118">
        <v>202304</v>
      </c>
      <c r="T514" s="103" t="s">
        <v>2688</v>
      </c>
      <c r="U514" s="101"/>
      <c r="V514" s="132">
        <v>33.589576721</v>
      </c>
      <c r="W514" s="84">
        <v>35.09</v>
      </c>
      <c r="X514" s="204"/>
      <c r="Y514" s="204"/>
      <c r="Z514" s="7" t="s">
        <v>2689</v>
      </c>
      <c r="AA514" s="154">
        <v>0.3</v>
      </c>
      <c r="AB514" s="155">
        <v>100</v>
      </c>
      <c r="AC514" s="121">
        <f t="shared" si="25"/>
        <v>30</v>
      </c>
    </row>
    <row r="515" s="41" customFormat="1" customHeight="1" spans="1:29">
      <c r="A515" s="57" t="s">
        <v>50</v>
      </c>
      <c r="B515" s="55" t="s">
        <v>1910</v>
      </c>
      <c r="C515" s="55" t="s">
        <v>61</v>
      </c>
      <c r="D515" s="55" t="s">
        <v>1926</v>
      </c>
      <c r="E515" s="57" t="s">
        <v>2662</v>
      </c>
      <c r="F515" s="57" t="s">
        <v>2663</v>
      </c>
      <c r="G515" s="57" t="s">
        <v>35</v>
      </c>
      <c r="H515" s="58" t="s">
        <v>2690</v>
      </c>
      <c r="I515" s="58" t="str">
        <f>VLOOKUP(H515,合同高级查询数据!$A$2:$Y$53,25,FALSE)</f>
        <v>2023-04-23</v>
      </c>
      <c r="J515" s="123" t="s">
        <v>37</v>
      </c>
      <c r="K515" s="57" t="s">
        <v>2691</v>
      </c>
      <c r="L515" s="124" t="s">
        <v>2692</v>
      </c>
      <c r="M515" s="125" t="s">
        <v>2693</v>
      </c>
      <c r="N515" s="112">
        <v>44470</v>
      </c>
      <c r="O515" s="55" t="s">
        <v>74</v>
      </c>
      <c r="P515" s="74">
        <v>13750</v>
      </c>
      <c r="Q515" s="134">
        <v>40.1</v>
      </c>
      <c r="R515" s="74">
        <f t="shared" si="26"/>
        <v>551375</v>
      </c>
      <c r="S515" s="123">
        <v>202304</v>
      </c>
      <c r="T515" s="171" t="s">
        <v>2694</v>
      </c>
      <c r="U515" s="135"/>
      <c r="V515" s="148">
        <v>39.134883881</v>
      </c>
      <c r="W515" s="77">
        <v>41.07</v>
      </c>
      <c r="X515" s="112">
        <v>45017</v>
      </c>
      <c r="Y515" s="112">
        <v>45382</v>
      </c>
      <c r="Z515" s="55" t="s">
        <v>2695</v>
      </c>
      <c r="AA515" s="158">
        <v>0.2</v>
      </c>
      <c r="AB515" s="159">
        <v>200</v>
      </c>
      <c r="AC515" s="147">
        <f t="shared" si="25"/>
        <v>40</v>
      </c>
    </row>
    <row r="516" s="41" customFormat="1" customHeight="1" spans="1:29">
      <c r="A516" s="57" t="s">
        <v>153</v>
      </c>
      <c r="B516" s="55" t="s">
        <v>1910</v>
      </c>
      <c r="C516" s="55" t="s">
        <v>1572</v>
      </c>
      <c r="D516" s="55" t="s">
        <v>1967</v>
      </c>
      <c r="E516" s="57" t="s">
        <v>2696</v>
      </c>
      <c r="F516" s="57" t="s">
        <v>2697</v>
      </c>
      <c r="G516" s="57" t="s">
        <v>35</v>
      </c>
      <c r="H516" s="58" t="s">
        <v>2698</v>
      </c>
      <c r="I516" s="58" t="e">
        <f>VLOOKUP(H516,合同高级查询数据!$A$2:$Y$53,25,FALSE)</f>
        <v>#N/A</v>
      </c>
      <c r="J516" s="123" t="s">
        <v>37</v>
      </c>
      <c r="K516" s="57" t="s">
        <v>1614</v>
      </c>
      <c r="L516" s="124" t="s">
        <v>2699</v>
      </c>
      <c r="M516" s="125" t="s">
        <v>2700</v>
      </c>
      <c r="N516" s="112" t="s">
        <v>2701</v>
      </c>
      <c r="O516" s="55" t="s">
        <v>1513</v>
      </c>
      <c r="P516" s="74">
        <v>4800</v>
      </c>
      <c r="Q516" s="134">
        <v>0</v>
      </c>
      <c r="R516" s="74">
        <f t="shared" si="26"/>
        <v>0</v>
      </c>
      <c r="S516" s="123">
        <v>202304</v>
      </c>
      <c r="T516" s="171" t="s">
        <v>2702</v>
      </c>
      <c r="U516" s="135"/>
      <c r="V516" s="148">
        <v>0</v>
      </c>
      <c r="W516" s="77"/>
      <c r="X516" s="112">
        <v>44234</v>
      </c>
      <c r="Y516" s="112">
        <v>44592</v>
      </c>
      <c r="Z516" s="147">
        <v>0</v>
      </c>
      <c r="AA516" s="147">
        <v>0</v>
      </c>
      <c r="AB516" s="147">
        <v>0</v>
      </c>
      <c r="AC516" s="147">
        <f t="shared" si="25"/>
        <v>0</v>
      </c>
    </row>
    <row r="517" s="41" customFormat="1" customHeight="1" spans="1:29">
      <c r="A517" s="57" t="s">
        <v>50</v>
      </c>
      <c r="B517" s="57" t="s">
        <v>1910</v>
      </c>
      <c r="C517" s="57" t="s">
        <v>61</v>
      </c>
      <c r="D517" s="55" t="s">
        <v>1926</v>
      </c>
      <c r="E517" s="57" t="s">
        <v>2703</v>
      </c>
      <c r="F517" s="57" t="s">
        <v>2704</v>
      </c>
      <c r="G517" s="57" t="s">
        <v>35</v>
      </c>
      <c r="H517" s="58" t="s">
        <v>2705</v>
      </c>
      <c r="I517" s="58" t="e">
        <f>VLOOKUP(H517,合同高级查询数据!$A$2:$Y$53,25,FALSE)</f>
        <v>#N/A</v>
      </c>
      <c r="J517" s="123" t="s">
        <v>37</v>
      </c>
      <c r="K517" s="57" t="s">
        <v>1961</v>
      </c>
      <c r="L517" s="124" t="s">
        <v>2706</v>
      </c>
      <c r="M517" s="125" t="s">
        <v>2707</v>
      </c>
      <c r="N517" s="168" t="s">
        <v>2708</v>
      </c>
      <c r="O517" s="168" t="s">
        <v>197</v>
      </c>
      <c r="P517" s="74">
        <v>6667</v>
      </c>
      <c r="Q517" s="134">
        <v>0</v>
      </c>
      <c r="R517" s="74">
        <f t="shared" si="26"/>
        <v>0</v>
      </c>
      <c r="S517" s="123">
        <v>202304</v>
      </c>
      <c r="T517" s="171" t="s">
        <v>2709</v>
      </c>
      <c r="U517" s="147"/>
      <c r="V517" s="148">
        <v>0</v>
      </c>
      <c r="W517" s="77"/>
      <c r="X517" s="168">
        <v>44075</v>
      </c>
      <c r="Y517" s="168">
        <v>44439</v>
      </c>
      <c r="Z517" s="147">
        <v>0</v>
      </c>
      <c r="AA517" s="147">
        <v>0</v>
      </c>
      <c r="AB517" s="147">
        <v>0</v>
      </c>
      <c r="AC517" s="147">
        <f t="shared" si="25"/>
        <v>0</v>
      </c>
    </row>
    <row r="518" s="41" customFormat="1" customHeight="1" spans="1:29">
      <c r="A518" s="57" t="s">
        <v>153</v>
      </c>
      <c r="B518" s="55" t="s">
        <v>1910</v>
      </c>
      <c r="C518" s="55" t="s">
        <v>2710</v>
      </c>
      <c r="D518" s="55" t="s">
        <v>1967</v>
      </c>
      <c r="E518" s="57" t="s">
        <v>2711</v>
      </c>
      <c r="F518" s="57" t="s">
        <v>2712</v>
      </c>
      <c r="G518" s="57" t="s">
        <v>35</v>
      </c>
      <c r="H518" s="58" t="s">
        <v>2713</v>
      </c>
      <c r="I518" s="58" t="e">
        <f>VLOOKUP(H518,合同高级查询数据!$A$2:$Y$53,25,FALSE)</f>
        <v>#N/A</v>
      </c>
      <c r="J518" s="123" t="s">
        <v>37</v>
      </c>
      <c r="K518" s="57" t="s">
        <v>2714</v>
      </c>
      <c r="L518" s="124" t="s">
        <v>2715</v>
      </c>
      <c r="M518" s="125" t="s">
        <v>2716</v>
      </c>
      <c r="N518" s="112" t="s">
        <v>2654</v>
      </c>
      <c r="O518" s="55" t="s">
        <v>1547</v>
      </c>
      <c r="P518" s="74">
        <v>5800</v>
      </c>
      <c r="Q518" s="134">
        <v>96.6</v>
      </c>
      <c r="R518" s="74">
        <f t="shared" si="26"/>
        <v>560280</v>
      </c>
      <c r="S518" s="123">
        <v>202304</v>
      </c>
      <c r="T518" s="171" t="s">
        <v>2717</v>
      </c>
      <c r="U518" s="135"/>
      <c r="V518" s="148">
        <v>96.5608</v>
      </c>
      <c r="W518" s="77"/>
      <c r="X518" s="112">
        <v>44743</v>
      </c>
      <c r="Y518" s="112">
        <v>45107</v>
      </c>
      <c r="Z518" s="147" t="s">
        <v>2718</v>
      </c>
      <c r="AA518" s="206">
        <v>0.4</v>
      </c>
      <c r="AB518" s="147">
        <v>200</v>
      </c>
      <c r="AC518" s="147">
        <f t="shared" si="25"/>
        <v>80</v>
      </c>
    </row>
    <row r="519" s="41" customFormat="1" customHeight="1" spans="1:29">
      <c r="A519" s="57" t="s">
        <v>153</v>
      </c>
      <c r="B519" s="55" t="s">
        <v>1910</v>
      </c>
      <c r="C519" s="55" t="s">
        <v>2710</v>
      </c>
      <c r="D519" s="55" t="s">
        <v>1967</v>
      </c>
      <c r="E519" s="57" t="s">
        <v>2711</v>
      </c>
      <c r="F519" s="57" t="s">
        <v>2712</v>
      </c>
      <c r="G519" s="57" t="s">
        <v>35</v>
      </c>
      <c r="H519" s="58" t="s">
        <v>2719</v>
      </c>
      <c r="I519" s="58" t="e">
        <f>VLOOKUP(H519,合同高级查询数据!$A$2:$Y$53,25,FALSE)</f>
        <v>#N/A</v>
      </c>
      <c r="J519" s="123" t="s">
        <v>37</v>
      </c>
      <c r="K519" s="57" t="s">
        <v>2714</v>
      </c>
      <c r="L519" s="124" t="s">
        <v>2720</v>
      </c>
      <c r="M519" s="125" t="s">
        <v>2721</v>
      </c>
      <c r="N519" s="112" t="s">
        <v>2722</v>
      </c>
      <c r="O519" s="55" t="s">
        <v>2723</v>
      </c>
      <c r="P519" s="74">
        <v>5800</v>
      </c>
      <c r="Q519" s="134">
        <v>40.6</v>
      </c>
      <c r="R519" s="74">
        <f t="shared" si="26"/>
        <v>235480</v>
      </c>
      <c r="S519" s="123">
        <v>202304</v>
      </c>
      <c r="T519" s="171" t="s">
        <v>2724</v>
      </c>
      <c r="U519" s="135"/>
      <c r="V519" s="148">
        <v>40.536879</v>
      </c>
      <c r="W519" s="77"/>
      <c r="X519" s="112">
        <v>44805</v>
      </c>
      <c r="Y519" s="163">
        <v>45107</v>
      </c>
      <c r="Z519" s="147" t="s">
        <v>2725</v>
      </c>
      <c r="AA519" s="206">
        <v>0.4</v>
      </c>
      <c r="AB519" s="147">
        <v>100</v>
      </c>
      <c r="AC519" s="147">
        <f t="shared" si="25"/>
        <v>40</v>
      </c>
    </row>
    <row r="520" s="41" customFormat="1" customHeight="1" spans="1:29">
      <c r="A520" s="57" t="s">
        <v>153</v>
      </c>
      <c r="B520" s="55" t="s">
        <v>1910</v>
      </c>
      <c r="C520" s="55" t="s">
        <v>2710</v>
      </c>
      <c r="D520" s="55" t="s">
        <v>1967</v>
      </c>
      <c r="E520" s="57" t="s">
        <v>2711</v>
      </c>
      <c r="F520" s="57" t="s">
        <v>2712</v>
      </c>
      <c r="G520" s="57" t="s">
        <v>35</v>
      </c>
      <c r="H520" s="58" t="s">
        <v>2726</v>
      </c>
      <c r="I520" s="58" t="e">
        <f>VLOOKUP(H520,合同高级查询数据!$A$2:$Y$53,25,FALSE)</f>
        <v>#N/A</v>
      </c>
      <c r="J520" s="123" t="s">
        <v>37</v>
      </c>
      <c r="K520" s="57" t="s">
        <v>2727</v>
      </c>
      <c r="L520" s="124" t="s">
        <v>2728</v>
      </c>
      <c r="M520" s="125" t="s">
        <v>2729</v>
      </c>
      <c r="N520" s="112" t="s">
        <v>2730</v>
      </c>
      <c r="O520" s="55" t="s">
        <v>2731</v>
      </c>
      <c r="P520" s="74">
        <v>5800</v>
      </c>
      <c r="Q520" s="134">
        <v>0</v>
      </c>
      <c r="R520" s="74">
        <f t="shared" si="26"/>
        <v>0</v>
      </c>
      <c r="S520" s="123">
        <v>202304</v>
      </c>
      <c r="T520" s="171" t="s">
        <v>2732</v>
      </c>
      <c r="U520" s="135"/>
      <c r="V520" s="148">
        <v>0</v>
      </c>
      <c r="W520" s="77"/>
      <c r="X520" s="112">
        <v>44562</v>
      </c>
      <c r="Y520" s="112">
        <v>44985</v>
      </c>
      <c r="Z520" s="147">
        <v>0</v>
      </c>
      <c r="AA520" s="147">
        <v>0</v>
      </c>
      <c r="AB520" s="147">
        <v>0</v>
      </c>
      <c r="AC520" s="147">
        <f t="shared" si="25"/>
        <v>0</v>
      </c>
    </row>
    <row r="521" s="2" customFormat="1" customHeight="1" spans="1:29">
      <c r="A521" s="61" t="s">
        <v>190</v>
      </c>
      <c r="B521" s="61" t="s">
        <v>1910</v>
      </c>
      <c r="C521" s="61" t="s">
        <v>66</v>
      </c>
      <c r="D521" s="7" t="s">
        <v>1967</v>
      </c>
      <c r="E521" s="61" t="s">
        <v>2733</v>
      </c>
      <c r="F521" s="61" t="s">
        <v>2734</v>
      </c>
      <c r="G521" s="61" t="s">
        <v>35</v>
      </c>
      <c r="H521" s="14" t="s">
        <v>2735</v>
      </c>
      <c r="I521" s="14" t="e">
        <f>VLOOKUP(H521,合同高级查询数据!$A$2:$Y$53,25,FALSE)</f>
        <v>#N/A</v>
      </c>
      <c r="J521" s="118" t="s">
        <v>37</v>
      </c>
      <c r="K521" s="61" t="s">
        <v>68</v>
      </c>
      <c r="L521" s="119" t="s">
        <v>2736</v>
      </c>
      <c r="M521" s="108" t="s">
        <v>2737</v>
      </c>
      <c r="N521" s="30">
        <v>43617</v>
      </c>
      <c r="O521" s="122" t="s">
        <v>1663</v>
      </c>
      <c r="P521" s="81">
        <v>5333</v>
      </c>
      <c r="Q521" s="128">
        <v>23.1</v>
      </c>
      <c r="R521" s="81">
        <f t="shared" si="26"/>
        <v>123192.3</v>
      </c>
      <c r="S521" s="118">
        <v>202304</v>
      </c>
      <c r="T521" s="103" t="s">
        <v>2738</v>
      </c>
      <c r="U521" s="121"/>
      <c r="V521" s="132">
        <v>23.018159866</v>
      </c>
      <c r="W521" s="84"/>
      <c r="X521" s="102"/>
      <c r="Y521" s="102"/>
      <c r="Z521" s="153" t="s">
        <v>2739</v>
      </c>
      <c r="AA521" s="154">
        <v>0.4</v>
      </c>
      <c r="AB521" s="155">
        <v>40</v>
      </c>
      <c r="AC521" s="121">
        <f t="shared" si="25"/>
        <v>16</v>
      </c>
    </row>
    <row r="522" s="41" customFormat="1" customHeight="1" spans="1:29">
      <c r="A522" s="57" t="s">
        <v>190</v>
      </c>
      <c r="B522" s="57" t="s">
        <v>1910</v>
      </c>
      <c r="C522" s="57" t="s">
        <v>2157</v>
      </c>
      <c r="D522" s="55" t="s">
        <v>1926</v>
      </c>
      <c r="E522" s="57" t="s">
        <v>2740</v>
      </c>
      <c r="F522" s="57" t="s">
        <v>2741</v>
      </c>
      <c r="G522" s="57" t="s">
        <v>35</v>
      </c>
      <c r="H522" s="58" t="s">
        <v>2742</v>
      </c>
      <c r="I522" s="58" t="e">
        <f>VLOOKUP(H522,合同高级查询数据!$A$2:$Y$53,25,FALSE)</f>
        <v>#N/A</v>
      </c>
      <c r="J522" s="123" t="s">
        <v>37</v>
      </c>
      <c r="K522" s="57" t="s">
        <v>2159</v>
      </c>
      <c r="L522" s="124" t="s">
        <v>2743</v>
      </c>
      <c r="M522" s="125" t="s">
        <v>2744</v>
      </c>
      <c r="N522" s="112" t="s">
        <v>2745</v>
      </c>
      <c r="O522" s="112" t="s">
        <v>2746</v>
      </c>
      <c r="P522" s="74">
        <v>7667</v>
      </c>
      <c r="Q522" s="134">
        <v>0</v>
      </c>
      <c r="R522" s="74">
        <f t="shared" si="26"/>
        <v>0</v>
      </c>
      <c r="S522" s="123">
        <v>202304</v>
      </c>
      <c r="T522" s="171" t="s">
        <v>2747</v>
      </c>
      <c r="U522" s="147"/>
      <c r="V522" s="148">
        <v>0</v>
      </c>
      <c r="W522" s="77"/>
      <c r="X522" s="112">
        <v>44348</v>
      </c>
      <c r="Y522" s="112">
        <v>44712</v>
      </c>
      <c r="Z522" s="147">
        <v>0</v>
      </c>
      <c r="AA522" s="147">
        <v>0</v>
      </c>
      <c r="AB522" s="147">
        <v>0</v>
      </c>
      <c r="AC522" s="147">
        <f t="shared" si="25"/>
        <v>0</v>
      </c>
    </row>
    <row r="523" s="41" customFormat="1" customHeight="1" spans="1:29">
      <c r="A523" s="57" t="s">
        <v>153</v>
      </c>
      <c r="B523" s="57" t="s">
        <v>1910</v>
      </c>
      <c r="C523" s="57" t="s">
        <v>77</v>
      </c>
      <c r="D523" s="55" t="s">
        <v>1926</v>
      </c>
      <c r="E523" s="57" t="s">
        <v>2748</v>
      </c>
      <c r="F523" s="57" t="s">
        <v>2749</v>
      </c>
      <c r="G523" s="57" t="s">
        <v>35</v>
      </c>
      <c r="H523" s="58" t="s">
        <v>2750</v>
      </c>
      <c r="I523" s="58" t="e">
        <f>VLOOKUP(H523,合同高级查询数据!$A$2:$Y$53,25,FALSE)</f>
        <v>#N/A</v>
      </c>
      <c r="J523" s="123" t="s">
        <v>37</v>
      </c>
      <c r="K523" s="57" t="s">
        <v>2751</v>
      </c>
      <c r="L523" s="124" t="s">
        <v>2752</v>
      </c>
      <c r="M523" s="125" t="s">
        <v>2753</v>
      </c>
      <c r="N523" s="168" t="s">
        <v>2754</v>
      </c>
      <c r="O523" s="168" t="s">
        <v>2755</v>
      </c>
      <c r="P523" s="74">
        <v>5500</v>
      </c>
      <c r="Q523" s="134">
        <v>0</v>
      </c>
      <c r="R523" s="74">
        <f t="shared" si="26"/>
        <v>0</v>
      </c>
      <c r="S523" s="123">
        <v>202304</v>
      </c>
      <c r="T523" s="171" t="s">
        <v>2756</v>
      </c>
      <c r="U523" s="147"/>
      <c r="V523" s="148">
        <v>0</v>
      </c>
      <c r="W523" s="77"/>
      <c r="X523" s="168">
        <v>44197</v>
      </c>
      <c r="Y523" s="168">
        <v>44561</v>
      </c>
      <c r="Z523" s="147">
        <v>0</v>
      </c>
      <c r="AA523" s="147">
        <v>0</v>
      </c>
      <c r="AB523" s="147">
        <v>0</v>
      </c>
      <c r="AC523" s="147">
        <f t="shared" si="25"/>
        <v>0</v>
      </c>
    </row>
    <row r="524" s="2" customFormat="1" customHeight="1" spans="1:29">
      <c r="A524" s="61" t="s">
        <v>153</v>
      </c>
      <c r="B524" s="61" t="s">
        <v>1910</v>
      </c>
      <c r="C524" s="61" t="s">
        <v>77</v>
      </c>
      <c r="D524" s="7" t="s">
        <v>1926</v>
      </c>
      <c r="E524" s="61" t="s">
        <v>2748</v>
      </c>
      <c r="F524" s="61" t="s">
        <v>2749</v>
      </c>
      <c r="G524" s="61" t="s">
        <v>35</v>
      </c>
      <c r="H524" s="14" t="s">
        <v>2757</v>
      </c>
      <c r="I524" s="14" t="e">
        <f>VLOOKUP(H524,合同高级查询数据!$A$2:$Y$53,25,FALSE)</f>
        <v>#N/A</v>
      </c>
      <c r="J524" s="118" t="s">
        <v>37</v>
      </c>
      <c r="K524" s="61" t="s">
        <v>2758</v>
      </c>
      <c r="L524" s="119" t="s">
        <v>2759</v>
      </c>
      <c r="M524" s="108" t="s">
        <v>2760</v>
      </c>
      <c r="N524" s="182" t="s">
        <v>2761</v>
      </c>
      <c r="O524" s="182" t="s">
        <v>1113</v>
      </c>
      <c r="P524" s="81">
        <v>5000</v>
      </c>
      <c r="Q524" s="128">
        <v>120.2</v>
      </c>
      <c r="R524" s="81">
        <f t="shared" si="26"/>
        <v>601000</v>
      </c>
      <c r="S524" s="118">
        <v>202304</v>
      </c>
      <c r="T524" s="103" t="s">
        <v>2762</v>
      </c>
      <c r="U524" s="121"/>
      <c r="V524" s="132">
        <v>120.183761597</v>
      </c>
      <c r="W524" s="84"/>
      <c r="X524" s="182"/>
      <c r="Y524" s="182"/>
      <c r="Z524" s="177" t="s">
        <v>2763</v>
      </c>
      <c r="AA524" s="154">
        <v>0.4</v>
      </c>
      <c r="AB524" s="155">
        <v>200</v>
      </c>
      <c r="AC524" s="121">
        <f t="shared" si="25"/>
        <v>80</v>
      </c>
    </row>
    <row r="525" s="2" customFormat="1" customHeight="1" spans="1:29">
      <c r="A525" s="61" t="s">
        <v>50</v>
      </c>
      <c r="B525" s="61" t="s">
        <v>1910</v>
      </c>
      <c r="C525" s="61" t="s">
        <v>77</v>
      </c>
      <c r="D525" s="7" t="s">
        <v>1926</v>
      </c>
      <c r="E525" s="61" t="s">
        <v>2748</v>
      </c>
      <c r="F525" s="61" t="s">
        <v>2749</v>
      </c>
      <c r="G525" s="61" t="s">
        <v>35</v>
      </c>
      <c r="H525" s="14" t="s">
        <v>2764</v>
      </c>
      <c r="I525" s="14" t="e">
        <f>VLOOKUP(H525,合同高级查询数据!$A$2:$Y$53,25,FALSE)</f>
        <v>#N/A</v>
      </c>
      <c r="J525" s="118" t="s">
        <v>37</v>
      </c>
      <c r="K525" s="61" t="s">
        <v>2758</v>
      </c>
      <c r="L525" s="119" t="s">
        <v>2765</v>
      </c>
      <c r="M525" s="108" t="s">
        <v>2766</v>
      </c>
      <c r="N525" s="182" t="s">
        <v>2767</v>
      </c>
      <c r="O525" s="182" t="s">
        <v>2768</v>
      </c>
      <c r="P525" s="81">
        <v>6000</v>
      </c>
      <c r="Q525" s="128">
        <v>99.3</v>
      </c>
      <c r="R525" s="81">
        <f t="shared" si="26"/>
        <v>595800</v>
      </c>
      <c r="S525" s="118">
        <v>202304</v>
      </c>
      <c r="T525" s="103" t="s">
        <v>2769</v>
      </c>
      <c r="U525" s="121"/>
      <c r="V525" s="132">
        <v>99.211776733</v>
      </c>
      <c r="W525" s="84"/>
      <c r="X525" s="102"/>
      <c r="Y525" s="102"/>
      <c r="Z525" s="153" t="s">
        <v>2770</v>
      </c>
      <c r="AA525" s="154">
        <v>0.3</v>
      </c>
      <c r="AB525" s="155">
        <v>320</v>
      </c>
      <c r="AC525" s="121">
        <f t="shared" si="25"/>
        <v>96</v>
      </c>
    </row>
    <row r="526" s="2" customFormat="1" customHeight="1" spans="1:29">
      <c r="A526" s="61" t="s">
        <v>153</v>
      </c>
      <c r="B526" s="61" t="s">
        <v>1910</v>
      </c>
      <c r="C526" s="61" t="s">
        <v>77</v>
      </c>
      <c r="D526" s="7" t="s">
        <v>1926</v>
      </c>
      <c r="E526" s="61" t="s">
        <v>2748</v>
      </c>
      <c r="F526" s="61" t="s">
        <v>2749</v>
      </c>
      <c r="G526" s="61" t="s">
        <v>35</v>
      </c>
      <c r="H526" s="14" t="s">
        <v>2771</v>
      </c>
      <c r="I526" s="14" t="e">
        <f>VLOOKUP(H526,合同高级查询数据!$A$2:$Y$53,25,FALSE)</f>
        <v>#N/A</v>
      </c>
      <c r="J526" s="118" t="s">
        <v>37</v>
      </c>
      <c r="K526" s="61" t="s">
        <v>2758</v>
      </c>
      <c r="L526" s="119" t="s">
        <v>2772</v>
      </c>
      <c r="M526" s="108" t="s">
        <v>2773</v>
      </c>
      <c r="N526" s="102">
        <v>43983</v>
      </c>
      <c r="O526" s="184" t="s">
        <v>58</v>
      </c>
      <c r="P526" s="81">
        <v>3600</v>
      </c>
      <c r="Q526" s="128">
        <v>100</v>
      </c>
      <c r="R526" s="81">
        <f t="shared" si="26"/>
        <v>360000</v>
      </c>
      <c r="S526" s="118">
        <v>202304</v>
      </c>
      <c r="T526" s="103" t="s">
        <v>2774</v>
      </c>
      <c r="U526" s="101"/>
      <c r="V526" s="132">
        <v>78.694778442</v>
      </c>
      <c r="W526" s="84"/>
      <c r="X526" s="182"/>
      <c r="Y526" s="182"/>
      <c r="Z526" s="7" t="s">
        <v>2775</v>
      </c>
      <c r="AA526" s="154">
        <v>1</v>
      </c>
      <c r="AB526" s="155">
        <v>100</v>
      </c>
      <c r="AC526" s="121">
        <f t="shared" si="25"/>
        <v>100</v>
      </c>
    </row>
    <row r="527" s="41" customFormat="1" customHeight="1" spans="1:29">
      <c r="A527" s="57" t="s">
        <v>153</v>
      </c>
      <c r="B527" s="59" t="s">
        <v>1910</v>
      </c>
      <c r="C527" s="55" t="s">
        <v>2331</v>
      </c>
      <c r="D527" s="55" t="s">
        <v>53</v>
      </c>
      <c r="E527" s="57" t="s">
        <v>2748</v>
      </c>
      <c r="F527" s="57" t="s">
        <v>2749</v>
      </c>
      <c r="G527" s="57" t="s">
        <v>35</v>
      </c>
      <c r="H527" s="58" t="s">
        <v>2776</v>
      </c>
      <c r="I527" s="58" t="e">
        <f>VLOOKUP(H527,合同高级查询数据!$A$2:$Y$53,25,FALSE)</f>
        <v>#N/A</v>
      </c>
      <c r="J527" s="123" t="s">
        <v>37</v>
      </c>
      <c r="K527" s="57" t="s">
        <v>2331</v>
      </c>
      <c r="L527" s="124" t="s">
        <v>2777</v>
      </c>
      <c r="M527" s="125" t="s">
        <v>2778</v>
      </c>
      <c r="N527" s="112" t="s">
        <v>2779</v>
      </c>
      <c r="O527" s="55" t="s">
        <v>1513</v>
      </c>
      <c r="P527" s="74">
        <v>5500</v>
      </c>
      <c r="Q527" s="134">
        <v>0</v>
      </c>
      <c r="R527" s="74">
        <f t="shared" si="26"/>
        <v>0</v>
      </c>
      <c r="S527" s="123">
        <v>202304</v>
      </c>
      <c r="T527" s="171" t="s">
        <v>2780</v>
      </c>
      <c r="U527" s="135"/>
      <c r="V527" s="148">
        <v>0</v>
      </c>
      <c r="W527" s="77"/>
      <c r="X527" s="112">
        <v>44440</v>
      </c>
      <c r="Y527" s="112">
        <v>44804</v>
      </c>
      <c r="Z527" s="147">
        <v>0</v>
      </c>
      <c r="AA527" s="147">
        <v>0</v>
      </c>
      <c r="AB527" s="147">
        <v>0</v>
      </c>
      <c r="AC527" s="147">
        <f t="shared" si="25"/>
        <v>0</v>
      </c>
    </row>
    <row r="528" s="41" customFormat="1" customHeight="1" spans="1:29">
      <c r="A528" s="180" t="s">
        <v>50</v>
      </c>
      <c r="B528" s="59" t="s">
        <v>1910</v>
      </c>
      <c r="C528" s="57" t="s">
        <v>77</v>
      </c>
      <c r="D528" s="55" t="s">
        <v>1926</v>
      </c>
      <c r="E528" s="57" t="s">
        <v>2748</v>
      </c>
      <c r="F528" s="57" t="s">
        <v>2749</v>
      </c>
      <c r="G528" s="57" t="s">
        <v>35</v>
      </c>
      <c r="H528" s="58" t="s">
        <v>2781</v>
      </c>
      <c r="I528" s="58" t="e">
        <f>VLOOKUP(H528,合同高级查询数据!$A$2:$Y$53,25,FALSE)</f>
        <v>#N/A</v>
      </c>
      <c r="J528" s="123" t="s">
        <v>37</v>
      </c>
      <c r="K528" s="57" t="s">
        <v>2758</v>
      </c>
      <c r="L528" s="124" t="s">
        <v>2782</v>
      </c>
      <c r="M528" s="125" t="s">
        <v>2783</v>
      </c>
      <c r="N528" s="112" t="s">
        <v>2784</v>
      </c>
      <c r="O528" s="55" t="s">
        <v>1513</v>
      </c>
      <c r="P528" s="74">
        <v>7000</v>
      </c>
      <c r="Q528" s="134">
        <v>0</v>
      </c>
      <c r="R528" s="74">
        <f t="shared" si="26"/>
        <v>0</v>
      </c>
      <c r="S528" s="123">
        <v>202304</v>
      </c>
      <c r="T528" s="171" t="s">
        <v>2785</v>
      </c>
      <c r="U528" s="135"/>
      <c r="V528" s="148">
        <v>0</v>
      </c>
      <c r="W528" s="77"/>
      <c r="X528" s="112">
        <v>44378</v>
      </c>
      <c r="Y528" s="112">
        <v>44742</v>
      </c>
      <c r="Z528" s="147">
        <v>0</v>
      </c>
      <c r="AA528" s="147">
        <v>0</v>
      </c>
      <c r="AB528" s="147">
        <v>0</v>
      </c>
      <c r="AC528" s="147">
        <f t="shared" si="25"/>
        <v>0</v>
      </c>
    </row>
    <row r="529" s="41" customFormat="1" customHeight="1" spans="1:29">
      <c r="A529" s="57" t="s">
        <v>153</v>
      </c>
      <c r="B529" s="59" t="s">
        <v>1910</v>
      </c>
      <c r="C529" s="57" t="s">
        <v>307</v>
      </c>
      <c r="D529" s="55" t="s">
        <v>1926</v>
      </c>
      <c r="E529" s="57" t="s">
        <v>2748</v>
      </c>
      <c r="F529" s="57" t="s">
        <v>2749</v>
      </c>
      <c r="G529" s="57" t="s">
        <v>35</v>
      </c>
      <c r="H529" s="58" t="s">
        <v>2786</v>
      </c>
      <c r="I529" s="58" t="e">
        <f>VLOOKUP(H529,合同高级查询数据!$A$2:$Y$53,25,FALSE)</f>
        <v>#N/A</v>
      </c>
      <c r="J529" s="123" t="s">
        <v>37</v>
      </c>
      <c r="K529" s="57" t="s">
        <v>309</v>
      </c>
      <c r="L529" s="124" t="s">
        <v>2787</v>
      </c>
      <c r="M529" s="125" t="s">
        <v>2788</v>
      </c>
      <c r="N529" s="112" t="s">
        <v>2789</v>
      </c>
      <c r="O529" s="55" t="s">
        <v>1513</v>
      </c>
      <c r="P529" s="74">
        <v>4800</v>
      </c>
      <c r="Q529" s="134">
        <v>0</v>
      </c>
      <c r="R529" s="74">
        <f t="shared" si="26"/>
        <v>0</v>
      </c>
      <c r="S529" s="123">
        <v>202304</v>
      </c>
      <c r="T529" s="171" t="s">
        <v>2790</v>
      </c>
      <c r="U529" s="135"/>
      <c r="V529" s="148">
        <v>0</v>
      </c>
      <c r="W529" s="77"/>
      <c r="X529" s="112">
        <v>44317</v>
      </c>
      <c r="Y529" s="112">
        <v>44681</v>
      </c>
      <c r="Z529" s="147">
        <v>0</v>
      </c>
      <c r="AA529" s="147">
        <v>0</v>
      </c>
      <c r="AB529" s="147">
        <v>0</v>
      </c>
      <c r="AC529" s="147">
        <f t="shared" si="25"/>
        <v>0</v>
      </c>
    </row>
    <row r="530" s="41" customFormat="1" customHeight="1" spans="1:29">
      <c r="A530" s="57" t="s">
        <v>153</v>
      </c>
      <c r="B530" s="59" t="s">
        <v>1910</v>
      </c>
      <c r="C530" s="55" t="s">
        <v>293</v>
      </c>
      <c r="D530" s="55" t="s">
        <v>1926</v>
      </c>
      <c r="E530" s="57" t="s">
        <v>2748</v>
      </c>
      <c r="F530" s="57" t="s">
        <v>2749</v>
      </c>
      <c r="G530" s="57" t="s">
        <v>35</v>
      </c>
      <c r="H530" s="58" t="s">
        <v>2791</v>
      </c>
      <c r="I530" s="58" t="e">
        <f>VLOOKUP(H530,合同高级查询数据!$A$2:$Y$53,25,FALSE)</f>
        <v>#N/A</v>
      </c>
      <c r="J530" s="123" t="s">
        <v>37</v>
      </c>
      <c r="K530" s="57" t="s">
        <v>295</v>
      </c>
      <c r="L530" s="124" t="s">
        <v>2792</v>
      </c>
      <c r="M530" s="125" t="s">
        <v>2793</v>
      </c>
      <c r="N530" s="112" t="s">
        <v>2794</v>
      </c>
      <c r="O530" s="55" t="s">
        <v>197</v>
      </c>
      <c r="P530" s="74">
        <v>4300</v>
      </c>
      <c r="Q530" s="134">
        <v>0</v>
      </c>
      <c r="R530" s="74">
        <f t="shared" si="26"/>
        <v>0</v>
      </c>
      <c r="S530" s="123">
        <v>202304</v>
      </c>
      <c r="T530" s="171" t="s">
        <v>2795</v>
      </c>
      <c r="U530" s="135"/>
      <c r="V530" s="148">
        <v>0</v>
      </c>
      <c r="W530" s="77"/>
      <c r="X530" s="168">
        <v>44409</v>
      </c>
      <c r="Y530" s="168">
        <v>44773</v>
      </c>
      <c r="Z530" s="147">
        <v>0</v>
      </c>
      <c r="AA530" s="147">
        <v>0</v>
      </c>
      <c r="AB530" s="147">
        <v>0</v>
      </c>
      <c r="AC530" s="147">
        <f t="shared" si="25"/>
        <v>0</v>
      </c>
    </row>
    <row r="531" s="41" customFormat="1" customHeight="1" spans="1:29">
      <c r="A531" s="57" t="s">
        <v>153</v>
      </c>
      <c r="B531" s="57" t="s">
        <v>1910</v>
      </c>
      <c r="C531" s="57" t="s">
        <v>293</v>
      </c>
      <c r="D531" s="55" t="s">
        <v>1926</v>
      </c>
      <c r="E531" s="57" t="s">
        <v>2748</v>
      </c>
      <c r="F531" s="57" t="s">
        <v>2749</v>
      </c>
      <c r="G531" s="57" t="s">
        <v>35</v>
      </c>
      <c r="H531" s="58" t="s">
        <v>2791</v>
      </c>
      <c r="I531" s="58" t="e">
        <f>VLOOKUP(H531,合同高级查询数据!$A$2:$Y$53,25,FALSE)</f>
        <v>#N/A</v>
      </c>
      <c r="J531" s="123" t="s">
        <v>37</v>
      </c>
      <c r="K531" s="57" t="s">
        <v>295</v>
      </c>
      <c r="L531" s="57" t="s">
        <v>2796</v>
      </c>
      <c r="M531" s="125" t="s">
        <v>2793</v>
      </c>
      <c r="N531" s="112" t="s">
        <v>2797</v>
      </c>
      <c r="O531" s="168" t="s">
        <v>2798</v>
      </c>
      <c r="P531" s="74">
        <v>4300</v>
      </c>
      <c r="Q531" s="134">
        <v>0</v>
      </c>
      <c r="R531" s="74">
        <f t="shared" si="26"/>
        <v>0</v>
      </c>
      <c r="S531" s="123">
        <v>202304</v>
      </c>
      <c r="T531" s="171" t="s">
        <v>2799</v>
      </c>
      <c r="U531" s="147"/>
      <c r="V531" s="148">
        <v>0</v>
      </c>
      <c r="W531" s="77"/>
      <c r="X531" s="168">
        <v>44409</v>
      </c>
      <c r="Y531" s="168">
        <v>44773</v>
      </c>
      <c r="Z531" s="147">
        <v>0</v>
      </c>
      <c r="AA531" s="147">
        <v>0</v>
      </c>
      <c r="AB531" s="147">
        <v>0</v>
      </c>
      <c r="AC531" s="147">
        <f t="shared" si="25"/>
        <v>0</v>
      </c>
    </row>
    <row r="532" s="41" customFormat="1" customHeight="1" spans="1:29">
      <c r="A532" s="57" t="s">
        <v>153</v>
      </c>
      <c r="B532" s="57" t="s">
        <v>1910</v>
      </c>
      <c r="C532" s="57" t="s">
        <v>307</v>
      </c>
      <c r="D532" s="55" t="s">
        <v>1926</v>
      </c>
      <c r="E532" s="57" t="s">
        <v>2748</v>
      </c>
      <c r="F532" s="57" t="s">
        <v>2749</v>
      </c>
      <c r="G532" s="57" t="s">
        <v>35</v>
      </c>
      <c r="H532" s="58" t="s">
        <v>2800</v>
      </c>
      <c r="I532" s="58" t="e">
        <f>VLOOKUP(H532,合同高级查询数据!$A$2:$Y$53,25,FALSE)</f>
        <v>#N/A</v>
      </c>
      <c r="J532" s="123" t="s">
        <v>37</v>
      </c>
      <c r="K532" s="57" t="s">
        <v>309</v>
      </c>
      <c r="L532" s="57" t="s">
        <v>2801</v>
      </c>
      <c r="M532" s="125" t="s">
        <v>2802</v>
      </c>
      <c r="N532" s="112">
        <v>44502</v>
      </c>
      <c r="O532" s="168" t="s">
        <v>74</v>
      </c>
      <c r="P532" s="74">
        <v>4800</v>
      </c>
      <c r="Q532" s="134">
        <v>108.9</v>
      </c>
      <c r="R532" s="74">
        <f t="shared" si="26"/>
        <v>522720</v>
      </c>
      <c r="S532" s="123">
        <v>202304</v>
      </c>
      <c r="T532" s="171" t="s">
        <v>2803</v>
      </c>
      <c r="U532" s="147"/>
      <c r="V532" s="148">
        <v>108.854736328</v>
      </c>
      <c r="W532" s="148"/>
      <c r="X532" s="112">
        <v>44866</v>
      </c>
      <c r="Y532" s="112">
        <v>45230</v>
      </c>
      <c r="Z532" s="55" t="s">
        <v>2804</v>
      </c>
      <c r="AA532" s="158">
        <v>0.4</v>
      </c>
      <c r="AB532" s="159">
        <v>200</v>
      </c>
      <c r="AC532" s="147">
        <f t="shared" si="25"/>
        <v>80</v>
      </c>
    </row>
    <row r="533" s="41" customFormat="1" customHeight="1" spans="1:29">
      <c r="A533" s="57" t="s">
        <v>153</v>
      </c>
      <c r="B533" s="57" t="s">
        <v>1910</v>
      </c>
      <c r="C533" s="57" t="s">
        <v>1492</v>
      </c>
      <c r="D533" s="55" t="s">
        <v>1926</v>
      </c>
      <c r="E533" s="57" t="s">
        <v>2748</v>
      </c>
      <c r="F533" s="57" t="s">
        <v>2749</v>
      </c>
      <c r="G533" s="57" t="s">
        <v>35</v>
      </c>
      <c r="H533" s="58" t="s">
        <v>2805</v>
      </c>
      <c r="I533" s="58" t="e">
        <f>VLOOKUP(H533,合同高级查询数据!$A$2:$Y$53,25,FALSE)</f>
        <v>#N/A</v>
      </c>
      <c r="J533" s="123" t="s">
        <v>37</v>
      </c>
      <c r="K533" s="57" t="s">
        <v>1692</v>
      </c>
      <c r="L533" s="57" t="s">
        <v>2806</v>
      </c>
      <c r="M533" s="125" t="s">
        <v>2807</v>
      </c>
      <c r="N533" s="112" t="s">
        <v>2808</v>
      </c>
      <c r="O533" s="168" t="s">
        <v>1513</v>
      </c>
      <c r="P533" s="74">
        <v>4900</v>
      </c>
      <c r="Q533" s="134">
        <v>0</v>
      </c>
      <c r="R533" s="74">
        <f t="shared" si="26"/>
        <v>0</v>
      </c>
      <c r="S533" s="123">
        <v>202304</v>
      </c>
      <c r="T533" s="171" t="s">
        <v>2809</v>
      </c>
      <c r="U533" s="147"/>
      <c r="V533" s="148">
        <v>0</v>
      </c>
      <c r="W533" s="148"/>
      <c r="X533" s="112">
        <v>44621</v>
      </c>
      <c r="Y533" s="172">
        <v>45016</v>
      </c>
      <c r="Z533" s="147">
        <v>0</v>
      </c>
      <c r="AA533" s="147">
        <v>0</v>
      </c>
      <c r="AB533" s="147">
        <v>0</v>
      </c>
      <c r="AC533" s="147">
        <f t="shared" si="25"/>
        <v>0</v>
      </c>
    </row>
    <row r="534" s="41" customFormat="1" customHeight="1" spans="1:29">
      <c r="A534" s="57" t="s">
        <v>153</v>
      </c>
      <c r="B534" s="59" t="s">
        <v>1910</v>
      </c>
      <c r="C534" s="55" t="s">
        <v>2157</v>
      </c>
      <c r="D534" s="55" t="s">
        <v>1926</v>
      </c>
      <c r="E534" s="57" t="s">
        <v>2810</v>
      </c>
      <c r="F534" s="57" t="s">
        <v>2811</v>
      </c>
      <c r="G534" s="57" t="s">
        <v>35</v>
      </c>
      <c r="H534" s="58" t="s">
        <v>2812</v>
      </c>
      <c r="I534" s="58" t="e">
        <f>VLOOKUP(H534,合同高级查询数据!$A$2:$Y$53,25,FALSE)</f>
        <v>#N/A</v>
      </c>
      <c r="J534" s="123" t="s">
        <v>37</v>
      </c>
      <c r="K534" s="57" t="s">
        <v>2813</v>
      </c>
      <c r="L534" s="124" t="s">
        <v>2814</v>
      </c>
      <c r="M534" s="125" t="s">
        <v>2815</v>
      </c>
      <c r="N534" s="112" t="s">
        <v>2816</v>
      </c>
      <c r="O534" s="55" t="s">
        <v>2817</v>
      </c>
      <c r="P534" s="74">
        <v>5000</v>
      </c>
      <c r="Q534" s="134">
        <v>181.1</v>
      </c>
      <c r="R534" s="74">
        <f t="shared" si="26"/>
        <v>905500</v>
      </c>
      <c r="S534" s="123">
        <v>202304</v>
      </c>
      <c r="T534" s="171" t="s">
        <v>2818</v>
      </c>
      <c r="U534" s="135"/>
      <c r="V534" s="148">
        <v>181.036102295</v>
      </c>
      <c r="W534" s="77"/>
      <c r="X534" s="112">
        <v>44805</v>
      </c>
      <c r="Y534" s="187">
        <v>45169</v>
      </c>
      <c r="Z534" s="55" t="s">
        <v>2819</v>
      </c>
      <c r="AA534" s="158">
        <v>0.3</v>
      </c>
      <c r="AB534" s="159">
        <v>400</v>
      </c>
      <c r="AC534" s="147">
        <f t="shared" si="25"/>
        <v>120</v>
      </c>
    </row>
    <row r="535" s="41" customFormat="1" customHeight="1" spans="1:29">
      <c r="A535" s="57" t="s">
        <v>153</v>
      </c>
      <c r="B535" s="59" t="s">
        <v>1910</v>
      </c>
      <c r="C535" s="55" t="s">
        <v>2131</v>
      </c>
      <c r="D535" s="55" t="s">
        <v>1926</v>
      </c>
      <c r="E535" s="57" t="s">
        <v>2810</v>
      </c>
      <c r="F535" s="57" t="s">
        <v>2811</v>
      </c>
      <c r="G535" s="57" t="s">
        <v>35</v>
      </c>
      <c r="H535" s="58" t="s">
        <v>2820</v>
      </c>
      <c r="I535" s="58" t="e">
        <f>VLOOKUP(H535,合同高级查询数据!$A$2:$Y$53,25,FALSE)</f>
        <v>#N/A</v>
      </c>
      <c r="J535" s="123" t="s">
        <v>37</v>
      </c>
      <c r="K535" s="57" t="s">
        <v>2821</v>
      </c>
      <c r="L535" s="124" t="s">
        <v>2822</v>
      </c>
      <c r="M535" s="125" t="s">
        <v>2823</v>
      </c>
      <c r="N535" s="112" t="s">
        <v>2824</v>
      </c>
      <c r="O535" s="55" t="s">
        <v>1547</v>
      </c>
      <c r="P535" s="74">
        <v>5500</v>
      </c>
      <c r="Q535" s="134">
        <v>101.7</v>
      </c>
      <c r="R535" s="74">
        <f t="shared" si="26"/>
        <v>559350</v>
      </c>
      <c r="S535" s="123">
        <v>202304</v>
      </c>
      <c r="T535" s="171" t="s">
        <v>2825</v>
      </c>
      <c r="U535" s="135"/>
      <c r="V535" s="148">
        <v>101.658226013</v>
      </c>
      <c r="W535" s="77"/>
      <c r="X535" s="112">
        <v>44866</v>
      </c>
      <c r="Y535" s="163">
        <v>45230</v>
      </c>
      <c r="Z535" s="55" t="s">
        <v>2826</v>
      </c>
      <c r="AA535" s="158">
        <v>0.4</v>
      </c>
      <c r="AB535" s="159">
        <v>200</v>
      </c>
      <c r="AC535" s="147">
        <f t="shared" si="25"/>
        <v>80</v>
      </c>
    </row>
    <row r="536" s="41" customFormat="1" customHeight="1" spans="1:29">
      <c r="A536" s="57" t="s">
        <v>153</v>
      </c>
      <c r="B536" s="59" t="s">
        <v>1910</v>
      </c>
      <c r="C536" s="55" t="s">
        <v>1492</v>
      </c>
      <c r="D536" s="55" t="s">
        <v>1926</v>
      </c>
      <c r="E536" s="57" t="s">
        <v>2810</v>
      </c>
      <c r="F536" s="57" t="s">
        <v>2811</v>
      </c>
      <c r="G536" s="57" t="s">
        <v>35</v>
      </c>
      <c r="H536" s="58" t="s">
        <v>2827</v>
      </c>
      <c r="I536" s="58" t="e">
        <f>VLOOKUP(H536,合同高级查询数据!$A$2:$Y$53,25,FALSE)</f>
        <v>#N/A</v>
      </c>
      <c r="J536" s="123" t="s">
        <v>37</v>
      </c>
      <c r="K536" s="57" t="s">
        <v>1952</v>
      </c>
      <c r="L536" s="124" t="s">
        <v>2828</v>
      </c>
      <c r="M536" s="125" t="s">
        <v>2829</v>
      </c>
      <c r="N536" s="112" t="s">
        <v>2830</v>
      </c>
      <c r="O536" s="55" t="s">
        <v>2831</v>
      </c>
      <c r="P536" s="74">
        <v>4800</v>
      </c>
      <c r="Q536" s="134">
        <v>248.5</v>
      </c>
      <c r="R536" s="74">
        <f t="shared" si="26"/>
        <v>1192800</v>
      </c>
      <c r="S536" s="123">
        <v>202304</v>
      </c>
      <c r="T536" s="171" t="s">
        <v>2832</v>
      </c>
      <c r="U536" s="135"/>
      <c r="V536" s="148">
        <v>248.471252441</v>
      </c>
      <c r="W536" s="77"/>
      <c r="X536" s="168">
        <v>44741</v>
      </c>
      <c r="Y536" s="168">
        <v>45169</v>
      </c>
      <c r="Z536" s="55" t="s">
        <v>2833</v>
      </c>
      <c r="AA536" s="158">
        <v>0.4</v>
      </c>
      <c r="AB536" s="159">
        <v>500</v>
      </c>
      <c r="AC536" s="147">
        <f t="shared" si="25"/>
        <v>200</v>
      </c>
    </row>
    <row r="537" s="41" customFormat="1" customHeight="1" spans="1:29">
      <c r="A537" s="57" t="s">
        <v>153</v>
      </c>
      <c r="B537" s="59" t="s">
        <v>1910</v>
      </c>
      <c r="C537" s="55" t="s">
        <v>2331</v>
      </c>
      <c r="D537" s="55" t="s">
        <v>53</v>
      </c>
      <c r="E537" s="57" t="s">
        <v>2810</v>
      </c>
      <c r="F537" s="57" t="s">
        <v>2811</v>
      </c>
      <c r="G537" s="57" t="s">
        <v>35</v>
      </c>
      <c r="H537" s="58" t="s">
        <v>2834</v>
      </c>
      <c r="I537" s="58" t="e">
        <f>VLOOKUP(H537,合同高级查询数据!$A$2:$Y$53,25,FALSE)</f>
        <v>#N/A</v>
      </c>
      <c r="J537" s="123" t="s">
        <v>37</v>
      </c>
      <c r="K537" s="57" t="s">
        <v>2331</v>
      </c>
      <c r="L537" s="124" t="s">
        <v>2835</v>
      </c>
      <c r="M537" s="125" t="s">
        <v>2836</v>
      </c>
      <c r="N537" s="112">
        <v>44927</v>
      </c>
      <c r="O537" s="55" t="s">
        <v>74</v>
      </c>
      <c r="P537" s="74">
        <v>4800</v>
      </c>
      <c r="Q537" s="134">
        <v>112.9</v>
      </c>
      <c r="R537" s="74">
        <f t="shared" si="26"/>
        <v>541920</v>
      </c>
      <c r="S537" s="123">
        <v>202304</v>
      </c>
      <c r="T537" s="171" t="s">
        <v>2352</v>
      </c>
      <c r="U537" s="135"/>
      <c r="V537" s="148">
        <v>112.86504364</v>
      </c>
      <c r="W537" s="77"/>
      <c r="X537" s="168">
        <v>44924</v>
      </c>
      <c r="Y537" s="168">
        <v>45291</v>
      </c>
      <c r="Z537" s="55" t="s">
        <v>2837</v>
      </c>
      <c r="AA537" s="158">
        <v>0.4</v>
      </c>
      <c r="AB537" s="159">
        <v>200</v>
      </c>
      <c r="AC537" s="147">
        <f t="shared" si="25"/>
        <v>80</v>
      </c>
    </row>
    <row r="538" s="41" customFormat="1" customHeight="1" spans="1:29">
      <c r="A538" s="57" t="s">
        <v>153</v>
      </c>
      <c r="B538" s="55" t="s">
        <v>1910</v>
      </c>
      <c r="C538" s="55" t="s">
        <v>52</v>
      </c>
      <c r="D538" s="55" t="s">
        <v>1926</v>
      </c>
      <c r="E538" s="57" t="s">
        <v>2810</v>
      </c>
      <c r="F538" s="57" t="s">
        <v>2811</v>
      </c>
      <c r="G538" s="56" t="s">
        <v>35</v>
      </c>
      <c r="H538" s="58" t="s">
        <v>2838</v>
      </c>
      <c r="I538" s="58" t="e">
        <f>VLOOKUP(H538,合同高级查询数据!$A$2:$Y$53,25,FALSE)</f>
        <v>#N/A</v>
      </c>
      <c r="J538" s="123" t="s">
        <v>37</v>
      </c>
      <c r="K538" s="56" t="s">
        <v>2839</v>
      </c>
      <c r="L538" s="56" t="s">
        <v>2840</v>
      </c>
      <c r="M538" s="125" t="s">
        <v>2841</v>
      </c>
      <c r="N538" s="112">
        <v>44927</v>
      </c>
      <c r="O538" s="181" t="s">
        <v>58</v>
      </c>
      <c r="P538" s="74">
        <v>5200</v>
      </c>
      <c r="Q538" s="134">
        <v>72.9</v>
      </c>
      <c r="R538" s="74">
        <f t="shared" si="26"/>
        <v>379080</v>
      </c>
      <c r="S538" s="123">
        <v>202304</v>
      </c>
      <c r="T538" s="191" t="s">
        <v>2842</v>
      </c>
      <c r="U538" s="135"/>
      <c r="V538" s="148">
        <v>72.857933044</v>
      </c>
      <c r="W538" s="77"/>
      <c r="X538" s="112">
        <v>44927</v>
      </c>
      <c r="Y538" s="112">
        <v>45291</v>
      </c>
      <c r="Z538" s="55" t="s">
        <v>2843</v>
      </c>
      <c r="AA538" s="158">
        <v>0.4</v>
      </c>
      <c r="AB538" s="159">
        <v>100</v>
      </c>
      <c r="AC538" s="147">
        <f t="shared" si="25"/>
        <v>40</v>
      </c>
    </row>
    <row r="539" s="41" customFormat="1" customHeight="1" spans="1:29">
      <c r="A539" s="57" t="s">
        <v>153</v>
      </c>
      <c r="B539" s="59" t="s">
        <v>1910</v>
      </c>
      <c r="C539" s="55" t="s">
        <v>1492</v>
      </c>
      <c r="D539" s="55" t="s">
        <v>1926</v>
      </c>
      <c r="E539" s="57" t="s">
        <v>2810</v>
      </c>
      <c r="F539" s="57" t="s">
        <v>2811</v>
      </c>
      <c r="G539" s="57" t="s">
        <v>35</v>
      </c>
      <c r="H539" s="58" t="s">
        <v>2827</v>
      </c>
      <c r="I539" s="58" t="e">
        <f>VLOOKUP(H539,合同高级查询数据!$A$2:$Y$53,25,FALSE)</f>
        <v>#N/A</v>
      </c>
      <c r="J539" s="123" t="s">
        <v>37</v>
      </c>
      <c r="K539" s="57" t="s">
        <v>1952</v>
      </c>
      <c r="L539" s="124" t="s">
        <v>2828</v>
      </c>
      <c r="M539" s="125" t="s">
        <v>2829</v>
      </c>
      <c r="N539" s="112" t="s">
        <v>2830</v>
      </c>
      <c r="O539" s="55" t="s">
        <v>2831</v>
      </c>
      <c r="P539" s="74">
        <v>4800</v>
      </c>
      <c r="Q539" s="134">
        <v>3.4</v>
      </c>
      <c r="R539" s="74">
        <f t="shared" si="26"/>
        <v>16320</v>
      </c>
      <c r="S539" s="123">
        <v>202303</v>
      </c>
      <c r="T539" s="191" t="s">
        <v>2844</v>
      </c>
      <c r="U539" s="135"/>
      <c r="V539" s="77"/>
      <c r="W539" s="77"/>
      <c r="X539" s="112"/>
      <c r="Y539" s="112"/>
      <c r="Z539" s="55"/>
      <c r="AA539" s="158"/>
      <c r="AB539" s="159"/>
      <c r="AC539" s="159"/>
    </row>
    <row r="540" s="41" customFormat="1" customHeight="1" spans="1:29">
      <c r="A540" s="180" t="s">
        <v>50</v>
      </c>
      <c r="B540" s="59" t="s">
        <v>1910</v>
      </c>
      <c r="C540" s="55" t="s">
        <v>61</v>
      </c>
      <c r="D540" s="55" t="s">
        <v>1926</v>
      </c>
      <c r="E540" s="57" t="s">
        <v>2845</v>
      </c>
      <c r="F540" s="57" t="s">
        <v>2846</v>
      </c>
      <c r="G540" s="57" t="s">
        <v>35</v>
      </c>
      <c r="H540" s="58" t="s">
        <v>2847</v>
      </c>
      <c r="I540" s="58" t="e">
        <f>VLOOKUP(H540,合同高级查询数据!$A$2:$Y$53,25,FALSE)</f>
        <v>#N/A</v>
      </c>
      <c r="J540" s="123" t="s">
        <v>37</v>
      </c>
      <c r="K540" s="57" t="s">
        <v>2848</v>
      </c>
      <c r="L540" s="124" t="s">
        <v>2849</v>
      </c>
      <c r="M540" s="125" t="s">
        <v>2850</v>
      </c>
      <c r="N540" s="112" t="s">
        <v>2851</v>
      </c>
      <c r="O540" s="55" t="s">
        <v>2852</v>
      </c>
      <c r="P540" s="74">
        <v>6333</v>
      </c>
      <c r="Q540" s="134">
        <v>112.9</v>
      </c>
      <c r="R540" s="74">
        <f t="shared" si="26"/>
        <v>714995.7</v>
      </c>
      <c r="S540" s="123">
        <v>202304</v>
      </c>
      <c r="T540" s="171" t="s">
        <v>2853</v>
      </c>
      <c r="U540" s="135"/>
      <c r="V540" s="148">
        <v>112.831199646</v>
      </c>
      <c r="W540" s="77"/>
      <c r="X540" s="168">
        <v>44866</v>
      </c>
      <c r="Y540" s="168">
        <v>45230</v>
      </c>
      <c r="Z540" s="55" t="s">
        <v>2854</v>
      </c>
      <c r="AA540" s="158">
        <v>0.3</v>
      </c>
      <c r="AB540" s="159">
        <v>360</v>
      </c>
      <c r="AC540" s="147">
        <f t="shared" ref="AC540:AC569" si="27">AA540*AB540</f>
        <v>108</v>
      </c>
    </row>
    <row r="541" s="2" customFormat="1" customHeight="1" spans="1:29">
      <c r="A541" s="202" t="s">
        <v>50</v>
      </c>
      <c r="B541" s="7" t="s">
        <v>1910</v>
      </c>
      <c r="C541" s="7" t="s">
        <v>2131</v>
      </c>
      <c r="D541" s="7" t="s">
        <v>1926</v>
      </c>
      <c r="E541" s="61" t="s">
        <v>2845</v>
      </c>
      <c r="F541" s="61" t="s">
        <v>2846</v>
      </c>
      <c r="G541" s="61" t="s">
        <v>35</v>
      </c>
      <c r="H541" s="14" t="s">
        <v>2855</v>
      </c>
      <c r="I541" s="14" t="e">
        <f>VLOOKUP(H541,合同高级查询数据!$A$2:$Y$53,25,FALSE)</f>
        <v>#N/A</v>
      </c>
      <c r="J541" s="118" t="s">
        <v>37</v>
      </c>
      <c r="K541" s="61" t="s">
        <v>2856</v>
      </c>
      <c r="L541" s="119" t="s">
        <v>2857</v>
      </c>
      <c r="M541" s="108" t="s">
        <v>2858</v>
      </c>
      <c r="N541" s="102">
        <v>44652</v>
      </c>
      <c r="O541" s="7" t="s">
        <v>58</v>
      </c>
      <c r="P541" s="81">
        <v>15416.67</v>
      </c>
      <c r="Q541" s="128">
        <v>25</v>
      </c>
      <c r="R541" s="81">
        <f t="shared" si="26"/>
        <v>385416.75</v>
      </c>
      <c r="S541" s="118">
        <v>202304</v>
      </c>
      <c r="T541" s="103" t="s">
        <v>2859</v>
      </c>
      <c r="U541" s="101"/>
      <c r="V541" s="132">
        <v>23.107265472</v>
      </c>
      <c r="W541" s="84"/>
      <c r="X541" s="182"/>
      <c r="Y541" s="182"/>
      <c r="Z541" s="7" t="s">
        <v>2860</v>
      </c>
      <c r="AA541" s="154">
        <v>0.25</v>
      </c>
      <c r="AB541" s="155">
        <v>100</v>
      </c>
      <c r="AC541" s="121">
        <f t="shared" si="27"/>
        <v>25</v>
      </c>
    </row>
    <row r="542" s="41" customFormat="1" customHeight="1" spans="1:29">
      <c r="A542" s="180" t="s">
        <v>50</v>
      </c>
      <c r="B542" s="59" t="s">
        <v>1910</v>
      </c>
      <c r="C542" s="57" t="s">
        <v>2710</v>
      </c>
      <c r="D542" s="55" t="s">
        <v>1967</v>
      </c>
      <c r="E542" s="57" t="s">
        <v>2861</v>
      </c>
      <c r="F542" s="57" t="s">
        <v>2862</v>
      </c>
      <c r="G542" s="57" t="s">
        <v>35</v>
      </c>
      <c r="H542" s="58" t="s">
        <v>2863</v>
      </c>
      <c r="I542" s="58" t="str">
        <f>VLOOKUP(H542,合同高级查询数据!$A$2:$Y$53,25,FALSE)</f>
        <v>2023-04-17</v>
      </c>
      <c r="J542" s="123" t="s">
        <v>37</v>
      </c>
      <c r="K542" s="57" t="s">
        <v>2727</v>
      </c>
      <c r="L542" s="124" t="s">
        <v>2864</v>
      </c>
      <c r="M542" s="125" t="s">
        <v>2865</v>
      </c>
      <c r="N542" s="112" t="s">
        <v>2866</v>
      </c>
      <c r="O542" s="55" t="s">
        <v>2867</v>
      </c>
      <c r="P542" s="74">
        <v>5833.3</v>
      </c>
      <c r="Q542" s="134">
        <v>50.8</v>
      </c>
      <c r="R542" s="74">
        <f t="shared" si="26"/>
        <v>296331.64</v>
      </c>
      <c r="S542" s="123">
        <v>202304</v>
      </c>
      <c r="T542" s="171" t="s">
        <v>2868</v>
      </c>
      <c r="U542" s="135"/>
      <c r="V542" s="148">
        <v>50.718414307</v>
      </c>
      <c r="W542" s="77"/>
      <c r="X542" s="112">
        <v>44927</v>
      </c>
      <c r="Y542" s="172">
        <v>45291</v>
      </c>
      <c r="Z542" s="55" t="s">
        <v>2869</v>
      </c>
      <c r="AA542" s="158">
        <v>0.4</v>
      </c>
      <c r="AB542" s="159">
        <v>120</v>
      </c>
      <c r="AC542" s="147">
        <f t="shared" si="27"/>
        <v>48</v>
      </c>
    </row>
    <row r="543" s="41" customFormat="1" customHeight="1" spans="1:29">
      <c r="A543" s="180" t="s">
        <v>50</v>
      </c>
      <c r="B543" s="59" t="s">
        <v>1910</v>
      </c>
      <c r="C543" s="55" t="s">
        <v>77</v>
      </c>
      <c r="D543" s="55" t="s">
        <v>1926</v>
      </c>
      <c r="E543" s="57" t="s">
        <v>163</v>
      </c>
      <c r="F543" s="57" t="s">
        <v>182</v>
      </c>
      <c r="G543" s="57" t="s">
        <v>35</v>
      </c>
      <c r="H543" s="58" t="s">
        <v>2870</v>
      </c>
      <c r="I543" s="58" t="e">
        <f>VLOOKUP(H543,合同高级查询数据!$A$2:$Y$53,25,FALSE)</f>
        <v>#N/A</v>
      </c>
      <c r="J543" s="123" t="s">
        <v>37</v>
      </c>
      <c r="K543" s="57" t="s">
        <v>2758</v>
      </c>
      <c r="L543" s="124" t="s">
        <v>2871</v>
      </c>
      <c r="M543" s="125" t="s">
        <v>2872</v>
      </c>
      <c r="N543" s="112" t="s">
        <v>2873</v>
      </c>
      <c r="O543" s="55" t="s">
        <v>197</v>
      </c>
      <c r="P543" s="74">
        <v>6250</v>
      </c>
      <c r="Q543" s="134">
        <v>0</v>
      </c>
      <c r="R543" s="74">
        <f t="shared" si="26"/>
        <v>0</v>
      </c>
      <c r="S543" s="123">
        <v>202304</v>
      </c>
      <c r="T543" s="171" t="s">
        <v>2874</v>
      </c>
      <c r="U543" s="135"/>
      <c r="V543" s="148">
        <v>0</v>
      </c>
      <c r="W543" s="77"/>
      <c r="X543" s="112">
        <v>44378</v>
      </c>
      <c r="Y543" s="112">
        <v>44742</v>
      </c>
      <c r="Z543" s="147">
        <v>0</v>
      </c>
      <c r="AA543" s="147">
        <v>0</v>
      </c>
      <c r="AB543" s="147">
        <v>0</v>
      </c>
      <c r="AC543" s="147">
        <f t="shared" si="27"/>
        <v>0</v>
      </c>
    </row>
    <row r="544" s="41" customFormat="1" customHeight="1" spans="1:29">
      <c r="A544" s="180" t="s">
        <v>50</v>
      </c>
      <c r="B544" s="59" t="s">
        <v>1910</v>
      </c>
      <c r="C544" s="55" t="s">
        <v>2131</v>
      </c>
      <c r="D544" s="55" t="s">
        <v>1926</v>
      </c>
      <c r="E544" s="57" t="s">
        <v>2875</v>
      </c>
      <c r="F544" s="57" t="s">
        <v>2876</v>
      </c>
      <c r="G544" s="57" t="s">
        <v>35</v>
      </c>
      <c r="H544" s="58" t="s">
        <v>2877</v>
      </c>
      <c r="I544" s="58" t="e">
        <f>VLOOKUP(H544,合同高级查询数据!$A$2:$Y$53,25,FALSE)</f>
        <v>#N/A</v>
      </c>
      <c r="J544" s="123" t="s">
        <v>37</v>
      </c>
      <c r="K544" s="57" t="s">
        <v>2878</v>
      </c>
      <c r="L544" s="124" t="s">
        <v>2879</v>
      </c>
      <c r="M544" s="125" t="s">
        <v>2880</v>
      </c>
      <c r="N544" s="112" t="s">
        <v>2881</v>
      </c>
      <c r="O544" s="55" t="s">
        <v>197</v>
      </c>
      <c r="P544" s="74">
        <v>6500</v>
      </c>
      <c r="Q544" s="134">
        <v>0</v>
      </c>
      <c r="R544" s="74">
        <f t="shared" si="26"/>
        <v>0</v>
      </c>
      <c r="S544" s="123">
        <v>202304</v>
      </c>
      <c r="T544" s="171" t="s">
        <v>2882</v>
      </c>
      <c r="U544" s="135"/>
      <c r="V544" s="148">
        <v>0</v>
      </c>
      <c r="W544" s="77"/>
      <c r="X544" s="112">
        <v>44774</v>
      </c>
      <c r="Y544" s="112">
        <v>44834</v>
      </c>
      <c r="Z544" s="147">
        <v>0</v>
      </c>
      <c r="AA544" s="147">
        <v>0</v>
      </c>
      <c r="AB544" s="147">
        <v>0</v>
      </c>
      <c r="AC544" s="147">
        <f t="shared" si="27"/>
        <v>0</v>
      </c>
    </row>
    <row r="545" s="41" customFormat="1" customHeight="1" spans="1:29">
      <c r="A545" s="180" t="s">
        <v>50</v>
      </c>
      <c r="B545" s="59" t="s">
        <v>1910</v>
      </c>
      <c r="C545" s="55" t="s">
        <v>2131</v>
      </c>
      <c r="D545" s="55" t="s">
        <v>1926</v>
      </c>
      <c r="E545" s="57" t="s">
        <v>2875</v>
      </c>
      <c r="F545" s="57" t="s">
        <v>2876</v>
      </c>
      <c r="G545" s="57" t="s">
        <v>35</v>
      </c>
      <c r="H545" s="58" t="s">
        <v>2883</v>
      </c>
      <c r="I545" s="58" t="e">
        <f>VLOOKUP(H545,合同高级查询数据!$A$2:$Y$53,25,FALSE)</f>
        <v>#N/A</v>
      </c>
      <c r="J545" s="123" t="s">
        <v>37</v>
      </c>
      <c r="K545" s="57" t="s">
        <v>2252</v>
      </c>
      <c r="L545" s="124" t="s">
        <v>2884</v>
      </c>
      <c r="M545" s="125" t="s">
        <v>2885</v>
      </c>
      <c r="N545" s="112" t="s">
        <v>2886</v>
      </c>
      <c r="O545" s="55" t="s">
        <v>1513</v>
      </c>
      <c r="P545" s="74">
        <v>6500</v>
      </c>
      <c r="Q545" s="134">
        <v>0</v>
      </c>
      <c r="R545" s="74">
        <f t="shared" si="26"/>
        <v>0</v>
      </c>
      <c r="S545" s="123">
        <v>202304</v>
      </c>
      <c r="T545" s="171" t="s">
        <v>2887</v>
      </c>
      <c r="U545" s="135"/>
      <c r="V545" s="148">
        <v>0</v>
      </c>
      <c r="W545" s="77"/>
      <c r="X545" s="112">
        <v>44470</v>
      </c>
      <c r="Y545" s="112">
        <v>44834</v>
      </c>
      <c r="Z545" s="147">
        <v>0</v>
      </c>
      <c r="AA545" s="147">
        <v>0</v>
      </c>
      <c r="AB545" s="147">
        <v>0</v>
      </c>
      <c r="AC545" s="147">
        <f t="shared" si="27"/>
        <v>0</v>
      </c>
    </row>
    <row r="546" s="41" customFormat="1" customHeight="1" spans="1:29">
      <c r="A546" s="180" t="s">
        <v>153</v>
      </c>
      <c r="B546" s="59" t="s">
        <v>1910</v>
      </c>
      <c r="C546" s="55" t="s">
        <v>1492</v>
      </c>
      <c r="D546" s="55" t="s">
        <v>1926</v>
      </c>
      <c r="E546" s="57" t="s">
        <v>2888</v>
      </c>
      <c r="F546" s="57" t="s">
        <v>2889</v>
      </c>
      <c r="G546" s="57" t="s">
        <v>35</v>
      </c>
      <c r="H546" s="58" t="s">
        <v>2890</v>
      </c>
      <c r="I546" s="58" t="e">
        <f>VLOOKUP(H546,合同高级查询数据!$A$2:$Y$53,25,FALSE)</f>
        <v>#N/A</v>
      </c>
      <c r="J546" s="123" t="s">
        <v>37</v>
      </c>
      <c r="K546" s="57" t="s">
        <v>1952</v>
      </c>
      <c r="L546" s="124" t="s">
        <v>2891</v>
      </c>
      <c r="M546" s="125" t="s">
        <v>2892</v>
      </c>
      <c r="N546" s="112" t="s">
        <v>2893</v>
      </c>
      <c r="O546" s="55" t="s">
        <v>1947</v>
      </c>
      <c r="P546" s="74">
        <v>4600</v>
      </c>
      <c r="Q546" s="134">
        <v>0</v>
      </c>
      <c r="R546" s="74">
        <f t="shared" si="26"/>
        <v>0</v>
      </c>
      <c r="S546" s="123">
        <v>202304</v>
      </c>
      <c r="T546" s="171" t="s">
        <v>2894</v>
      </c>
      <c r="U546" s="135"/>
      <c r="V546" s="148">
        <v>0</v>
      </c>
      <c r="W546" s="77"/>
      <c r="X546" s="112">
        <v>44409</v>
      </c>
      <c r="Y546" s="112">
        <v>44773</v>
      </c>
      <c r="Z546" s="147">
        <v>0</v>
      </c>
      <c r="AA546" s="147">
        <v>0</v>
      </c>
      <c r="AB546" s="147">
        <v>0</v>
      </c>
      <c r="AC546" s="147">
        <f t="shared" si="27"/>
        <v>0</v>
      </c>
    </row>
    <row r="547" s="41" customFormat="1" customHeight="1" spans="1:29">
      <c r="A547" s="57" t="s">
        <v>153</v>
      </c>
      <c r="B547" s="59" t="s">
        <v>1910</v>
      </c>
      <c r="C547" s="55" t="s">
        <v>1572</v>
      </c>
      <c r="D547" s="55" t="s">
        <v>1967</v>
      </c>
      <c r="E547" s="57" t="s">
        <v>2895</v>
      </c>
      <c r="F547" s="57" t="s">
        <v>2896</v>
      </c>
      <c r="G547" s="57" t="s">
        <v>35</v>
      </c>
      <c r="H547" s="58" t="s">
        <v>2897</v>
      </c>
      <c r="I547" s="58" t="e">
        <f>VLOOKUP(H547,合同高级查询数据!$A$2:$Y$53,25,FALSE)</f>
        <v>#N/A</v>
      </c>
      <c r="J547" s="123" t="s">
        <v>37</v>
      </c>
      <c r="K547" s="57" t="s">
        <v>1614</v>
      </c>
      <c r="L547" s="124" t="s">
        <v>2898</v>
      </c>
      <c r="M547" s="125" t="s">
        <v>2700</v>
      </c>
      <c r="N547" s="112" t="s">
        <v>2899</v>
      </c>
      <c r="O547" s="55" t="s">
        <v>1513</v>
      </c>
      <c r="P547" s="74">
        <v>5500</v>
      </c>
      <c r="Q547" s="134">
        <v>0</v>
      </c>
      <c r="R547" s="74">
        <f t="shared" si="26"/>
        <v>0</v>
      </c>
      <c r="S547" s="123">
        <v>202304</v>
      </c>
      <c r="T547" s="171" t="s">
        <v>2900</v>
      </c>
      <c r="U547" s="135"/>
      <c r="V547" s="148">
        <v>0</v>
      </c>
      <c r="W547" s="77"/>
      <c r="X547" s="112">
        <v>44409</v>
      </c>
      <c r="Y547" s="112">
        <v>44773</v>
      </c>
      <c r="Z547" s="147">
        <v>0</v>
      </c>
      <c r="AA547" s="147">
        <v>0</v>
      </c>
      <c r="AB547" s="147">
        <v>0</v>
      </c>
      <c r="AC547" s="147">
        <f t="shared" si="27"/>
        <v>0</v>
      </c>
    </row>
    <row r="548" s="41" customFormat="1" customHeight="1" spans="1:29">
      <c r="A548" s="57" t="s">
        <v>153</v>
      </c>
      <c r="B548" s="59" t="s">
        <v>1910</v>
      </c>
      <c r="C548" s="59" t="s">
        <v>1572</v>
      </c>
      <c r="D548" s="55" t="s">
        <v>1967</v>
      </c>
      <c r="E548" s="57" t="s">
        <v>2895</v>
      </c>
      <c r="F548" s="57" t="s">
        <v>2896</v>
      </c>
      <c r="G548" s="57" t="s">
        <v>35</v>
      </c>
      <c r="H548" s="58" t="s">
        <v>2897</v>
      </c>
      <c r="I548" s="58" t="e">
        <f>VLOOKUP(H548,合同高级查询数据!$A$2:$Y$53,25,FALSE)</f>
        <v>#N/A</v>
      </c>
      <c r="J548" s="123" t="s">
        <v>37</v>
      </c>
      <c r="K548" s="57" t="s">
        <v>1614</v>
      </c>
      <c r="L548" s="124" t="s">
        <v>2901</v>
      </c>
      <c r="M548" s="125" t="s">
        <v>2902</v>
      </c>
      <c r="N548" s="112" t="s">
        <v>2903</v>
      </c>
      <c r="O548" s="55" t="s">
        <v>1513</v>
      </c>
      <c r="P548" s="74">
        <v>5500</v>
      </c>
      <c r="Q548" s="134">
        <v>0</v>
      </c>
      <c r="R548" s="74">
        <f t="shared" si="26"/>
        <v>0</v>
      </c>
      <c r="S548" s="123">
        <v>202304</v>
      </c>
      <c r="T548" s="171" t="s">
        <v>2904</v>
      </c>
      <c r="U548" s="135"/>
      <c r="V548" s="148">
        <v>0</v>
      </c>
      <c r="W548" s="77"/>
      <c r="X548" s="112">
        <v>44409</v>
      </c>
      <c r="Y548" s="112">
        <v>44773</v>
      </c>
      <c r="Z548" s="147">
        <v>0</v>
      </c>
      <c r="AA548" s="147">
        <v>0</v>
      </c>
      <c r="AB548" s="147">
        <v>0</v>
      </c>
      <c r="AC548" s="147">
        <f t="shared" si="27"/>
        <v>0</v>
      </c>
    </row>
    <row r="549" s="41" customFormat="1" customHeight="1" spans="1:29">
      <c r="A549" s="57" t="s">
        <v>190</v>
      </c>
      <c r="B549" s="55" t="s">
        <v>1910</v>
      </c>
      <c r="C549" s="55" t="s">
        <v>1572</v>
      </c>
      <c r="D549" s="55" t="s">
        <v>1967</v>
      </c>
      <c r="E549" s="57" t="s">
        <v>2905</v>
      </c>
      <c r="F549" s="57" t="s">
        <v>2906</v>
      </c>
      <c r="G549" s="57" t="s">
        <v>35</v>
      </c>
      <c r="H549" s="58" t="s">
        <v>2907</v>
      </c>
      <c r="I549" s="58" t="e">
        <f>VLOOKUP(H549,合同高级查询数据!$A$2:$Y$53,25,FALSE)</f>
        <v>#N/A</v>
      </c>
      <c r="J549" s="123" t="s">
        <v>37</v>
      </c>
      <c r="K549" s="57" t="s">
        <v>2908</v>
      </c>
      <c r="L549" s="124" t="s">
        <v>2909</v>
      </c>
      <c r="M549" s="125" t="s">
        <v>2910</v>
      </c>
      <c r="N549" s="112" t="s">
        <v>2911</v>
      </c>
      <c r="O549" s="55" t="s">
        <v>389</v>
      </c>
      <c r="P549" s="74">
        <v>6833.33</v>
      </c>
      <c r="Q549" s="134">
        <v>0</v>
      </c>
      <c r="R549" s="74">
        <f t="shared" si="26"/>
        <v>0</v>
      </c>
      <c r="S549" s="123">
        <v>202304</v>
      </c>
      <c r="T549" s="171" t="s">
        <v>2912</v>
      </c>
      <c r="U549" s="135"/>
      <c r="V549" s="148">
        <v>0</v>
      </c>
      <c r="W549" s="77"/>
      <c r="X549" s="187">
        <v>44440</v>
      </c>
      <c r="Y549" s="187">
        <v>44804</v>
      </c>
      <c r="Z549" s="147">
        <v>0</v>
      </c>
      <c r="AA549" s="147">
        <v>0</v>
      </c>
      <c r="AB549" s="147">
        <v>0</v>
      </c>
      <c r="AC549" s="147">
        <f t="shared" si="27"/>
        <v>0</v>
      </c>
    </row>
    <row r="550" s="41" customFormat="1" customHeight="1" spans="1:29">
      <c r="A550" s="57" t="s">
        <v>190</v>
      </c>
      <c r="B550" s="55" t="s">
        <v>1910</v>
      </c>
      <c r="C550" s="55" t="s">
        <v>1281</v>
      </c>
      <c r="D550" s="55" t="s">
        <v>1967</v>
      </c>
      <c r="E550" s="57" t="s">
        <v>2913</v>
      </c>
      <c r="F550" s="57" t="s">
        <v>2914</v>
      </c>
      <c r="G550" s="57" t="s">
        <v>35</v>
      </c>
      <c r="H550" s="58" t="s">
        <v>2915</v>
      </c>
      <c r="I550" s="58" t="e">
        <f>VLOOKUP(H550,合同高级查询数据!$A$2:$Y$53,25,FALSE)</f>
        <v>#N/A</v>
      </c>
      <c r="J550" s="123" t="s">
        <v>37</v>
      </c>
      <c r="K550" s="57" t="s">
        <v>2916</v>
      </c>
      <c r="L550" s="124" t="s">
        <v>2917</v>
      </c>
      <c r="M550" s="125" t="s">
        <v>2918</v>
      </c>
      <c r="N550" s="112" t="s">
        <v>2919</v>
      </c>
      <c r="O550" s="55" t="s">
        <v>2920</v>
      </c>
      <c r="P550" s="74">
        <v>6666.67</v>
      </c>
      <c r="Q550" s="134">
        <v>0</v>
      </c>
      <c r="R550" s="74">
        <f t="shared" si="26"/>
        <v>0</v>
      </c>
      <c r="S550" s="123">
        <v>202304</v>
      </c>
      <c r="T550" s="171" t="s">
        <v>2921</v>
      </c>
      <c r="U550" s="135"/>
      <c r="V550" s="148">
        <v>0</v>
      </c>
      <c r="W550" s="77"/>
      <c r="X550" s="112">
        <v>44593</v>
      </c>
      <c r="Y550" s="112">
        <v>44957</v>
      </c>
      <c r="Z550" s="147">
        <v>0</v>
      </c>
      <c r="AA550" s="147">
        <v>0</v>
      </c>
      <c r="AB550" s="147">
        <v>0</v>
      </c>
      <c r="AC550" s="147">
        <f t="shared" si="27"/>
        <v>0</v>
      </c>
    </row>
    <row r="551" s="41" customFormat="1" customHeight="1" spans="1:29">
      <c r="A551" s="57" t="s">
        <v>153</v>
      </c>
      <c r="B551" s="55" t="s">
        <v>1910</v>
      </c>
      <c r="C551" s="55" t="s">
        <v>307</v>
      </c>
      <c r="D551" s="55" t="s">
        <v>1926</v>
      </c>
      <c r="E551" s="57" t="s">
        <v>135</v>
      </c>
      <c r="F551" s="57" t="s">
        <v>2922</v>
      </c>
      <c r="G551" s="57" t="s">
        <v>35</v>
      </c>
      <c r="H551" s="58" t="s">
        <v>2923</v>
      </c>
      <c r="I551" s="58" t="e">
        <f>VLOOKUP(H551,合同高级查询数据!$A$2:$Y$53,25,FALSE)</f>
        <v>#N/A</v>
      </c>
      <c r="J551" s="123" t="s">
        <v>37</v>
      </c>
      <c r="K551" s="57" t="s">
        <v>1077</v>
      </c>
      <c r="L551" s="55" t="s">
        <v>1075</v>
      </c>
      <c r="M551" s="125" t="s">
        <v>2924</v>
      </c>
      <c r="N551" s="112" t="s">
        <v>2925</v>
      </c>
      <c r="O551" s="55" t="s">
        <v>2926</v>
      </c>
      <c r="P551" s="74">
        <v>4550</v>
      </c>
      <c r="Q551" s="134">
        <v>103.1</v>
      </c>
      <c r="R551" s="74">
        <f t="shared" si="26"/>
        <v>469105</v>
      </c>
      <c r="S551" s="123">
        <v>202304</v>
      </c>
      <c r="T551" s="171" t="s">
        <v>2927</v>
      </c>
      <c r="U551" s="135"/>
      <c r="V551" s="148">
        <v>103.034873962</v>
      </c>
      <c r="W551" s="77"/>
      <c r="X551" s="112">
        <v>44835</v>
      </c>
      <c r="Y551" s="112">
        <v>45199</v>
      </c>
      <c r="Z551" s="55" t="s">
        <v>2928</v>
      </c>
      <c r="AA551" s="158">
        <v>0.4</v>
      </c>
      <c r="AB551" s="159">
        <v>150</v>
      </c>
      <c r="AC551" s="147">
        <f t="shared" si="27"/>
        <v>60</v>
      </c>
    </row>
    <row r="552" s="41" customFormat="1" customHeight="1" spans="1:29">
      <c r="A552" s="57" t="s">
        <v>153</v>
      </c>
      <c r="B552" s="55" t="s">
        <v>1910</v>
      </c>
      <c r="C552" s="55" t="s">
        <v>307</v>
      </c>
      <c r="D552" s="55" t="s">
        <v>1926</v>
      </c>
      <c r="E552" s="57" t="s">
        <v>135</v>
      </c>
      <c r="F552" s="57" t="s">
        <v>2922</v>
      </c>
      <c r="G552" s="57" t="s">
        <v>35</v>
      </c>
      <c r="H552" s="58" t="s">
        <v>2923</v>
      </c>
      <c r="I552" s="58" t="e">
        <f>VLOOKUP(H552,合同高级查询数据!$A$2:$Y$53,25,FALSE)</f>
        <v>#N/A</v>
      </c>
      <c r="J552" s="123" t="s">
        <v>37</v>
      </c>
      <c r="K552" s="57" t="s">
        <v>1077</v>
      </c>
      <c r="L552" s="55" t="s">
        <v>2929</v>
      </c>
      <c r="M552" s="125" t="s">
        <v>2924</v>
      </c>
      <c r="N552" s="112">
        <v>44805</v>
      </c>
      <c r="O552" s="55" t="s">
        <v>2575</v>
      </c>
      <c r="P552" s="74">
        <v>4550</v>
      </c>
      <c r="Q552" s="134">
        <v>101.4</v>
      </c>
      <c r="R552" s="74">
        <f t="shared" si="26"/>
        <v>461370</v>
      </c>
      <c r="S552" s="123">
        <v>202304</v>
      </c>
      <c r="T552" s="189" t="s">
        <v>2930</v>
      </c>
      <c r="U552" s="135"/>
      <c r="V552" s="148">
        <v>101.364807129</v>
      </c>
      <c r="W552" s="77"/>
      <c r="X552" s="112">
        <v>44835</v>
      </c>
      <c r="Y552" s="112">
        <v>45199</v>
      </c>
      <c r="Z552" s="55" t="s">
        <v>2931</v>
      </c>
      <c r="AA552" s="158">
        <v>0.4</v>
      </c>
      <c r="AB552" s="159">
        <v>150</v>
      </c>
      <c r="AC552" s="147">
        <f t="shared" si="27"/>
        <v>60</v>
      </c>
    </row>
    <row r="553" s="41" customFormat="1" customHeight="1" spans="1:29">
      <c r="A553" s="57" t="s">
        <v>153</v>
      </c>
      <c r="B553" s="55" t="s">
        <v>1910</v>
      </c>
      <c r="C553" s="55" t="s">
        <v>307</v>
      </c>
      <c r="D553" s="55" t="s">
        <v>1926</v>
      </c>
      <c r="E553" s="57" t="s">
        <v>135</v>
      </c>
      <c r="F553" s="57" t="s">
        <v>2922</v>
      </c>
      <c r="G553" s="57" t="s">
        <v>35</v>
      </c>
      <c r="H553" s="58" t="s">
        <v>2932</v>
      </c>
      <c r="I553" s="58" t="e">
        <f>VLOOKUP(H553,合同高级查询数据!$A$2:$Y$53,25,FALSE)</f>
        <v>#N/A</v>
      </c>
      <c r="J553" s="123" t="s">
        <v>37</v>
      </c>
      <c r="K553" s="57" t="s">
        <v>1077</v>
      </c>
      <c r="L553" s="55" t="s">
        <v>2933</v>
      </c>
      <c r="M553" s="125" t="s">
        <v>2924</v>
      </c>
      <c r="N553" s="112">
        <v>44682</v>
      </c>
      <c r="O553" s="55" t="s">
        <v>74</v>
      </c>
      <c r="P553" s="74">
        <v>4650</v>
      </c>
      <c r="Q553" s="134">
        <v>136.6</v>
      </c>
      <c r="R553" s="74">
        <f t="shared" si="26"/>
        <v>635190</v>
      </c>
      <c r="S553" s="123">
        <v>202304</v>
      </c>
      <c r="T553" s="171" t="s">
        <v>2934</v>
      </c>
      <c r="U553" s="135"/>
      <c r="V553" s="148">
        <v>136.510299683</v>
      </c>
      <c r="W553" s="77"/>
      <c r="X553" s="112">
        <v>44682</v>
      </c>
      <c r="Y553" s="112">
        <v>45046</v>
      </c>
      <c r="Z553" s="55" t="s">
        <v>2935</v>
      </c>
      <c r="AA553" s="158">
        <v>0.4</v>
      </c>
      <c r="AB553" s="159">
        <v>200</v>
      </c>
      <c r="AC553" s="147">
        <f t="shared" si="27"/>
        <v>80</v>
      </c>
    </row>
    <row r="554" s="41" customFormat="1" customHeight="1" spans="1:29">
      <c r="A554" s="57" t="s">
        <v>190</v>
      </c>
      <c r="B554" s="55" t="s">
        <v>1910</v>
      </c>
      <c r="C554" s="55" t="s">
        <v>299</v>
      </c>
      <c r="D554" s="55" t="s">
        <v>53</v>
      </c>
      <c r="E554" s="57" t="s">
        <v>2936</v>
      </c>
      <c r="F554" s="57" t="s">
        <v>2937</v>
      </c>
      <c r="G554" s="57" t="s">
        <v>35</v>
      </c>
      <c r="H554" s="58" t="s">
        <v>2938</v>
      </c>
      <c r="I554" s="58" t="e">
        <f>VLOOKUP(H554,合同高级查询数据!$A$2:$Y$53,25,FALSE)</f>
        <v>#N/A</v>
      </c>
      <c r="J554" s="123" t="s">
        <v>37</v>
      </c>
      <c r="K554" s="57" t="s">
        <v>2939</v>
      </c>
      <c r="L554" s="124" t="s">
        <v>2940</v>
      </c>
      <c r="M554" s="125" t="s">
        <v>2941</v>
      </c>
      <c r="N554" s="112">
        <v>44470</v>
      </c>
      <c r="O554" s="55" t="s">
        <v>58</v>
      </c>
      <c r="P554" s="74">
        <v>5000</v>
      </c>
      <c r="Q554" s="134">
        <v>50.6</v>
      </c>
      <c r="R554" s="74">
        <f t="shared" si="26"/>
        <v>253000</v>
      </c>
      <c r="S554" s="123">
        <v>202304</v>
      </c>
      <c r="T554" s="171" t="s">
        <v>2942</v>
      </c>
      <c r="U554" s="135"/>
      <c r="V554" s="148">
        <v>50.515792847</v>
      </c>
      <c r="W554" s="77"/>
      <c r="X554" s="112">
        <v>44470</v>
      </c>
      <c r="Y554" s="112">
        <v>45199</v>
      </c>
      <c r="Z554" s="55" t="s">
        <v>2943</v>
      </c>
      <c r="AA554" s="158">
        <v>0.3</v>
      </c>
      <c r="AB554" s="159">
        <v>100</v>
      </c>
      <c r="AC554" s="147">
        <f t="shared" si="27"/>
        <v>30</v>
      </c>
    </row>
    <row r="555" s="41" customFormat="1" customHeight="1" spans="1:29">
      <c r="A555" s="57" t="s">
        <v>153</v>
      </c>
      <c r="B555" s="55" t="s">
        <v>1910</v>
      </c>
      <c r="C555" s="55" t="s">
        <v>154</v>
      </c>
      <c r="D555" s="55" t="s">
        <v>53</v>
      </c>
      <c r="E555" s="57" t="s">
        <v>621</v>
      </c>
      <c r="F555" s="57" t="s">
        <v>622</v>
      </c>
      <c r="G555" s="57" t="s">
        <v>35</v>
      </c>
      <c r="H555" s="58" t="s">
        <v>2944</v>
      </c>
      <c r="I555" s="58" t="e">
        <f>VLOOKUP(H555,合同高级查询数据!$A$2:$Y$53,25,FALSE)</f>
        <v>#N/A</v>
      </c>
      <c r="J555" s="123" t="s">
        <v>37</v>
      </c>
      <c r="K555" s="57" t="s">
        <v>2945</v>
      </c>
      <c r="L555" s="124" t="s">
        <v>2946</v>
      </c>
      <c r="M555" s="125" t="s">
        <v>2947</v>
      </c>
      <c r="N555" s="112" t="s">
        <v>2948</v>
      </c>
      <c r="O555" s="55" t="s">
        <v>2949</v>
      </c>
      <c r="P555" s="74">
        <v>5200</v>
      </c>
      <c r="Q555" s="134">
        <v>0</v>
      </c>
      <c r="R555" s="74">
        <f t="shared" si="26"/>
        <v>0</v>
      </c>
      <c r="S555" s="123">
        <v>202304</v>
      </c>
      <c r="T555" s="171" t="s">
        <v>2950</v>
      </c>
      <c r="U555" s="135"/>
      <c r="V555" s="148">
        <v>0</v>
      </c>
      <c r="W555" s="77"/>
      <c r="X555" s="112">
        <v>44470</v>
      </c>
      <c r="Y555" s="112">
        <v>44834</v>
      </c>
      <c r="Z555" s="147">
        <v>0</v>
      </c>
      <c r="AA555" s="147">
        <v>0</v>
      </c>
      <c r="AB555" s="147">
        <v>0</v>
      </c>
      <c r="AC555" s="147">
        <f t="shared" si="27"/>
        <v>0</v>
      </c>
    </row>
    <row r="556" s="41" customFormat="1" customHeight="1" spans="1:29">
      <c r="A556" s="57" t="s">
        <v>153</v>
      </c>
      <c r="B556" s="55" t="s">
        <v>1910</v>
      </c>
      <c r="C556" s="55" t="s">
        <v>154</v>
      </c>
      <c r="D556" s="55" t="s">
        <v>53</v>
      </c>
      <c r="E556" s="57" t="s">
        <v>621</v>
      </c>
      <c r="F556" s="57" t="s">
        <v>622</v>
      </c>
      <c r="G556" s="57" t="s">
        <v>35</v>
      </c>
      <c r="H556" s="58" t="s">
        <v>2951</v>
      </c>
      <c r="I556" s="58" t="e">
        <f>VLOOKUP(H556,合同高级查询数据!$A$2:$Y$53,25,FALSE)</f>
        <v>#N/A</v>
      </c>
      <c r="J556" s="123" t="s">
        <v>37</v>
      </c>
      <c r="K556" s="57" t="s">
        <v>2945</v>
      </c>
      <c r="L556" s="124" t="s">
        <v>2952</v>
      </c>
      <c r="M556" s="125" t="s">
        <v>2947</v>
      </c>
      <c r="N556" s="112" t="s">
        <v>2953</v>
      </c>
      <c r="O556" s="55" t="s">
        <v>1547</v>
      </c>
      <c r="P556" s="74">
        <v>5200</v>
      </c>
      <c r="Q556" s="134">
        <v>72.7</v>
      </c>
      <c r="R556" s="74">
        <f t="shared" si="26"/>
        <v>378040</v>
      </c>
      <c r="S556" s="123">
        <v>202304</v>
      </c>
      <c r="T556" s="171" t="s">
        <v>2954</v>
      </c>
      <c r="U556" s="135"/>
      <c r="V556" s="148">
        <v>72.65599823</v>
      </c>
      <c r="W556" s="77"/>
      <c r="X556" s="112">
        <v>44713</v>
      </c>
      <c r="Y556" s="112">
        <v>45077</v>
      </c>
      <c r="Z556" s="55" t="s">
        <v>2955</v>
      </c>
      <c r="AA556" s="158">
        <v>0.2</v>
      </c>
      <c r="AB556" s="159">
        <v>200</v>
      </c>
      <c r="AC556" s="147">
        <f t="shared" si="27"/>
        <v>40</v>
      </c>
    </row>
    <row r="557" s="2" customFormat="1" customHeight="1" spans="1:29">
      <c r="A557" s="61" t="s">
        <v>190</v>
      </c>
      <c r="B557" s="7" t="s">
        <v>1910</v>
      </c>
      <c r="C557" s="7" t="s">
        <v>223</v>
      </c>
      <c r="D557" s="7" t="s">
        <v>53</v>
      </c>
      <c r="E557" s="61" t="s">
        <v>85</v>
      </c>
      <c r="F557" s="61" t="s">
        <v>86</v>
      </c>
      <c r="G557" s="61" t="s">
        <v>35</v>
      </c>
      <c r="H557" s="14" t="s">
        <v>2956</v>
      </c>
      <c r="I557" s="14" t="e">
        <f>VLOOKUP(H557,合同高级查询数据!$A$2:$Y$53,25,FALSE)</f>
        <v>#N/A</v>
      </c>
      <c r="J557" s="118" t="s">
        <v>37</v>
      </c>
      <c r="K557" s="61" t="s">
        <v>2140</v>
      </c>
      <c r="L557" s="119" t="s">
        <v>2957</v>
      </c>
      <c r="M557" s="108" t="s">
        <v>2958</v>
      </c>
      <c r="N557" s="102">
        <v>44501</v>
      </c>
      <c r="O557" s="7" t="s">
        <v>74</v>
      </c>
      <c r="P557" s="81">
        <v>4200</v>
      </c>
      <c r="Q557" s="128">
        <v>92.2</v>
      </c>
      <c r="R557" s="81">
        <f t="shared" si="26"/>
        <v>387240</v>
      </c>
      <c r="S557" s="118">
        <v>202304</v>
      </c>
      <c r="T557" s="103" t="s">
        <v>2959</v>
      </c>
      <c r="U557" s="101"/>
      <c r="V557" s="132">
        <v>92.127372742</v>
      </c>
      <c r="W557" s="84"/>
      <c r="X557" s="102"/>
      <c r="Y557" s="102"/>
      <c r="Z557" s="121" t="s">
        <v>2960</v>
      </c>
      <c r="AA557" s="154">
        <v>0.3</v>
      </c>
      <c r="AB557" s="121">
        <v>200</v>
      </c>
      <c r="AC557" s="121">
        <f t="shared" si="27"/>
        <v>60</v>
      </c>
    </row>
    <row r="558" s="2" customFormat="1" customHeight="1" spans="1:29">
      <c r="A558" s="61" t="s">
        <v>190</v>
      </c>
      <c r="B558" s="7" t="s">
        <v>1910</v>
      </c>
      <c r="C558" s="7" t="s">
        <v>223</v>
      </c>
      <c r="D558" s="7" t="s">
        <v>53</v>
      </c>
      <c r="E558" s="7" t="s">
        <v>85</v>
      </c>
      <c r="F558" s="7" t="s">
        <v>86</v>
      </c>
      <c r="G558" s="61" t="s">
        <v>35</v>
      </c>
      <c r="H558" s="14" t="s">
        <v>2956</v>
      </c>
      <c r="I558" s="14" t="e">
        <f>VLOOKUP(H558,合同高级查询数据!$A$2:$Y$53,25,FALSE)</f>
        <v>#N/A</v>
      </c>
      <c r="J558" s="118" t="s">
        <v>37</v>
      </c>
      <c r="K558" s="61" t="s">
        <v>2140</v>
      </c>
      <c r="L558" s="7" t="s">
        <v>2961</v>
      </c>
      <c r="M558" s="7" t="s">
        <v>2958</v>
      </c>
      <c r="N558" s="102">
        <v>44593</v>
      </c>
      <c r="O558" s="7" t="s">
        <v>74</v>
      </c>
      <c r="P558" s="81">
        <v>4200</v>
      </c>
      <c r="Q558" s="128">
        <v>92.8</v>
      </c>
      <c r="R558" s="81">
        <f t="shared" si="26"/>
        <v>389760</v>
      </c>
      <c r="S558" s="118">
        <v>202304</v>
      </c>
      <c r="T558" s="190" t="s">
        <v>2962</v>
      </c>
      <c r="U558" s="7"/>
      <c r="V558" s="132">
        <v>92.787849426</v>
      </c>
      <c r="W558" s="84"/>
      <c r="X558" s="102"/>
      <c r="Y558" s="102"/>
      <c r="Z558" s="7" t="s">
        <v>2963</v>
      </c>
      <c r="AA558" s="154">
        <v>0.3</v>
      </c>
      <c r="AB558" s="155">
        <v>200</v>
      </c>
      <c r="AC558" s="121">
        <f t="shared" si="27"/>
        <v>60</v>
      </c>
    </row>
    <row r="559" s="41" customFormat="1" customHeight="1" spans="1:29">
      <c r="A559" s="57" t="s">
        <v>190</v>
      </c>
      <c r="B559" s="55" t="s">
        <v>1910</v>
      </c>
      <c r="C559" s="55" t="s">
        <v>223</v>
      </c>
      <c r="D559" s="55" t="s">
        <v>53</v>
      </c>
      <c r="E559" s="55" t="s">
        <v>85</v>
      </c>
      <c r="F559" s="55" t="s">
        <v>86</v>
      </c>
      <c r="G559" s="57" t="s">
        <v>35</v>
      </c>
      <c r="H559" s="75" t="s">
        <v>2964</v>
      </c>
      <c r="I559" s="58" t="e">
        <f>VLOOKUP(H559,合同高级查询数据!$A$2:$Y$53,25,FALSE)</f>
        <v>#N/A</v>
      </c>
      <c r="J559" s="123" t="s">
        <v>37</v>
      </c>
      <c r="K559" s="57" t="s">
        <v>1920</v>
      </c>
      <c r="L559" s="55" t="s">
        <v>2965</v>
      </c>
      <c r="M559" s="55" t="s">
        <v>1922</v>
      </c>
      <c r="N559" s="112" t="s">
        <v>2966</v>
      </c>
      <c r="O559" s="55" t="s">
        <v>197</v>
      </c>
      <c r="P559" s="73">
        <v>4200</v>
      </c>
      <c r="Q559" s="134">
        <v>0</v>
      </c>
      <c r="R559" s="74">
        <f t="shared" si="26"/>
        <v>0</v>
      </c>
      <c r="S559" s="123">
        <v>202304</v>
      </c>
      <c r="T559" s="189" t="s">
        <v>2967</v>
      </c>
      <c r="U559" s="55"/>
      <c r="V559" s="148">
        <v>0</v>
      </c>
      <c r="W559" s="77"/>
      <c r="X559" s="112">
        <v>44654</v>
      </c>
      <c r="Y559" s="112">
        <v>45016</v>
      </c>
      <c r="Z559" s="147">
        <v>0</v>
      </c>
      <c r="AA559" s="147">
        <v>0</v>
      </c>
      <c r="AB559" s="147">
        <v>0</v>
      </c>
      <c r="AC559" s="147">
        <f t="shared" si="27"/>
        <v>0</v>
      </c>
    </row>
    <row r="560" s="41" customFormat="1" customHeight="1" spans="1:29">
      <c r="A560" s="57" t="s">
        <v>50</v>
      </c>
      <c r="B560" s="55" t="s">
        <v>1910</v>
      </c>
      <c r="C560" s="55" t="s">
        <v>223</v>
      </c>
      <c r="D560" s="55" t="s">
        <v>53</v>
      </c>
      <c r="E560" s="55" t="s">
        <v>85</v>
      </c>
      <c r="F560" s="55" t="s">
        <v>86</v>
      </c>
      <c r="G560" s="57" t="s">
        <v>35</v>
      </c>
      <c r="H560" s="75" t="s">
        <v>2968</v>
      </c>
      <c r="I560" s="58" t="e">
        <f>VLOOKUP(H560,合同高级查询数据!$A$2:$Y$53,25,FALSE)</f>
        <v>#N/A</v>
      </c>
      <c r="J560" s="123" t="s">
        <v>37</v>
      </c>
      <c r="K560" s="57" t="s">
        <v>2969</v>
      </c>
      <c r="L560" s="55" t="s">
        <v>2970</v>
      </c>
      <c r="M560" s="55" t="s">
        <v>2971</v>
      </c>
      <c r="N560" s="112" t="s">
        <v>2972</v>
      </c>
      <c r="O560" s="55" t="s">
        <v>1513</v>
      </c>
      <c r="P560" s="73">
        <v>4200</v>
      </c>
      <c r="Q560" s="134">
        <v>0</v>
      </c>
      <c r="R560" s="74">
        <f t="shared" si="26"/>
        <v>0</v>
      </c>
      <c r="S560" s="123">
        <v>202304</v>
      </c>
      <c r="T560" s="189" t="s">
        <v>2973</v>
      </c>
      <c r="U560" s="55"/>
      <c r="V560" s="148">
        <v>0</v>
      </c>
      <c r="W560" s="175"/>
      <c r="X560" s="112">
        <v>44744</v>
      </c>
      <c r="Y560" s="112">
        <v>45016</v>
      </c>
      <c r="Z560" s="147">
        <v>0</v>
      </c>
      <c r="AA560" s="147">
        <v>0</v>
      </c>
      <c r="AB560" s="147">
        <v>0</v>
      </c>
      <c r="AC560" s="147">
        <f t="shared" si="27"/>
        <v>0</v>
      </c>
    </row>
    <row r="561" s="2" customFormat="1" customHeight="1" spans="1:29">
      <c r="A561" s="61" t="s">
        <v>190</v>
      </c>
      <c r="B561" s="7" t="s">
        <v>1910</v>
      </c>
      <c r="C561" s="7" t="s">
        <v>223</v>
      </c>
      <c r="D561" s="7" t="s">
        <v>53</v>
      </c>
      <c r="E561" s="7" t="s">
        <v>85</v>
      </c>
      <c r="F561" s="7" t="s">
        <v>86</v>
      </c>
      <c r="G561" s="61" t="s">
        <v>35</v>
      </c>
      <c r="H561" s="82" t="s">
        <v>2974</v>
      </c>
      <c r="I561" s="14" t="e">
        <f>VLOOKUP(H561,合同高级查询数据!$A$2:$Y$53,25,FALSE)</f>
        <v>#N/A</v>
      </c>
      <c r="J561" s="118" t="s">
        <v>37</v>
      </c>
      <c r="K561" s="61" t="s">
        <v>2975</v>
      </c>
      <c r="L561" s="7" t="s">
        <v>2976</v>
      </c>
      <c r="M561" s="7" t="s">
        <v>2977</v>
      </c>
      <c r="N561" s="102">
        <v>44806</v>
      </c>
      <c r="O561" s="7" t="s">
        <v>58</v>
      </c>
      <c r="P561" s="23">
        <v>4200</v>
      </c>
      <c r="Q561" s="128">
        <v>51</v>
      </c>
      <c r="R561" s="81">
        <f t="shared" si="26"/>
        <v>214200</v>
      </c>
      <c r="S561" s="118">
        <v>202304</v>
      </c>
      <c r="T561" s="190" t="s">
        <v>2978</v>
      </c>
      <c r="U561" s="7"/>
      <c r="V561" s="132">
        <v>50.939498901</v>
      </c>
      <c r="W561" s="188"/>
      <c r="X561" s="102"/>
      <c r="Y561" s="102"/>
      <c r="Z561" s="7" t="s">
        <v>2979</v>
      </c>
      <c r="AA561" s="154">
        <v>0.3</v>
      </c>
      <c r="AB561" s="155">
        <v>100</v>
      </c>
      <c r="AC561" s="121">
        <f t="shared" si="27"/>
        <v>30</v>
      </c>
    </row>
    <row r="562" s="41" customFormat="1" customHeight="1" spans="1:29">
      <c r="A562" s="57" t="s">
        <v>50</v>
      </c>
      <c r="B562" s="55" t="s">
        <v>1910</v>
      </c>
      <c r="C562" s="55" t="s">
        <v>223</v>
      </c>
      <c r="D562" s="55" t="s">
        <v>53</v>
      </c>
      <c r="E562" s="55" t="s">
        <v>85</v>
      </c>
      <c r="F562" s="55" t="s">
        <v>86</v>
      </c>
      <c r="G562" s="57" t="s">
        <v>35</v>
      </c>
      <c r="H562" s="75" t="s">
        <v>2980</v>
      </c>
      <c r="I562" s="58" t="e">
        <f>VLOOKUP(H562,合同高级查询数据!$A$2:$Y$53,25,FALSE)</f>
        <v>#N/A</v>
      </c>
      <c r="J562" s="123" t="s">
        <v>37</v>
      </c>
      <c r="K562" s="57" t="s">
        <v>2975</v>
      </c>
      <c r="L562" s="55" t="s">
        <v>2981</v>
      </c>
      <c r="M562" s="55" t="s">
        <v>2982</v>
      </c>
      <c r="N562" s="112" t="s">
        <v>2983</v>
      </c>
      <c r="O562" s="159" t="s">
        <v>197</v>
      </c>
      <c r="P562" s="73">
        <v>4200</v>
      </c>
      <c r="Q562" s="134">
        <v>0</v>
      </c>
      <c r="R562" s="74">
        <f t="shared" si="26"/>
        <v>0</v>
      </c>
      <c r="S562" s="123">
        <v>202304</v>
      </c>
      <c r="T562" s="189" t="s">
        <v>2984</v>
      </c>
      <c r="U562" s="55"/>
      <c r="V562" s="148">
        <v>0</v>
      </c>
      <c r="W562" s="175"/>
      <c r="X562" s="112">
        <v>44805</v>
      </c>
      <c r="Y562" s="172">
        <v>45016</v>
      </c>
      <c r="Z562" s="147">
        <v>0</v>
      </c>
      <c r="AA562" s="147">
        <v>0</v>
      </c>
      <c r="AB562" s="147">
        <v>0</v>
      </c>
      <c r="AC562" s="147">
        <f t="shared" si="27"/>
        <v>0</v>
      </c>
    </row>
    <row r="563" s="41" customFormat="1" customHeight="1" spans="1:29">
      <c r="A563" s="57" t="s">
        <v>50</v>
      </c>
      <c r="B563" s="55" t="s">
        <v>1910</v>
      </c>
      <c r="C563" s="55" t="s">
        <v>1492</v>
      </c>
      <c r="D563" s="55" t="s">
        <v>1926</v>
      </c>
      <c r="E563" s="57" t="s">
        <v>2985</v>
      </c>
      <c r="F563" s="57" t="s">
        <v>2986</v>
      </c>
      <c r="G563" s="57" t="s">
        <v>35</v>
      </c>
      <c r="H563" s="58" t="s">
        <v>2987</v>
      </c>
      <c r="I563" s="58" t="e">
        <f>VLOOKUP(H563,合同高级查询数据!$A$2:$Y$53,25,FALSE)</f>
        <v>#N/A</v>
      </c>
      <c r="J563" s="123" t="s">
        <v>37</v>
      </c>
      <c r="K563" s="55" t="s">
        <v>1952</v>
      </c>
      <c r="L563" s="55" t="s">
        <v>2186</v>
      </c>
      <c r="M563" s="55" t="s">
        <v>2187</v>
      </c>
      <c r="N563" s="112" t="s">
        <v>2988</v>
      </c>
      <c r="O563" s="55" t="s">
        <v>2189</v>
      </c>
      <c r="P563" s="73">
        <v>10417</v>
      </c>
      <c r="Q563" s="134">
        <v>0</v>
      </c>
      <c r="R563" s="74">
        <f t="shared" si="26"/>
        <v>0</v>
      </c>
      <c r="S563" s="123">
        <v>202304</v>
      </c>
      <c r="T563" s="171" t="s">
        <v>2989</v>
      </c>
      <c r="U563" s="135"/>
      <c r="V563" s="148">
        <v>0</v>
      </c>
      <c r="W563" s="77"/>
      <c r="X563" s="112">
        <v>44470</v>
      </c>
      <c r="Y563" s="112">
        <v>44834</v>
      </c>
      <c r="Z563" s="147">
        <v>0</v>
      </c>
      <c r="AA563" s="147">
        <v>0</v>
      </c>
      <c r="AB563" s="147">
        <v>0</v>
      </c>
      <c r="AC563" s="147">
        <f t="shared" si="27"/>
        <v>0</v>
      </c>
    </row>
    <row r="564" s="41" customFormat="1" customHeight="1" spans="1:29">
      <c r="A564" s="57" t="s">
        <v>50</v>
      </c>
      <c r="B564" s="55" t="s">
        <v>1910</v>
      </c>
      <c r="C564" s="55" t="s">
        <v>1492</v>
      </c>
      <c r="D564" s="55" t="s">
        <v>1926</v>
      </c>
      <c r="E564" s="57" t="s">
        <v>2985</v>
      </c>
      <c r="F564" s="57" t="s">
        <v>2986</v>
      </c>
      <c r="G564" s="57" t="s">
        <v>35</v>
      </c>
      <c r="H564" s="58" t="s">
        <v>2987</v>
      </c>
      <c r="I564" s="58" t="e">
        <f>VLOOKUP(H564,合同高级查询数据!$A$2:$Y$53,25,FALSE)</f>
        <v>#N/A</v>
      </c>
      <c r="J564" s="123" t="s">
        <v>37</v>
      </c>
      <c r="K564" s="57" t="s">
        <v>1952</v>
      </c>
      <c r="L564" s="124" t="s">
        <v>2191</v>
      </c>
      <c r="M564" s="125" t="s">
        <v>2192</v>
      </c>
      <c r="N564" s="112" t="s">
        <v>2990</v>
      </c>
      <c r="O564" s="55" t="s">
        <v>2991</v>
      </c>
      <c r="P564" s="73">
        <v>10417</v>
      </c>
      <c r="Q564" s="134">
        <v>0</v>
      </c>
      <c r="R564" s="74">
        <f t="shared" si="26"/>
        <v>0</v>
      </c>
      <c r="S564" s="123">
        <v>202304</v>
      </c>
      <c r="T564" s="171" t="s">
        <v>2992</v>
      </c>
      <c r="U564" s="135"/>
      <c r="V564" s="148">
        <v>0</v>
      </c>
      <c r="W564" s="77"/>
      <c r="X564" s="112">
        <v>44470</v>
      </c>
      <c r="Y564" s="112">
        <v>44834</v>
      </c>
      <c r="Z564" s="147">
        <v>0</v>
      </c>
      <c r="AA564" s="147">
        <v>0</v>
      </c>
      <c r="AB564" s="147">
        <v>0</v>
      </c>
      <c r="AC564" s="147">
        <f t="shared" si="27"/>
        <v>0</v>
      </c>
    </row>
    <row r="565" s="41" customFormat="1" customHeight="1" spans="1:29">
      <c r="A565" s="57" t="s">
        <v>50</v>
      </c>
      <c r="B565" s="55" t="s">
        <v>1910</v>
      </c>
      <c r="C565" s="55" t="s">
        <v>1492</v>
      </c>
      <c r="D565" s="55" t="s">
        <v>1926</v>
      </c>
      <c r="E565" s="57" t="s">
        <v>2985</v>
      </c>
      <c r="F565" s="57" t="s">
        <v>2986</v>
      </c>
      <c r="G565" s="56" t="s">
        <v>35</v>
      </c>
      <c r="H565" s="58" t="s">
        <v>2993</v>
      </c>
      <c r="I565" s="58" t="e">
        <f>VLOOKUP(H565,合同高级查询数据!$A$2:$Y$53,25,FALSE)</f>
        <v>#N/A</v>
      </c>
      <c r="J565" s="123" t="s">
        <v>37</v>
      </c>
      <c r="K565" s="56" t="s">
        <v>1526</v>
      </c>
      <c r="L565" s="186" t="s">
        <v>2226</v>
      </c>
      <c r="M565" s="125" t="s">
        <v>2227</v>
      </c>
      <c r="N565" s="112" t="s">
        <v>2994</v>
      </c>
      <c r="O565" s="181" t="s">
        <v>2995</v>
      </c>
      <c r="P565" s="73">
        <v>10417</v>
      </c>
      <c r="Q565" s="134">
        <v>0</v>
      </c>
      <c r="R565" s="74">
        <f t="shared" si="26"/>
        <v>0</v>
      </c>
      <c r="S565" s="123">
        <v>202304</v>
      </c>
      <c r="T565" s="191" t="s">
        <v>2996</v>
      </c>
      <c r="U565" s="135"/>
      <c r="V565" s="148">
        <v>0</v>
      </c>
      <c r="W565" s="77"/>
      <c r="X565" s="112">
        <v>44593</v>
      </c>
      <c r="Y565" s="112">
        <v>44834</v>
      </c>
      <c r="Z565" s="147">
        <v>0</v>
      </c>
      <c r="AA565" s="147">
        <v>0</v>
      </c>
      <c r="AB565" s="147">
        <v>0</v>
      </c>
      <c r="AC565" s="147">
        <f t="shared" si="27"/>
        <v>0</v>
      </c>
    </row>
    <row r="566" s="41" customFormat="1" customHeight="1" spans="1:29">
      <c r="A566" s="180" t="s">
        <v>50</v>
      </c>
      <c r="B566" s="55" t="s">
        <v>1910</v>
      </c>
      <c r="C566" s="55" t="s">
        <v>2131</v>
      </c>
      <c r="D566" s="55" t="s">
        <v>1926</v>
      </c>
      <c r="E566" s="57" t="s">
        <v>2985</v>
      </c>
      <c r="F566" s="57" t="s">
        <v>2986</v>
      </c>
      <c r="G566" s="57" t="s">
        <v>35</v>
      </c>
      <c r="H566" s="58" t="s">
        <v>2997</v>
      </c>
      <c r="I566" s="58" t="str">
        <f>VLOOKUP(H566,合同高级查询数据!$A$2:$Y$53,25,FALSE)</f>
        <v>2023-04-17</v>
      </c>
      <c r="J566" s="123" t="s">
        <v>37</v>
      </c>
      <c r="K566" s="57" t="s">
        <v>2252</v>
      </c>
      <c r="L566" s="124" t="s">
        <v>2253</v>
      </c>
      <c r="M566" s="125" t="s">
        <v>2254</v>
      </c>
      <c r="N566" s="112">
        <v>44958</v>
      </c>
      <c r="O566" s="55" t="s">
        <v>58</v>
      </c>
      <c r="P566" s="74">
        <v>6333</v>
      </c>
      <c r="Q566" s="134">
        <v>33.2</v>
      </c>
      <c r="R566" s="74">
        <f t="shared" ref="R566:R587" si="28">ROUND(P566*Q566,2)</f>
        <v>210255.6</v>
      </c>
      <c r="S566" s="123">
        <v>202304</v>
      </c>
      <c r="T566" s="171" t="s">
        <v>2998</v>
      </c>
      <c r="U566" s="135"/>
      <c r="V566" s="148">
        <v>33.114517212</v>
      </c>
      <c r="W566" s="77"/>
      <c r="X566" s="112">
        <v>44958</v>
      </c>
      <c r="Y566" s="172">
        <v>45199</v>
      </c>
      <c r="Z566" s="55" t="s">
        <v>2999</v>
      </c>
      <c r="AA566" s="158">
        <v>0.3</v>
      </c>
      <c r="AB566" s="159">
        <v>100</v>
      </c>
      <c r="AC566" s="147">
        <f t="shared" si="27"/>
        <v>30</v>
      </c>
    </row>
    <row r="567" s="41" customFormat="1" customHeight="1" spans="1:29">
      <c r="A567" s="180" t="s">
        <v>50</v>
      </c>
      <c r="B567" s="55" t="s">
        <v>1910</v>
      </c>
      <c r="C567" s="55" t="s">
        <v>77</v>
      </c>
      <c r="D567" s="55" t="s">
        <v>1926</v>
      </c>
      <c r="E567" s="57" t="s">
        <v>2985</v>
      </c>
      <c r="F567" s="57" t="s">
        <v>2986</v>
      </c>
      <c r="G567" s="57" t="s">
        <v>35</v>
      </c>
      <c r="H567" s="58" t="s">
        <v>3000</v>
      </c>
      <c r="I567" s="58" t="str">
        <f>VLOOKUP(H567,合同高级查询数据!$A$2:$Y$53,25,FALSE)</f>
        <v>2023-04-17</v>
      </c>
      <c r="J567" s="123" t="s">
        <v>37</v>
      </c>
      <c r="K567" s="57" t="s">
        <v>361</v>
      </c>
      <c r="L567" s="124" t="s">
        <v>2258</v>
      </c>
      <c r="M567" s="125" t="s">
        <v>2259</v>
      </c>
      <c r="N567" s="112">
        <v>44958</v>
      </c>
      <c r="O567" s="55" t="s">
        <v>74</v>
      </c>
      <c r="P567" s="74">
        <v>6333</v>
      </c>
      <c r="Q567" s="134">
        <v>61.5</v>
      </c>
      <c r="R567" s="74">
        <f t="shared" si="28"/>
        <v>389479.5</v>
      </c>
      <c r="S567" s="123">
        <v>202304</v>
      </c>
      <c r="T567" s="171" t="s">
        <v>3001</v>
      </c>
      <c r="U567" s="135"/>
      <c r="V567" s="148">
        <v>61.433044434</v>
      </c>
      <c r="W567" s="77"/>
      <c r="X567" s="112">
        <v>44958</v>
      </c>
      <c r="Y567" s="172">
        <v>45199</v>
      </c>
      <c r="Z567" s="55" t="s">
        <v>3002</v>
      </c>
      <c r="AA567" s="158">
        <v>0.3</v>
      </c>
      <c r="AB567" s="159">
        <v>200</v>
      </c>
      <c r="AC567" s="147">
        <f t="shared" si="27"/>
        <v>60</v>
      </c>
    </row>
    <row r="568" s="41" customFormat="1" customHeight="1" spans="1:29">
      <c r="A568" s="180" t="s">
        <v>50</v>
      </c>
      <c r="B568" s="55" t="s">
        <v>1910</v>
      </c>
      <c r="C568" s="55" t="s">
        <v>1492</v>
      </c>
      <c r="D568" s="55" t="s">
        <v>1926</v>
      </c>
      <c r="E568" s="57" t="s">
        <v>2985</v>
      </c>
      <c r="F568" s="57" t="s">
        <v>2986</v>
      </c>
      <c r="G568" s="57" t="s">
        <v>35</v>
      </c>
      <c r="H568" s="58" t="s">
        <v>3003</v>
      </c>
      <c r="I568" s="58" t="str">
        <f>VLOOKUP(H568,合同高级查询数据!$A$2:$Y$53,25,FALSE)</f>
        <v>2023-04-17</v>
      </c>
      <c r="J568" s="123" t="s">
        <v>37</v>
      </c>
      <c r="K568" s="57" t="s">
        <v>1526</v>
      </c>
      <c r="L568" s="124" t="s">
        <v>2267</v>
      </c>
      <c r="M568" s="125" t="s">
        <v>2268</v>
      </c>
      <c r="N568" s="112">
        <v>44958</v>
      </c>
      <c r="O568" s="55" t="s">
        <v>58</v>
      </c>
      <c r="P568" s="74">
        <v>8333</v>
      </c>
      <c r="Q568" s="134">
        <v>43.2</v>
      </c>
      <c r="R568" s="74">
        <f t="shared" si="28"/>
        <v>359985.6</v>
      </c>
      <c r="S568" s="123">
        <v>202304</v>
      </c>
      <c r="T568" s="171" t="s">
        <v>3004</v>
      </c>
      <c r="U568" s="135"/>
      <c r="V568" s="148">
        <v>43.182067871</v>
      </c>
      <c r="W568" s="77"/>
      <c r="X568" s="112">
        <v>44958</v>
      </c>
      <c r="Y568" s="172">
        <v>45230</v>
      </c>
      <c r="Z568" s="55" t="s">
        <v>3005</v>
      </c>
      <c r="AA568" s="158">
        <v>0.3</v>
      </c>
      <c r="AB568" s="159">
        <v>100</v>
      </c>
      <c r="AC568" s="147">
        <f t="shared" si="27"/>
        <v>30</v>
      </c>
    </row>
    <row r="569" s="41" customFormat="1" customHeight="1" spans="1:29">
      <c r="A569" s="57" t="s">
        <v>50</v>
      </c>
      <c r="B569" s="55" t="s">
        <v>1910</v>
      </c>
      <c r="C569" s="55" t="s">
        <v>154</v>
      </c>
      <c r="D569" s="55" t="s">
        <v>53</v>
      </c>
      <c r="E569" s="57" t="s">
        <v>3006</v>
      </c>
      <c r="F569" s="57" t="s">
        <v>3007</v>
      </c>
      <c r="G569" s="56" t="s">
        <v>35</v>
      </c>
      <c r="H569" s="58" t="s">
        <v>3008</v>
      </c>
      <c r="I569" s="58" t="e">
        <f>VLOOKUP(H569,合同高级查询数据!$A$2:$Y$53,25,FALSE)</f>
        <v>#N/A</v>
      </c>
      <c r="J569" s="123" t="s">
        <v>37</v>
      </c>
      <c r="K569" s="56" t="s">
        <v>3009</v>
      </c>
      <c r="L569" s="186" t="s">
        <v>3010</v>
      </c>
      <c r="M569" s="125" t="s">
        <v>3011</v>
      </c>
      <c r="N569" s="112">
        <v>44531</v>
      </c>
      <c r="O569" s="181" t="s">
        <v>58</v>
      </c>
      <c r="P569" s="74">
        <v>5250</v>
      </c>
      <c r="Q569" s="134">
        <v>32</v>
      </c>
      <c r="R569" s="74">
        <f t="shared" si="28"/>
        <v>168000</v>
      </c>
      <c r="S569" s="123">
        <v>202304</v>
      </c>
      <c r="T569" s="191" t="s">
        <v>3012</v>
      </c>
      <c r="U569" s="135"/>
      <c r="V569" s="148">
        <v>31.98566246</v>
      </c>
      <c r="W569" s="77"/>
      <c r="X569" s="112">
        <v>44531</v>
      </c>
      <c r="Y569" s="112">
        <v>45260</v>
      </c>
      <c r="Z569" s="55" t="s">
        <v>3013</v>
      </c>
      <c r="AA569" s="158">
        <v>0.3</v>
      </c>
      <c r="AB569" s="159">
        <v>100</v>
      </c>
      <c r="AC569" s="147">
        <f t="shared" si="27"/>
        <v>30</v>
      </c>
    </row>
    <row r="570" s="41" customFormat="1" customHeight="1" spans="1:29">
      <c r="A570" s="57" t="s">
        <v>50</v>
      </c>
      <c r="B570" s="55" t="s">
        <v>1910</v>
      </c>
      <c r="C570" s="55" t="s">
        <v>154</v>
      </c>
      <c r="D570" s="55" t="s">
        <v>53</v>
      </c>
      <c r="E570" s="57" t="s">
        <v>3006</v>
      </c>
      <c r="F570" s="57" t="s">
        <v>3007</v>
      </c>
      <c r="G570" s="56" t="s">
        <v>35</v>
      </c>
      <c r="H570" s="58" t="s">
        <v>3008</v>
      </c>
      <c r="I570" s="58" t="e">
        <f>VLOOKUP(H570,合同高级查询数据!$A$2:$Y$53,25,FALSE)</f>
        <v>#N/A</v>
      </c>
      <c r="J570" s="123" t="s">
        <v>37</v>
      </c>
      <c r="K570" s="56" t="s">
        <v>3009</v>
      </c>
      <c r="L570" s="186" t="s">
        <v>3010</v>
      </c>
      <c r="M570" s="125" t="s">
        <v>3011</v>
      </c>
      <c r="N570" s="112">
        <v>44531</v>
      </c>
      <c r="O570" s="181" t="s">
        <v>58</v>
      </c>
      <c r="P570" s="74">
        <v>7083.33</v>
      </c>
      <c r="Q570" s="134">
        <v>0.79</v>
      </c>
      <c r="R570" s="74">
        <f t="shared" si="28"/>
        <v>5595.83</v>
      </c>
      <c r="S570" s="123">
        <v>202303</v>
      </c>
      <c r="T570" s="191" t="s">
        <v>3014</v>
      </c>
      <c r="U570" s="135"/>
      <c r="V570" s="77"/>
      <c r="W570" s="77"/>
      <c r="X570" s="112"/>
      <c r="Y570" s="112"/>
      <c r="Z570" s="55"/>
      <c r="AA570" s="158"/>
      <c r="AB570" s="159"/>
      <c r="AC570" s="159"/>
    </row>
    <row r="571" s="2" customFormat="1" customHeight="1" spans="1:29">
      <c r="A571" s="61" t="s">
        <v>50</v>
      </c>
      <c r="B571" s="7" t="s">
        <v>1910</v>
      </c>
      <c r="C571" s="7" t="s">
        <v>61</v>
      </c>
      <c r="D571" s="7" t="s">
        <v>1926</v>
      </c>
      <c r="E571" s="61" t="s">
        <v>3015</v>
      </c>
      <c r="F571" s="61" t="s">
        <v>3016</v>
      </c>
      <c r="G571" s="60" t="s">
        <v>35</v>
      </c>
      <c r="H571" s="14" t="s">
        <v>3017</v>
      </c>
      <c r="I571" s="14" t="e">
        <f>VLOOKUP(H571,合同高级查询数据!$A$2:$Y$53,25,FALSE)</f>
        <v>#N/A</v>
      </c>
      <c r="J571" s="118" t="s">
        <v>1543</v>
      </c>
      <c r="K571" s="60" t="s">
        <v>62</v>
      </c>
      <c r="L571" s="203" t="s">
        <v>3018</v>
      </c>
      <c r="M571" s="108" t="s">
        <v>3019</v>
      </c>
      <c r="N571" s="102">
        <v>44545</v>
      </c>
      <c r="O571" s="107" t="s">
        <v>1663</v>
      </c>
      <c r="P571" s="81">
        <v>11750</v>
      </c>
      <c r="Q571" s="128">
        <v>12</v>
      </c>
      <c r="R571" s="81">
        <f t="shared" si="28"/>
        <v>141000</v>
      </c>
      <c r="S571" s="118">
        <v>202304</v>
      </c>
      <c r="T571" s="205" t="s">
        <v>3020</v>
      </c>
      <c r="U571" s="101"/>
      <c r="V571" s="132">
        <v>6.954170095</v>
      </c>
      <c r="W571" s="84"/>
      <c r="X571" s="102"/>
      <c r="Y571" s="102"/>
      <c r="Z571" s="7" t="s">
        <v>3021</v>
      </c>
      <c r="AA571" s="154">
        <v>0.3</v>
      </c>
      <c r="AB571" s="155">
        <v>40</v>
      </c>
      <c r="AC571" s="155">
        <f t="shared" ref="AC571:AC580" si="29">AA571*AB571</f>
        <v>12</v>
      </c>
    </row>
    <row r="572" s="2" customFormat="1" customHeight="1" spans="1:29">
      <c r="A572" s="61" t="s">
        <v>190</v>
      </c>
      <c r="B572" s="7" t="s">
        <v>1910</v>
      </c>
      <c r="C572" s="7" t="s">
        <v>61</v>
      </c>
      <c r="D572" s="7" t="s">
        <v>1926</v>
      </c>
      <c r="E572" s="61" t="s">
        <v>3015</v>
      </c>
      <c r="F572" s="61" t="s">
        <v>3016</v>
      </c>
      <c r="G572" s="60" t="s">
        <v>35</v>
      </c>
      <c r="H572" s="14" t="s">
        <v>3017</v>
      </c>
      <c r="I572" s="14" t="e">
        <f>VLOOKUP(H572,合同高级查询数据!$A$2:$Y$53,25,FALSE)</f>
        <v>#N/A</v>
      </c>
      <c r="J572" s="118" t="s">
        <v>1543</v>
      </c>
      <c r="K572" s="60" t="s">
        <v>62</v>
      </c>
      <c r="L572" s="203" t="s">
        <v>3022</v>
      </c>
      <c r="M572" s="108" t="s">
        <v>3019</v>
      </c>
      <c r="N572" s="102">
        <v>44545</v>
      </c>
      <c r="O572" s="107" t="s">
        <v>1663</v>
      </c>
      <c r="P572" s="81">
        <v>7560</v>
      </c>
      <c r="Q572" s="128">
        <v>16</v>
      </c>
      <c r="R572" s="81">
        <f t="shared" si="28"/>
        <v>120960</v>
      </c>
      <c r="S572" s="118">
        <v>202304</v>
      </c>
      <c r="T572" s="205" t="s">
        <v>3023</v>
      </c>
      <c r="U572" s="101"/>
      <c r="V572" s="132">
        <v>9.348159313</v>
      </c>
      <c r="W572" s="84"/>
      <c r="X572" s="102"/>
      <c r="Y572" s="102"/>
      <c r="Z572" s="7" t="s">
        <v>3024</v>
      </c>
      <c r="AA572" s="154">
        <v>0.4</v>
      </c>
      <c r="AB572" s="155">
        <v>40</v>
      </c>
      <c r="AC572" s="155">
        <f t="shared" si="29"/>
        <v>16</v>
      </c>
    </row>
    <row r="573" s="2" customFormat="1" customHeight="1" spans="1:29">
      <c r="A573" s="61" t="s">
        <v>153</v>
      </c>
      <c r="B573" s="7" t="s">
        <v>1910</v>
      </c>
      <c r="C573" s="7" t="s">
        <v>61</v>
      </c>
      <c r="D573" s="7" t="s">
        <v>1926</v>
      </c>
      <c r="E573" s="61" t="s">
        <v>3015</v>
      </c>
      <c r="F573" s="61" t="s">
        <v>3016</v>
      </c>
      <c r="G573" s="60" t="s">
        <v>35</v>
      </c>
      <c r="H573" s="14" t="s">
        <v>3017</v>
      </c>
      <c r="I573" s="14" t="e">
        <f>VLOOKUP(H573,合同高级查询数据!$A$2:$Y$53,25,FALSE)</f>
        <v>#N/A</v>
      </c>
      <c r="J573" s="118" t="s">
        <v>1543</v>
      </c>
      <c r="K573" s="60" t="s">
        <v>62</v>
      </c>
      <c r="L573" s="203" t="s">
        <v>3025</v>
      </c>
      <c r="M573" s="108" t="s">
        <v>3019</v>
      </c>
      <c r="N573" s="102">
        <v>44545</v>
      </c>
      <c r="O573" s="107" t="s">
        <v>1663</v>
      </c>
      <c r="P573" s="81">
        <v>7560</v>
      </c>
      <c r="Q573" s="128">
        <v>16</v>
      </c>
      <c r="R573" s="81">
        <f t="shared" si="28"/>
        <v>120960</v>
      </c>
      <c r="S573" s="118">
        <v>202304</v>
      </c>
      <c r="T573" s="205" t="s">
        <v>3026</v>
      </c>
      <c r="U573" s="101"/>
      <c r="V573" s="132">
        <v>5.280753605</v>
      </c>
      <c r="W573" s="84"/>
      <c r="X573" s="102"/>
      <c r="Y573" s="102"/>
      <c r="Z573" s="7" t="s">
        <v>3027</v>
      </c>
      <c r="AA573" s="154">
        <v>0.4</v>
      </c>
      <c r="AB573" s="155">
        <v>40</v>
      </c>
      <c r="AC573" s="155">
        <f t="shared" si="29"/>
        <v>16</v>
      </c>
    </row>
    <row r="574" s="41" customFormat="1" customHeight="1" spans="1:29">
      <c r="A574" s="57" t="s">
        <v>190</v>
      </c>
      <c r="B574" s="55" t="s">
        <v>1910</v>
      </c>
      <c r="C574" s="55" t="s">
        <v>191</v>
      </c>
      <c r="D574" s="55" t="s">
        <v>1926</v>
      </c>
      <c r="E574" s="57" t="s">
        <v>3028</v>
      </c>
      <c r="F574" s="57" t="s">
        <v>3029</v>
      </c>
      <c r="G574" s="56" t="s">
        <v>35</v>
      </c>
      <c r="H574" s="58" t="s">
        <v>3030</v>
      </c>
      <c r="I574" s="58" t="e">
        <f>VLOOKUP(H574,合同高级查询数据!$A$2:$Y$53,25,FALSE)</f>
        <v>#N/A</v>
      </c>
      <c r="J574" s="123" t="s">
        <v>37</v>
      </c>
      <c r="K574" s="56" t="s">
        <v>193</v>
      </c>
      <c r="L574" s="186" t="s">
        <v>3031</v>
      </c>
      <c r="M574" s="125" t="s">
        <v>3032</v>
      </c>
      <c r="N574" s="112" t="s">
        <v>3033</v>
      </c>
      <c r="O574" s="181" t="s">
        <v>197</v>
      </c>
      <c r="P574" s="74">
        <v>5500</v>
      </c>
      <c r="Q574" s="134">
        <v>0</v>
      </c>
      <c r="R574" s="74">
        <f t="shared" si="28"/>
        <v>0</v>
      </c>
      <c r="S574" s="123">
        <v>202304</v>
      </c>
      <c r="T574" s="191" t="s">
        <v>3034</v>
      </c>
      <c r="U574" s="135"/>
      <c r="V574" s="148">
        <v>0</v>
      </c>
      <c r="W574" s="77"/>
      <c r="X574" s="112">
        <v>44652</v>
      </c>
      <c r="Y574" s="112">
        <v>44681</v>
      </c>
      <c r="Z574" s="147">
        <v>0</v>
      </c>
      <c r="AA574" s="147">
        <v>0</v>
      </c>
      <c r="AB574" s="147">
        <v>0</v>
      </c>
      <c r="AC574" s="147">
        <f t="shared" si="29"/>
        <v>0</v>
      </c>
    </row>
    <row r="575" s="41" customFormat="1" customHeight="1" spans="1:29">
      <c r="A575" s="57" t="s">
        <v>153</v>
      </c>
      <c r="B575" s="55" t="s">
        <v>1910</v>
      </c>
      <c r="C575" s="55" t="s">
        <v>233</v>
      </c>
      <c r="D575" s="55" t="s">
        <v>1967</v>
      </c>
      <c r="E575" s="57" t="s">
        <v>3035</v>
      </c>
      <c r="F575" s="57" t="s">
        <v>3036</v>
      </c>
      <c r="G575" s="56" t="s">
        <v>35</v>
      </c>
      <c r="H575" s="58" t="s">
        <v>3037</v>
      </c>
      <c r="I575" s="58" t="e">
        <f>VLOOKUP(H575,合同高级查询数据!$A$2:$Y$53,25,FALSE)</f>
        <v>#N/A</v>
      </c>
      <c r="J575" s="123" t="s">
        <v>37</v>
      </c>
      <c r="K575" s="56" t="s">
        <v>235</v>
      </c>
      <c r="L575" s="186" t="s">
        <v>3038</v>
      </c>
      <c r="M575" s="125" t="s">
        <v>3039</v>
      </c>
      <c r="N575" s="112" t="s">
        <v>3040</v>
      </c>
      <c r="O575" s="181" t="s">
        <v>1513</v>
      </c>
      <c r="P575" s="74">
        <v>4800</v>
      </c>
      <c r="Q575" s="134">
        <v>0</v>
      </c>
      <c r="R575" s="74">
        <f t="shared" si="28"/>
        <v>0</v>
      </c>
      <c r="S575" s="123">
        <v>202304</v>
      </c>
      <c r="T575" s="191" t="s">
        <v>3041</v>
      </c>
      <c r="U575" s="135"/>
      <c r="V575" s="148">
        <v>0</v>
      </c>
      <c r="W575" s="77"/>
      <c r="X575" s="112">
        <v>44562</v>
      </c>
      <c r="Y575" s="112">
        <v>44592</v>
      </c>
      <c r="Z575" s="147">
        <v>0</v>
      </c>
      <c r="AA575" s="147">
        <v>0</v>
      </c>
      <c r="AB575" s="147">
        <v>0</v>
      </c>
      <c r="AC575" s="147">
        <f t="shared" si="29"/>
        <v>0</v>
      </c>
    </row>
    <row r="576" s="41" customFormat="1" customHeight="1" spans="1:29">
      <c r="A576" s="57" t="s">
        <v>50</v>
      </c>
      <c r="B576" s="55" t="s">
        <v>1910</v>
      </c>
      <c r="C576" s="55" t="s">
        <v>1492</v>
      </c>
      <c r="D576" s="55" t="s">
        <v>1926</v>
      </c>
      <c r="E576" s="57" t="s">
        <v>3042</v>
      </c>
      <c r="F576" s="57" t="s">
        <v>3043</v>
      </c>
      <c r="G576" s="56" t="s">
        <v>35</v>
      </c>
      <c r="H576" s="58" t="s">
        <v>3044</v>
      </c>
      <c r="I576" s="58" t="e">
        <f>VLOOKUP(H576,合同高级查询数据!$A$2:$Y$53,25,FALSE)</f>
        <v>#N/A</v>
      </c>
      <c r="J576" s="123" t="s">
        <v>37</v>
      </c>
      <c r="K576" s="56" t="s">
        <v>1692</v>
      </c>
      <c r="L576" s="186" t="s">
        <v>3045</v>
      </c>
      <c r="M576" s="125" t="s">
        <v>3046</v>
      </c>
      <c r="N576" s="112" t="s">
        <v>3047</v>
      </c>
      <c r="O576" s="181" t="s">
        <v>1513</v>
      </c>
      <c r="P576" s="74">
        <v>9600</v>
      </c>
      <c r="Q576" s="134">
        <v>0</v>
      </c>
      <c r="R576" s="74">
        <f t="shared" si="28"/>
        <v>0</v>
      </c>
      <c r="S576" s="123">
        <v>202304</v>
      </c>
      <c r="T576" s="191" t="s">
        <v>3048</v>
      </c>
      <c r="U576" s="135"/>
      <c r="V576" s="148">
        <v>0</v>
      </c>
      <c r="W576" s="77"/>
      <c r="X576" s="112">
        <v>44593</v>
      </c>
      <c r="Y576" s="112">
        <v>44773</v>
      </c>
      <c r="Z576" s="147">
        <v>0</v>
      </c>
      <c r="AA576" s="147">
        <v>0</v>
      </c>
      <c r="AB576" s="147">
        <v>0</v>
      </c>
      <c r="AC576" s="147">
        <f t="shared" si="29"/>
        <v>0</v>
      </c>
    </row>
    <row r="577" s="41" customFormat="1" customHeight="1" spans="1:29">
      <c r="A577" s="57" t="s">
        <v>153</v>
      </c>
      <c r="B577" s="55" t="s">
        <v>1910</v>
      </c>
      <c r="C577" s="55" t="s">
        <v>52</v>
      </c>
      <c r="D577" s="55" t="s">
        <v>1926</v>
      </c>
      <c r="E577" s="55" t="s">
        <v>3049</v>
      </c>
      <c r="F577" s="55" t="s">
        <v>3050</v>
      </c>
      <c r="G577" s="57" t="s">
        <v>35</v>
      </c>
      <c r="H577" s="75" t="s">
        <v>3051</v>
      </c>
      <c r="I577" s="58" t="e">
        <f>VLOOKUP(H577,合同高级查询数据!$A$2:$Y$53,25,FALSE)</f>
        <v>#N/A</v>
      </c>
      <c r="J577" s="123" t="s">
        <v>37</v>
      </c>
      <c r="K577" s="55" t="s">
        <v>55</v>
      </c>
      <c r="L577" s="55" t="s">
        <v>3052</v>
      </c>
      <c r="M577" s="55" t="s">
        <v>3053</v>
      </c>
      <c r="N577" s="112">
        <v>44593</v>
      </c>
      <c r="O577" s="55" t="s">
        <v>58</v>
      </c>
      <c r="P577" s="73">
        <v>4200</v>
      </c>
      <c r="Q577" s="134">
        <v>100</v>
      </c>
      <c r="R577" s="73">
        <f t="shared" si="28"/>
        <v>420000</v>
      </c>
      <c r="S577" s="123">
        <v>202304</v>
      </c>
      <c r="T577" s="189" t="s">
        <v>3054</v>
      </c>
      <c r="U577" s="55"/>
      <c r="V577" s="148">
        <v>81.931495667</v>
      </c>
      <c r="W577" s="77"/>
      <c r="X577" s="112">
        <v>44958</v>
      </c>
      <c r="Y577" s="112">
        <v>45322</v>
      </c>
      <c r="Z577" s="55" t="s">
        <v>3055</v>
      </c>
      <c r="AA577" s="179">
        <v>1</v>
      </c>
      <c r="AB577" s="159">
        <v>100</v>
      </c>
      <c r="AC577" s="147">
        <f t="shared" si="29"/>
        <v>100</v>
      </c>
    </row>
    <row r="578" s="41" customFormat="1" customHeight="1" spans="1:29">
      <c r="A578" s="57" t="s">
        <v>190</v>
      </c>
      <c r="B578" s="55" t="s">
        <v>1910</v>
      </c>
      <c r="C578" s="55" t="s">
        <v>920</v>
      </c>
      <c r="D578" s="55" t="s">
        <v>1926</v>
      </c>
      <c r="E578" s="55" t="s">
        <v>3056</v>
      </c>
      <c r="F578" s="55" t="s">
        <v>3057</v>
      </c>
      <c r="G578" s="57" t="s">
        <v>35</v>
      </c>
      <c r="H578" s="135" t="s">
        <v>3058</v>
      </c>
      <c r="I578" s="58" t="e">
        <f>VLOOKUP(H578,合同高级查询数据!$A$2:$Y$53,25,FALSE)</f>
        <v>#N/A</v>
      </c>
      <c r="J578" s="123" t="s">
        <v>37</v>
      </c>
      <c r="K578" s="55" t="s">
        <v>920</v>
      </c>
      <c r="L578" s="55" t="s">
        <v>3059</v>
      </c>
      <c r="M578" s="55" t="s">
        <v>3060</v>
      </c>
      <c r="N578" s="112">
        <v>44593</v>
      </c>
      <c r="O578" s="55" t="s">
        <v>2100</v>
      </c>
      <c r="P578" s="73">
        <v>7000</v>
      </c>
      <c r="Q578" s="134">
        <v>37.1</v>
      </c>
      <c r="R578" s="73">
        <f t="shared" si="28"/>
        <v>259700</v>
      </c>
      <c r="S578" s="123">
        <v>202304</v>
      </c>
      <c r="T578" s="189" t="s">
        <v>3061</v>
      </c>
      <c r="U578" s="55"/>
      <c r="V578" s="148">
        <v>37.054943085</v>
      </c>
      <c r="W578" s="77"/>
      <c r="X578" s="112">
        <v>44958</v>
      </c>
      <c r="Y578" s="112">
        <v>45322</v>
      </c>
      <c r="Z578" s="55" t="s">
        <v>3062</v>
      </c>
      <c r="AA578" s="179">
        <v>0.3</v>
      </c>
      <c r="AB578" s="159">
        <v>80</v>
      </c>
      <c r="AC578" s="147">
        <f t="shared" si="29"/>
        <v>24</v>
      </c>
    </row>
    <row r="579" s="41" customFormat="1" customHeight="1" spans="1:29">
      <c r="A579" s="180" t="s">
        <v>50</v>
      </c>
      <c r="B579" s="55" t="s">
        <v>1910</v>
      </c>
      <c r="C579" s="55" t="s">
        <v>61</v>
      </c>
      <c r="D579" s="55" t="s">
        <v>1926</v>
      </c>
      <c r="E579" s="55" t="s">
        <v>3063</v>
      </c>
      <c r="F579" s="55" t="s">
        <v>3064</v>
      </c>
      <c r="G579" s="57" t="s">
        <v>35</v>
      </c>
      <c r="H579" s="135" t="s">
        <v>3065</v>
      </c>
      <c r="I579" s="58" t="str">
        <f>VLOOKUP(H579,合同高级查询数据!$A$2:$Y$53,25,FALSE)</f>
        <v>2023-04-23</v>
      </c>
      <c r="J579" s="123" t="s">
        <v>37</v>
      </c>
      <c r="K579" s="55" t="s">
        <v>62</v>
      </c>
      <c r="L579" s="55" t="s">
        <v>3066</v>
      </c>
      <c r="M579" s="55" t="s">
        <v>3067</v>
      </c>
      <c r="N579" s="112">
        <v>44652</v>
      </c>
      <c r="O579" s="55" t="s">
        <v>74</v>
      </c>
      <c r="P579" s="73">
        <v>5083.33</v>
      </c>
      <c r="Q579" s="134">
        <v>65.1</v>
      </c>
      <c r="R579" s="74">
        <f t="shared" si="28"/>
        <v>330924.78</v>
      </c>
      <c r="S579" s="123">
        <v>202304</v>
      </c>
      <c r="T579" s="189" t="s">
        <v>3068</v>
      </c>
      <c r="U579" s="55"/>
      <c r="V579" s="148">
        <v>65.011222839</v>
      </c>
      <c r="W579" s="175"/>
      <c r="X579" s="112">
        <v>45017</v>
      </c>
      <c r="Y579" s="112">
        <v>45382</v>
      </c>
      <c r="Z579" s="55" t="s">
        <v>3069</v>
      </c>
      <c r="AA579" s="179">
        <v>0.3</v>
      </c>
      <c r="AB579" s="159">
        <v>200</v>
      </c>
      <c r="AC579" s="147">
        <f t="shared" si="29"/>
        <v>60</v>
      </c>
    </row>
    <row r="580" s="41" customFormat="1" customHeight="1" spans="1:29">
      <c r="A580" s="180" t="s">
        <v>50</v>
      </c>
      <c r="B580" s="55" t="s">
        <v>1910</v>
      </c>
      <c r="C580" s="55" t="s">
        <v>2331</v>
      </c>
      <c r="D580" s="55" t="s">
        <v>53</v>
      </c>
      <c r="E580" s="55" t="s">
        <v>3063</v>
      </c>
      <c r="F580" s="55" t="s">
        <v>3064</v>
      </c>
      <c r="G580" s="57" t="s">
        <v>35</v>
      </c>
      <c r="H580" s="135" t="s">
        <v>3070</v>
      </c>
      <c r="I580" s="58" t="e">
        <f>VLOOKUP(H580,合同高级查询数据!$A$2:$Y$53,25,FALSE)</f>
        <v>#N/A</v>
      </c>
      <c r="J580" s="123" t="s">
        <v>37</v>
      </c>
      <c r="K580" s="55" t="s">
        <v>2331</v>
      </c>
      <c r="L580" s="55" t="s">
        <v>3071</v>
      </c>
      <c r="M580" s="55" t="s">
        <v>3072</v>
      </c>
      <c r="N580" s="112">
        <v>44835</v>
      </c>
      <c r="O580" s="55" t="s">
        <v>58</v>
      </c>
      <c r="P580" s="73">
        <v>6000</v>
      </c>
      <c r="Q580" s="134">
        <v>32.3</v>
      </c>
      <c r="R580" s="74">
        <f t="shared" si="28"/>
        <v>193800</v>
      </c>
      <c r="S580" s="123">
        <v>202304</v>
      </c>
      <c r="T580" s="189" t="s">
        <v>3073</v>
      </c>
      <c r="U580" s="55"/>
      <c r="V580" s="148">
        <v>32.230735779</v>
      </c>
      <c r="W580" s="175"/>
      <c r="X580" s="112">
        <v>44835</v>
      </c>
      <c r="Y580" s="112">
        <v>45199</v>
      </c>
      <c r="Z580" s="55" t="s">
        <v>3074</v>
      </c>
      <c r="AA580" s="179">
        <v>0.3</v>
      </c>
      <c r="AB580" s="159">
        <v>100</v>
      </c>
      <c r="AC580" s="147">
        <f t="shared" si="29"/>
        <v>30</v>
      </c>
    </row>
    <row r="581" s="41" customFormat="1" customHeight="1" spans="1:29">
      <c r="A581" s="180" t="s">
        <v>50</v>
      </c>
      <c r="B581" s="55" t="s">
        <v>1910</v>
      </c>
      <c r="C581" s="55" t="s">
        <v>61</v>
      </c>
      <c r="D581" s="55" t="s">
        <v>1926</v>
      </c>
      <c r="E581" s="55" t="s">
        <v>3063</v>
      </c>
      <c r="F581" s="55" t="s">
        <v>3064</v>
      </c>
      <c r="G581" s="57" t="s">
        <v>35</v>
      </c>
      <c r="H581" s="135" t="s">
        <v>3075</v>
      </c>
      <c r="I581" s="58" t="e">
        <f>VLOOKUP(H581,合同高级查询数据!$A$2:$Y$53,25,FALSE)</f>
        <v>#N/A</v>
      </c>
      <c r="J581" s="123" t="s">
        <v>37</v>
      </c>
      <c r="K581" s="55" t="s">
        <v>62</v>
      </c>
      <c r="L581" s="55" t="s">
        <v>3066</v>
      </c>
      <c r="M581" s="55" t="s">
        <v>3067</v>
      </c>
      <c r="N581" s="112">
        <v>44652</v>
      </c>
      <c r="O581" s="55" t="s">
        <v>74</v>
      </c>
      <c r="P581" s="73">
        <v>6300</v>
      </c>
      <c r="Q581" s="134">
        <v>0.96</v>
      </c>
      <c r="R581" s="74">
        <f t="shared" si="28"/>
        <v>6048</v>
      </c>
      <c r="S581" s="123">
        <v>202303</v>
      </c>
      <c r="T581" s="189" t="s">
        <v>3076</v>
      </c>
      <c r="U581" s="55"/>
      <c r="V581" s="77"/>
      <c r="W581" s="175"/>
      <c r="X581" s="112"/>
      <c r="Y581" s="112"/>
      <c r="Z581" s="55"/>
      <c r="AA581" s="55"/>
      <c r="AB581" s="159"/>
      <c r="AC581" s="159"/>
    </row>
    <row r="582" s="41" customFormat="1" customHeight="1" spans="1:29">
      <c r="A582" s="57" t="s">
        <v>190</v>
      </c>
      <c r="B582" s="55" t="s">
        <v>1910</v>
      </c>
      <c r="C582" s="55" t="s">
        <v>1281</v>
      </c>
      <c r="D582" s="55" t="s">
        <v>1967</v>
      </c>
      <c r="E582" s="55" t="s">
        <v>3077</v>
      </c>
      <c r="F582" s="55" t="s">
        <v>3078</v>
      </c>
      <c r="G582" s="57" t="s">
        <v>35</v>
      </c>
      <c r="H582" s="135" t="s">
        <v>3079</v>
      </c>
      <c r="I582" s="58" t="e">
        <f>VLOOKUP(H582,合同高级查询数据!$A$2:$Y$53,25,FALSE)</f>
        <v>#N/A</v>
      </c>
      <c r="J582" s="123" t="s">
        <v>37</v>
      </c>
      <c r="K582" s="55" t="s">
        <v>3080</v>
      </c>
      <c r="L582" s="55" t="s">
        <v>3081</v>
      </c>
      <c r="M582" s="55" t="s">
        <v>3082</v>
      </c>
      <c r="N582" s="112">
        <v>44714</v>
      </c>
      <c r="O582" s="55" t="s">
        <v>58</v>
      </c>
      <c r="P582" s="73">
        <v>5500</v>
      </c>
      <c r="Q582" s="134">
        <v>54</v>
      </c>
      <c r="R582" s="74">
        <f t="shared" si="28"/>
        <v>297000</v>
      </c>
      <c r="S582" s="123">
        <v>202304</v>
      </c>
      <c r="T582" s="189" t="s">
        <v>3083</v>
      </c>
      <c r="U582" s="55"/>
      <c r="V582" s="148">
        <v>53.932079315</v>
      </c>
      <c r="W582" s="175"/>
      <c r="X582" s="112">
        <v>44714</v>
      </c>
      <c r="Y582" s="112">
        <v>45077</v>
      </c>
      <c r="Z582" s="55" t="s">
        <v>3084</v>
      </c>
      <c r="AA582" s="179">
        <v>0.3</v>
      </c>
      <c r="AB582" s="159">
        <v>100</v>
      </c>
      <c r="AC582" s="147">
        <f t="shared" ref="AC582:AC589" si="30">AA582*AB582</f>
        <v>30</v>
      </c>
    </row>
    <row r="583" s="41" customFormat="1" customHeight="1" spans="1:29">
      <c r="A583" s="57" t="s">
        <v>153</v>
      </c>
      <c r="B583" s="55" t="s">
        <v>1910</v>
      </c>
      <c r="C583" s="55" t="s">
        <v>1572</v>
      </c>
      <c r="D583" s="55" t="s">
        <v>1967</v>
      </c>
      <c r="E583" s="55" t="s">
        <v>3085</v>
      </c>
      <c r="F583" s="55" t="s">
        <v>3086</v>
      </c>
      <c r="G583" s="57" t="s">
        <v>35</v>
      </c>
      <c r="H583" s="135" t="s">
        <v>3087</v>
      </c>
      <c r="I583" s="58" t="e">
        <f>VLOOKUP(H583,合同高级查询数据!$A$2:$Y$53,25,FALSE)</f>
        <v>#N/A</v>
      </c>
      <c r="J583" s="123" t="s">
        <v>37</v>
      </c>
      <c r="K583" s="55" t="s">
        <v>1614</v>
      </c>
      <c r="L583" s="55" t="s">
        <v>3088</v>
      </c>
      <c r="M583" s="55" t="s">
        <v>3089</v>
      </c>
      <c r="N583" s="112">
        <v>44713</v>
      </c>
      <c r="O583" s="55" t="s">
        <v>58</v>
      </c>
      <c r="P583" s="73">
        <v>4700</v>
      </c>
      <c r="Q583" s="134">
        <v>100</v>
      </c>
      <c r="R583" s="74">
        <f t="shared" si="28"/>
        <v>470000</v>
      </c>
      <c r="S583" s="123">
        <v>202304</v>
      </c>
      <c r="T583" s="189" t="s">
        <v>3090</v>
      </c>
      <c r="U583" s="55"/>
      <c r="V583" s="148">
        <v>80.203849792</v>
      </c>
      <c r="W583" s="175"/>
      <c r="X583" s="112">
        <v>44713</v>
      </c>
      <c r="Y583" s="112">
        <v>45077</v>
      </c>
      <c r="Z583" s="55" t="s">
        <v>3091</v>
      </c>
      <c r="AA583" s="179">
        <v>1</v>
      </c>
      <c r="AB583" s="159">
        <v>100</v>
      </c>
      <c r="AC583" s="147">
        <f t="shared" si="30"/>
        <v>100</v>
      </c>
    </row>
    <row r="584" s="41" customFormat="1" customHeight="1" spans="1:29">
      <c r="A584" s="180" t="s">
        <v>50</v>
      </c>
      <c r="B584" s="55" t="s">
        <v>1910</v>
      </c>
      <c r="C584" s="55" t="s">
        <v>307</v>
      </c>
      <c r="D584" s="55" t="s">
        <v>1926</v>
      </c>
      <c r="E584" s="55" t="s">
        <v>3092</v>
      </c>
      <c r="F584" s="55" t="s">
        <v>3093</v>
      </c>
      <c r="G584" s="57" t="s">
        <v>35</v>
      </c>
      <c r="H584" s="135" t="s">
        <v>3094</v>
      </c>
      <c r="I584" s="58" t="e">
        <f>VLOOKUP(H584,合同高级查询数据!$A$2:$Y$53,25,FALSE)</f>
        <v>#N/A</v>
      </c>
      <c r="J584" s="123" t="s">
        <v>37</v>
      </c>
      <c r="K584" s="55" t="s">
        <v>1300</v>
      </c>
      <c r="L584" s="55" t="s">
        <v>3095</v>
      </c>
      <c r="M584" s="55" t="s">
        <v>3096</v>
      </c>
      <c r="N584" s="112">
        <v>44774</v>
      </c>
      <c r="O584" s="55" t="s">
        <v>1432</v>
      </c>
      <c r="P584" s="73">
        <v>7000</v>
      </c>
      <c r="Q584" s="134">
        <v>89.2</v>
      </c>
      <c r="R584" s="74">
        <f t="shared" si="28"/>
        <v>624400</v>
      </c>
      <c r="S584" s="123">
        <v>202304</v>
      </c>
      <c r="T584" s="189" t="s">
        <v>3097</v>
      </c>
      <c r="U584" s="55"/>
      <c r="V584" s="148">
        <v>89.202064514</v>
      </c>
      <c r="W584" s="175"/>
      <c r="X584" s="112">
        <v>44774</v>
      </c>
      <c r="Y584" s="112">
        <v>45138</v>
      </c>
      <c r="Z584" s="55" t="s">
        <v>3098</v>
      </c>
      <c r="AA584" s="179">
        <v>0.3</v>
      </c>
      <c r="AB584" s="159">
        <v>280</v>
      </c>
      <c r="AC584" s="147">
        <f t="shared" si="30"/>
        <v>84</v>
      </c>
    </row>
    <row r="585" s="41" customFormat="1" customHeight="1" spans="1:29">
      <c r="A585" s="180" t="s">
        <v>50</v>
      </c>
      <c r="B585" s="55" t="s">
        <v>1910</v>
      </c>
      <c r="C585" s="55" t="s">
        <v>307</v>
      </c>
      <c r="D585" s="55" t="s">
        <v>1926</v>
      </c>
      <c r="E585" s="57" t="s">
        <v>3099</v>
      </c>
      <c r="F585" s="57" t="s">
        <v>3100</v>
      </c>
      <c r="G585" s="57" t="s">
        <v>35</v>
      </c>
      <c r="H585" s="58" t="s">
        <v>3101</v>
      </c>
      <c r="I585" s="58" t="e">
        <f>VLOOKUP(H585,合同高级查询数据!$A$2:$Y$53,25,FALSE)</f>
        <v>#N/A</v>
      </c>
      <c r="J585" s="123" t="s">
        <v>37</v>
      </c>
      <c r="K585" s="57" t="s">
        <v>2173</v>
      </c>
      <c r="L585" s="124" t="s">
        <v>3102</v>
      </c>
      <c r="M585" s="125" t="s">
        <v>3103</v>
      </c>
      <c r="N585" s="112">
        <v>44835</v>
      </c>
      <c r="O585" s="55" t="s">
        <v>58</v>
      </c>
      <c r="P585" s="74">
        <v>6000</v>
      </c>
      <c r="Q585" s="134">
        <v>31.6</v>
      </c>
      <c r="R585" s="74">
        <f t="shared" si="28"/>
        <v>189600</v>
      </c>
      <c r="S585" s="123">
        <v>202304</v>
      </c>
      <c r="T585" s="171" t="s">
        <v>3104</v>
      </c>
      <c r="U585" s="135"/>
      <c r="V585" s="148">
        <v>31.524700165</v>
      </c>
      <c r="W585" s="77"/>
      <c r="X585" s="112">
        <v>44835</v>
      </c>
      <c r="Y585" s="112">
        <v>45199</v>
      </c>
      <c r="Z585" s="55" t="s">
        <v>3105</v>
      </c>
      <c r="AA585" s="158">
        <v>0.3</v>
      </c>
      <c r="AB585" s="159">
        <v>100</v>
      </c>
      <c r="AC585" s="147">
        <f t="shared" si="30"/>
        <v>30</v>
      </c>
    </row>
    <row r="586" s="41" customFormat="1" customHeight="1" spans="1:29">
      <c r="A586" s="180" t="s">
        <v>153</v>
      </c>
      <c r="B586" s="55" t="s">
        <v>1910</v>
      </c>
      <c r="C586" s="55" t="s">
        <v>307</v>
      </c>
      <c r="D586" s="55" t="s">
        <v>1926</v>
      </c>
      <c r="E586" s="57" t="s">
        <v>3099</v>
      </c>
      <c r="F586" s="57" t="s">
        <v>3100</v>
      </c>
      <c r="G586" s="57" t="s">
        <v>35</v>
      </c>
      <c r="H586" s="58" t="s">
        <v>3106</v>
      </c>
      <c r="I586" s="58" t="e">
        <f>VLOOKUP(H586,合同高级查询数据!$A$2:$Y$53,25,FALSE)</f>
        <v>#N/A</v>
      </c>
      <c r="J586" s="123" t="s">
        <v>37</v>
      </c>
      <c r="K586" s="57" t="s">
        <v>2173</v>
      </c>
      <c r="L586" s="124" t="s">
        <v>3107</v>
      </c>
      <c r="M586" s="55" t="s">
        <v>3108</v>
      </c>
      <c r="N586" s="112">
        <v>44835</v>
      </c>
      <c r="O586" s="55" t="s">
        <v>58</v>
      </c>
      <c r="P586" s="74">
        <v>4445.83</v>
      </c>
      <c r="Q586" s="134">
        <v>50.9</v>
      </c>
      <c r="R586" s="74">
        <f t="shared" si="28"/>
        <v>226292.75</v>
      </c>
      <c r="S586" s="123">
        <v>202304</v>
      </c>
      <c r="T586" s="171" t="s">
        <v>3073</v>
      </c>
      <c r="U586" s="135"/>
      <c r="V586" s="148">
        <v>50.821525574</v>
      </c>
      <c r="W586" s="77"/>
      <c r="X586" s="112">
        <v>44835</v>
      </c>
      <c r="Y586" s="112">
        <v>45199</v>
      </c>
      <c r="Z586" s="55" t="s">
        <v>3109</v>
      </c>
      <c r="AA586" s="158">
        <v>0.3</v>
      </c>
      <c r="AB586" s="159">
        <v>100</v>
      </c>
      <c r="AC586" s="147">
        <f t="shared" si="30"/>
        <v>30</v>
      </c>
    </row>
    <row r="587" s="41" customFormat="1" customHeight="1" spans="1:29">
      <c r="A587" s="180" t="s">
        <v>190</v>
      </c>
      <c r="B587" s="55" t="s">
        <v>1910</v>
      </c>
      <c r="C587" s="55" t="s">
        <v>307</v>
      </c>
      <c r="D587" s="55" t="s">
        <v>1926</v>
      </c>
      <c r="E587" s="57" t="s">
        <v>3099</v>
      </c>
      <c r="F587" s="57" t="s">
        <v>3100</v>
      </c>
      <c r="G587" s="57" t="s">
        <v>35</v>
      </c>
      <c r="H587" s="58" t="s">
        <v>3110</v>
      </c>
      <c r="I587" s="58" t="e">
        <f>VLOOKUP(H587,合同高级查询数据!$A$2:$Y$53,25,FALSE)</f>
        <v>#N/A</v>
      </c>
      <c r="J587" s="123" t="s">
        <v>37</v>
      </c>
      <c r="K587" s="57" t="s">
        <v>2173</v>
      </c>
      <c r="L587" s="124" t="s">
        <v>3111</v>
      </c>
      <c r="M587" s="55" t="s">
        <v>3112</v>
      </c>
      <c r="N587" s="112">
        <v>44835</v>
      </c>
      <c r="O587" s="55" t="s">
        <v>1663</v>
      </c>
      <c r="P587" s="74">
        <v>5254.17</v>
      </c>
      <c r="Q587" s="134">
        <v>27.3</v>
      </c>
      <c r="R587" s="74">
        <f t="shared" si="28"/>
        <v>143438.84</v>
      </c>
      <c r="S587" s="123">
        <v>202304</v>
      </c>
      <c r="T587" s="171" t="s">
        <v>3113</v>
      </c>
      <c r="U587" s="135"/>
      <c r="V587" s="148">
        <v>27.230031967</v>
      </c>
      <c r="W587" s="77"/>
      <c r="X587" s="112">
        <v>44835</v>
      </c>
      <c r="Y587" s="112">
        <v>45199</v>
      </c>
      <c r="Z587" s="55" t="s">
        <v>3114</v>
      </c>
      <c r="AA587" s="158">
        <v>0.3</v>
      </c>
      <c r="AB587" s="159">
        <v>40</v>
      </c>
      <c r="AC587" s="147">
        <f t="shared" si="30"/>
        <v>12</v>
      </c>
    </row>
    <row r="588" s="2" customFormat="1" customHeight="1" spans="1:29">
      <c r="A588" s="61" t="s">
        <v>153</v>
      </c>
      <c r="B588" s="7" t="s">
        <v>1910</v>
      </c>
      <c r="C588" s="7" t="s">
        <v>307</v>
      </c>
      <c r="D588" s="7" t="s">
        <v>1926</v>
      </c>
      <c r="E588" s="61" t="s">
        <v>3115</v>
      </c>
      <c r="F588" s="61" t="s">
        <v>3116</v>
      </c>
      <c r="G588" s="61" t="s">
        <v>35</v>
      </c>
      <c r="H588" s="14" t="s">
        <v>3117</v>
      </c>
      <c r="I588" s="14" t="e">
        <f>VLOOKUP(H588,合同高级查询数据!$A$2:$Y$53,25,FALSE)</f>
        <v>#N/A</v>
      </c>
      <c r="J588" s="118" t="s">
        <v>37</v>
      </c>
      <c r="K588" s="61" t="s">
        <v>1111</v>
      </c>
      <c r="L588" s="121" t="s">
        <v>3118</v>
      </c>
      <c r="M588" s="108" t="s">
        <v>3119</v>
      </c>
      <c r="N588" s="102">
        <v>44835</v>
      </c>
      <c r="O588" s="7" t="s">
        <v>58</v>
      </c>
      <c r="P588" s="81">
        <v>4850</v>
      </c>
      <c r="Q588" s="128">
        <v>49.4</v>
      </c>
      <c r="R588" s="81">
        <f t="shared" ref="R588:R595" si="31">ROUND(P588*Q588,2)</f>
        <v>239590</v>
      </c>
      <c r="S588" s="118">
        <v>202304</v>
      </c>
      <c r="T588" s="103" t="s">
        <v>3120</v>
      </c>
      <c r="U588" s="101"/>
      <c r="V588" s="132">
        <v>49.374134064</v>
      </c>
      <c r="W588" s="84"/>
      <c r="X588" s="102"/>
      <c r="Y588" s="102"/>
      <c r="Z588" s="7" t="s">
        <v>3121</v>
      </c>
      <c r="AA588" s="154">
        <v>0.4</v>
      </c>
      <c r="AB588" s="155">
        <v>100</v>
      </c>
      <c r="AC588" s="121">
        <f t="shared" si="30"/>
        <v>40</v>
      </c>
    </row>
    <row r="589" s="2" customFormat="1" customHeight="1" spans="1:29">
      <c r="A589" s="202" t="s">
        <v>153</v>
      </c>
      <c r="B589" s="7" t="s">
        <v>1910</v>
      </c>
      <c r="C589" s="7" t="s">
        <v>191</v>
      </c>
      <c r="D589" s="7" t="s">
        <v>1926</v>
      </c>
      <c r="E589" s="61" t="s">
        <v>3122</v>
      </c>
      <c r="F589" s="61" t="s">
        <v>3123</v>
      </c>
      <c r="G589" s="61" t="s">
        <v>35</v>
      </c>
      <c r="H589" s="14" t="s">
        <v>3124</v>
      </c>
      <c r="I589" s="14" t="e">
        <f>VLOOKUP(H589,合同高级查询数据!$A$2:$Y$53,25,FALSE)</f>
        <v>#N/A</v>
      </c>
      <c r="J589" s="118" t="s">
        <v>37</v>
      </c>
      <c r="K589" s="61" t="s">
        <v>193</v>
      </c>
      <c r="L589" s="121" t="s">
        <v>3125</v>
      </c>
      <c r="M589" s="108" t="s">
        <v>3126</v>
      </c>
      <c r="N589" s="102">
        <v>44927</v>
      </c>
      <c r="O589" s="7" t="s">
        <v>3127</v>
      </c>
      <c r="P589" s="81">
        <v>8100</v>
      </c>
      <c r="Q589" s="128">
        <v>0.3</v>
      </c>
      <c r="R589" s="81">
        <f t="shared" si="31"/>
        <v>2430</v>
      </c>
      <c r="S589" s="118">
        <v>202304</v>
      </c>
      <c r="T589" s="103" t="s">
        <v>3128</v>
      </c>
      <c r="U589" s="101"/>
      <c r="V589" s="132">
        <v>0.272816598</v>
      </c>
      <c r="W589" s="84"/>
      <c r="X589" s="7"/>
      <c r="Y589" s="7"/>
      <c r="Z589" s="7" t="s">
        <v>3129</v>
      </c>
      <c r="AA589" s="154">
        <v>0.1</v>
      </c>
      <c r="AB589" s="155">
        <v>0.3</v>
      </c>
      <c r="AC589" s="121">
        <f t="shared" si="30"/>
        <v>0.03</v>
      </c>
    </row>
    <row r="590" s="2" customFormat="1" customHeight="1" spans="1:29">
      <c r="A590" s="202" t="s">
        <v>50</v>
      </c>
      <c r="B590" s="7" t="s">
        <v>1910</v>
      </c>
      <c r="C590" s="7" t="s">
        <v>77</v>
      </c>
      <c r="D590" s="7" t="s">
        <v>1926</v>
      </c>
      <c r="E590" s="61" t="s">
        <v>787</v>
      </c>
      <c r="F590" s="61" t="s">
        <v>801</v>
      </c>
      <c r="G590" s="61" t="s">
        <v>35</v>
      </c>
      <c r="H590" s="14" t="s">
        <v>3130</v>
      </c>
      <c r="I590" s="14" t="e">
        <f>VLOOKUP(H590,合同高级查询数据!$A$2:$Y$53,25,FALSE)</f>
        <v>#N/A</v>
      </c>
      <c r="J590" s="118" t="s">
        <v>37</v>
      </c>
      <c r="K590" s="61" t="s">
        <v>240</v>
      </c>
      <c r="L590" s="119" t="s">
        <v>3131</v>
      </c>
      <c r="M590" s="108" t="s">
        <v>3132</v>
      </c>
      <c r="N590" s="102">
        <v>44623</v>
      </c>
      <c r="O590" s="7" t="s">
        <v>843</v>
      </c>
      <c r="P590" s="81">
        <v>4166</v>
      </c>
      <c r="Q590" s="128">
        <v>140</v>
      </c>
      <c r="R590" s="81">
        <f t="shared" si="31"/>
        <v>583240</v>
      </c>
      <c r="S590" s="118">
        <v>202304</v>
      </c>
      <c r="T590" s="103" t="s">
        <v>3133</v>
      </c>
      <c r="U590" s="101"/>
      <c r="V590" s="132">
        <v>115.540512085</v>
      </c>
      <c r="W590" s="143"/>
      <c r="X590" s="102"/>
      <c r="Y590" s="102"/>
      <c r="Z590" s="7" t="s">
        <v>3134</v>
      </c>
      <c r="AA590" s="154">
        <v>1</v>
      </c>
      <c r="AB590" s="213">
        <v>140</v>
      </c>
      <c r="AC590" s="213">
        <v>140</v>
      </c>
    </row>
    <row r="591" s="41" customFormat="1" customHeight="1" spans="1:29">
      <c r="A591" s="180" t="s">
        <v>50</v>
      </c>
      <c r="B591" s="55" t="s">
        <v>1910</v>
      </c>
      <c r="C591" s="55" t="s">
        <v>77</v>
      </c>
      <c r="D591" s="55" t="s">
        <v>1926</v>
      </c>
      <c r="E591" s="57" t="s">
        <v>787</v>
      </c>
      <c r="F591" s="57" t="s">
        <v>801</v>
      </c>
      <c r="G591" s="57" t="s">
        <v>35</v>
      </c>
      <c r="H591" s="58" t="s">
        <v>3135</v>
      </c>
      <c r="I591" s="58" t="e">
        <f>VLOOKUP(H591,合同高级查询数据!$A$2:$Y$53,25,FALSE)</f>
        <v>#N/A</v>
      </c>
      <c r="J591" s="123" t="s">
        <v>37</v>
      </c>
      <c r="K591" s="57" t="s">
        <v>240</v>
      </c>
      <c r="L591" s="124" t="s">
        <v>3136</v>
      </c>
      <c r="M591" s="125" t="s">
        <v>3137</v>
      </c>
      <c r="N591" s="112">
        <v>44448</v>
      </c>
      <c r="O591" s="55" t="s">
        <v>2100</v>
      </c>
      <c r="P591" s="74">
        <v>4000</v>
      </c>
      <c r="Q591" s="134">
        <v>80</v>
      </c>
      <c r="R591" s="74">
        <f t="shared" si="31"/>
        <v>320000</v>
      </c>
      <c r="S591" s="123">
        <v>202304</v>
      </c>
      <c r="T591" s="171" t="s">
        <v>3138</v>
      </c>
      <c r="U591" s="135"/>
      <c r="V591" s="148">
        <v>64.702194214</v>
      </c>
      <c r="W591" s="173"/>
      <c r="X591" s="112">
        <v>44805</v>
      </c>
      <c r="Y591" s="112">
        <v>45169</v>
      </c>
      <c r="Z591" s="55" t="s">
        <v>3139</v>
      </c>
      <c r="AA591" s="158">
        <v>1</v>
      </c>
      <c r="AB591" s="214">
        <v>80</v>
      </c>
      <c r="AC591" s="214">
        <v>80</v>
      </c>
    </row>
    <row r="592" s="2" customFormat="1" customHeight="1" spans="1:29">
      <c r="A592" s="202" t="s">
        <v>50</v>
      </c>
      <c r="B592" s="7" t="s">
        <v>1910</v>
      </c>
      <c r="C592" s="7" t="s">
        <v>223</v>
      </c>
      <c r="D592" s="7" t="s">
        <v>53</v>
      </c>
      <c r="E592" s="61" t="s">
        <v>3140</v>
      </c>
      <c r="F592" s="61" t="s">
        <v>3141</v>
      </c>
      <c r="G592" s="61" t="s">
        <v>35</v>
      </c>
      <c r="H592" s="14" t="s">
        <v>3142</v>
      </c>
      <c r="I592" s="14" t="e">
        <f>VLOOKUP(H592,合同高级查询数据!$A$2:$Y$53,25,FALSE)</f>
        <v>#N/A</v>
      </c>
      <c r="J592" s="118" t="s">
        <v>37</v>
      </c>
      <c r="K592" s="68" t="s">
        <v>3143</v>
      </c>
      <c r="L592" s="68" t="s">
        <v>3144</v>
      </c>
      <c r="M592" s="68" t="s">
        <v>3145</v>
      </c>
      <c r="N592" s="102">
        <v>45017</v>
      </c>
      <c r="O592" s="7" t="s">
        <v>2575</v>
      </c>
      <c r="P592" s="81">
        <v>4100</v>
      </c>
      <c r="Q592" s="128">
        <v>63.8</v>
      </c>
      <c r="R592" s="81">
        <f t="shared" si="31"/>
        <v>261580</v>
      </c>
      <c r="S592" s="118">
        <v>202304</v>
      </c>
      <c r="T592" s="103" t="s">
        <v>3146</v>
      </c>
      <c r="U592" s="101"/>
      <c r="V592" s="132">
        <v>63.721115112</v>
      </c>
      <c r="W592" s="84"/>
      <c r="X592" s="7"/>
      <c r="Y592" s="7"/>
      <c r="Z592" s="121" t="s">
        <v>3147</v>
      </c>
      <c r="AA592" s="176">
        <v>0.4</v>
      </c>
      <c r="AB592" s="121">
        <v>150</v>
      </c>
      <c r="AC592" s="121">
        <f t="shared" ref="AC592:AC607" si="32">AA592*AB592</f>
        <v>60</v>
      </c>
    </row>
    <row r="593" s="2" customFormat="1" customHeight="1" spans="1:29">
      <c r="A593" s="202" t="s">
        <v>50</v>
      </c>
      <c r="B593" s="7" t="s">
        <v>1910</v>
      </c>
      <c r="C593" s="7" t="s">
        <v>223</v>
      </c>
      <c r="D593" s="7" t="s">
        <v>53</v>
      </c>
      <c r="E593" s="61" t="s">
        <v>3140</v>
      </c>
      <c r="F593" s="61" t="s">
        <v>3141</v>
      </c>
      <c r="G593" s="61" t="s">
        <v>35</v>
      </c>
      <c r="H593" s="14" t="s">
        <v>3142</v>
      </c>
      <c r="I593" s="14" t="e">
        <f>VLOOKUP(H593,合同高级查询数据!$A$2:$Y$53,25,FALSE)</f>
        <v>#N/A</v>
      </c>
      <c r="J593" s="118" t="s">
        <v>37</v>
      </c>
      <c r="K593" s="68" t="s">
        <v>3143</v>
      </c>
      <c r="L593" s="68" t="s">
        <v>3148</v>
      </c>
      <c r="M593" s="68" t="s">
        <v>3145</v>
      </c>
      <c r="N593" s="102">
        <v>45017</v>
      </c>
      <c r="O593" s="7" t="s">
        <v>2575</v>
      </c>
      <c r="P593" s="81">
        <v>4100</v>
      </c>
      <c r="Q593" s="128">
        <v>65.1</v>
      </c>
      <c r="R593" s="81">
        <f t="shared" si="31"/>
        <v>266910</v>
      </c>
      <c r="S593" s="118">
        <v>202304</v>
      </c>
      <c r="T593" s="103" t="s">
        <v>3146</v>
      </c>
      <c r="U593" s="101"/>
      <c r="V593" s="132">
        <v>65.041046143</v>
      </c>
      <c r="W593" s="84"/>
      <c r="X593" s="7"/>
      <c r="Y593" s="7"/>
      <c r="Z593" s="121" t="s">
        <v>3149</v>
      </c>
      <c r="AA593" s="176">
        <v>0.4</v>
      </c>
      <c r="AB593" s="121">
        <v>150</v>
      </c>
      <c r="AC593" s="121">
        <f t="shared" si="32"/>
        <v>60</v>
      </c>
    </row>
    <row r="594" s="2" customFormat="1" customHeight="1" spans="1:29">
      <c r="A594" s="202" t="s">
        <v>50</v>
      </c>
      <c r="B594" s="7" t="s">
        <v>1910</v>
      </c>
      <c r="C594" s="7" t="s">
        <v>191</v>
      </c>
      <c r="D594" s="7" t="s">
        <v>1926</v>
      </c>
      <c r="E594" s="61" t="s">
        <v>3150</v>
      </c>
      <c r="F594" s="61" t="s">
        <v>3151</v>
      </c>
      <c r="G594" s="61" t="s">
        <v>35</v>
      </c>
      <c r="H594" s="14" t="s">
        <v>3152</v>
      </c>
      <c r="I594" s="14" t="e">
        <f>VLOOKUP(H594,合同高级查询数据!$A$2:$Y$53,25,FALSE)</f>
        <v>#N/A</v>
      </c>
      <c r="J594" s="118" t="s">
        <v>37</v>
      </c>
      <c r="K594" s="61" t="s">
        <v>1406</v>
      </c>
      <c r="L594" s="119" t="s">
        <v>3153</v>
      </c>
      <c r="M594" s="108" t="s">
        <v>1408</v>
      </c>
      <c r="N594" s="102">
        <v>45022</v>
      </c>
      <c r="O594" s="7" t="s">
        <v>74</v>
      </c>
      <c r="P594" s="81">
        <v>5416</v>
      </c>
      <c r="Q594" s="128">
        <v>68.5</v>
      </c>
      <c r="R594" s="81">
        <f>ROUND(P594*Q594,2)</f>
        <v>370996</v>
      </c>
      <c r="S594" s="118">
        <v>202304</v>
      </c>
      <c r="T594" s="103" t="s">
        <v>3154</v>
      </c>
      <c r="U594" s="101"/>
      <c r="V594" s="132">
        <v>68.502375336</v>
      </c>
      <c r="W594" s="84"/>
      <c r="X594" s="85"/>
      <c r="Y594" s="85"/>
      <c r="Z594" s="121" t="s">
        <v>3155</v>
      </c>
      <c r="AA594" s="176">
        <v>0.4</v>
      </c>
      <c r="AB594" s="121">
        <v>200</v>
      </c>
      <c r="AC594" s="121">
        <f t="shared" si="32"/>
        <v>80</v>
      </c>
    </row>
    <row r="595" s="2" customFormat="1" customHeight="1" spans="1:29">
      <c r="A595" s="202" t="s">
        <v>190</v>
      </c>
      <c r="B595" s="7" t="s">
        <v>1910</v>
      </c>
      <c r="C595" s="7" t="s">
        <v>191</v>
      </c>
      <c r="D595" s="7" t="s">
        <v>1926</v>
      </c>
      <c r="E595" s="61" t="s">
        <v>3150</v>
      </c>
      <c r="F595" s="61" t="s">
        <v>3151</v>
      </c>
      <c r="G595" s="61" t="s">
        <v>35</v>
      </c>
      <c r="H595" s="14" t="s">
        <v>3152</v>
      </c>
      <c r="I595" s="14" t="e">
        <f>VLOOKUP(H595,合同高级查询数据!$A$2:$Y$53,25,FALSE)</f>
        <v>#N/A</v>
      </c>
      <c r="J595" s="118" t="s">
        <v>37</v>
      </c>
      <c r="K595" s="61" t="s">
        <v>1406</v>
      </c>
      <c r="L595" s="119" t="s">
        <v>3156</v>
      </c>
      <c r="M595" s="108" t="s">
        <v>1408</v>
      </c>
      <c r="N595" s="102">
        <v>45022</v>
      </c>
      <c r="O595" s="7" t="s">
        <v>1279</v>
      </c>
      <c r="P595" s="81">
        <v>5416</v>
      </c>
      <c r="Q595" s="128">
        <v>42.4</v>
      </c>
      <c r="R595" s="81">
        <f t="shared" si="31"/>
        <v>229638.4</v>
      </c>
      <c r="S595" s="118">
        <v>202304</v>
      </c>
      <c r="T595" s="103" t="s">
        <v>3157</v>
      </c>
      <c r="U595" s="101"/>
      <c r="V595" s="132">
        <v>42.367197723</v>
      </c>
      <c r="W595" s="84"/>
      <c r="X595" s="85"/>
      <c r="Y595" s="85"/>
      <c r="Z595" s="121" t="s">
        <v>3158</v>
      </c>
      <c r="AA595" s="176">
        <v>0.4</v>
      </c>
      <c r="AB595" s="121">
        <v>120</v>
      </c>
      <c r="AC595" s="121">
        <f t="shared" si="32"/>
        <v>48</v>
      </c>
    </row>
    <row r="596" s="2" customFormat="1" customHeight="1" spans="1:29">
      <c r="A596" s="202" t="s">
        <v>190</v>
      </c>
      <c r="B596" s="7" t="s">
        <v>1910</v>
      </c>
      <c r="C596" s="7" t="s">
        <v>191</v>
      </c>
      <c r="D596" s="7" t="s">
        <v>1926</v>
      </c>
      <c r="E596" s="61" t="s">
        <v>3159</v>
      </c>
      <c r="F596" s="61" t="s">
        <v>3160</v>
      </c>
      <c r="G596" s="61" t="s">
        <v>35</v>
      </c>
      <c r="H596" s="14" t="s">
        <v>3161</v>
      </c>
      <c r="I596" s="14" t="e">
        <f>VLOOKUP(H596,合同高级查询数据!$A$2:$Y$53,25,FALSE)</f>
        <v>#N/A</v>
      </c>
      <c r="J596" s="118" t="s">
        <v>37</v>
      </c>
      <c r="K596" s="61" t="s">
        <v>193</v>
      </c>
      <c r="L596" s="121" t="s">
        <v>3162</v>
      </c>
      <c r="M596" s="108" t="s">
        <v>3163</v>
      </c>
      <c r="N596" s="102">
        <v>45017</v>
      </c>
      <c r="O596" s="7" t="s">
        <v>58</v>
      </c>
      <c r="P596" s="81">
        <v>5530</v>
      </c>
      <c r="Q596" s="128">
        <v>37.9</v>
      </c>
      <c r="R596" s="81">
        <f t="shared" ref="R596:R621" si="33">ROUND(P596*Q596,2)</f>
        <v>209587</v>
      </c>
      <c r="S596" s="118">
        <v>202304</v>
      </c>
      <c r="T596" s="103" t="s">
        <v>3164</v>
      </c>
      <c r="U596" s="101"/>
      <c r="V596" s="132">
        <v>37.888614655</v>
      </c>
      <c r="W596" s="84"/>
      <c r="X596" s="7"/>
      <c r="Y596" s="7"/>
      <c r="Z596" s="7" t="s">
        <v>3165</v>
      </c>
      <c r="AA596" s="154">
        <v>0.3</v>
      </c>
      <c r="AB596" s="155">
        <v>100</v>
      </c>
      <c r="AC596" s="121">
        <f t="shared" si="32"/>
        <v>30</v>
      </c>
    </row>
    <row r="597" s="2" customFormat="1" customHeight="1" spans="1:29">
      <c r="A597" s="202" t="s">
        <v>153</v>
      </c>
      <c r="B597" s="7" t="s">
        <v>1910</v>
      </c>
      <c r="C597" s="7" t="s">
        <v>191</v>
      </c>
      <c r="D597" s="7" t="s">
        <v>1926</v>
      </c>
      <c r="E597" s="61" t="s">
        <v>3159</v>
      </c>
      <c r="F597" s="61" t="s">
        <v>3160</v>
      </c>
      <c r="G597" s="61" t="s">
        <v>35</v>
      </c>
      <c r="H597" s="14" t="s">
        <v>3161</v>
      </c>
      <c r="I597" s="14" t="e">
        <f>VLOOKUP(H597,合同高级查询数据!$A$2:$Y$53,25,FALSE)</f>
        <v>#N/A</v>
      </c>
      <c r="J597" s="118" t="s">
        <v>37</v>
      </c>
      <c r="K597" s="61" t="s">
        <v>193</v>
      </c>
      <c r="L597" s="121" t="s">
        <v>3166</v>
      </c>
      <c r="M597" s="108" t="s">
        <v>3167</v>
      </c>
      <c r="N597" s="102">
        <v>45017</v>
      </c>
      <c r="O597" s="7" t="s">
        <v>58</v>
      </c>
      <c r="P597" s="81">
        <v>4810</v>
      </c>
      <c r="Q597" s="128">
        <v>31</v>
      </c>
      <c r="R597" s="81">
        <f t="shared" si="33"/>
        <v>149110</v>
      </c>
      <c r="S597" s="118">
        <v>202304</v>
      </c>
      <c r="T597" s="103" t="s">
        <v>3164</v>
      </c>
      <c r="U597" s="101"/>
      <c r="V597" s="132">
        <v>30.91178894</v>
      </c>
      <c r="W597" s="84"/>
      <c r="X597" s="7"/>
      <c r="Y597" s="7"/>
      <c r="Z597" s="121" t="s">
        <v>3168</v>
      </c>
      <c r="AA597" s="154">
        <v>0.3</v>
      </c>
      <c r="AB597" s="121">
        <v>100</v>
      </c>
      <c r="AC597" s="121">
        <f t="shared" si="32"/>
        <v>30</v>
      </c>
    </row>
    <row r="598" s="2" customFormat="1" customHeight="1" spans="1:29">
      <c r="A598" s="61" t="s">
        <v>153</v>
      </c>
      <c r="B598" s="7" t="s">
        <v>1910</v>
      </c>
      <c r="C598" s="7" t="s">
        <v>61</v>
      </c>
      <c r="D598" s="7" t="s">
        <v>1926</v>
      </c>
      <c r="E598" s="61" t="s">
        <v>3169</v>
      </c>
      <c r="F598" s="61" t="s">
        <v>3170</v>
      </c>
      <c r="G598" s="60" t="s">
        <v>35</v>
      </c>
      <c r="H598" s="14" t="s">
        <v>3171</v>
      </c>
      <c r="I598" s="14" t="e">
        <f>VLOOKUP(H598,合同高级查询数据!$A$2:$Y$53,25,FALSE)</f>
        <v>#N/A</v>
      </c>
      <c r="J598" s="118" t="s">
        <v>1543</v>
      </c>
      <c r="K598" s="60" t="s">
        <v>62</v>
      </c>
      <c r="L598" s="203" t="s">
        <v>3172</v>
      </c>
      <c r="M598" s="108" t="s">
        <v>3173</v>
      </c>
      <c r="N598" s="102">
        <v>45038</v>
      </c>
      <c r="O598" s="107" t="s">
        <v>1663</v>
      </c>
      <c r="P598" s="81">
        <v>6700</v>
      </c>
      <c r="Q598" s="128">
        <v>4.8</v>
      </c>
      <c r="R598" s="81">
        <f t="shared" si="33"/>
        <v>32160</v>
      </c>
      <c r="S598" s="118">
        <v>202304</v>
      </c>
      <c r="T598" s="205" t="s">
        <v>3174</v>
      </c>
      <c r="U598" s="101"/>
      <c r="V598" s="132">
        <v>10.823049883</v>
      </c>
      <c r="W598" s="84"/>
      <c r="X598" s="102"/>
      <c r="Y598" s="102"/>
      <c r="Z598" s="7" t="s">
        <v>3175</v>
      </c>
      <c r="AA598" s="154">
        <v>0.4</v>
      </c>
      <c r="AB598" s="155">
        <v>40</v>
      </c>
      <c r="AC598" s="155">
        <f t="shared" si="32"/>
        <v>16</v>
      </c>
    </row>
    <row r="599" s="2" customFormat="1" customHeight="1" spans="1:29">
      <c r="A599" s="202" t="s">
        <v>153</v>
      </c>
      <c r="B599" s="7" t="s">
        <v>1910</v>
      </c>
      <c r="C599" s="7" t="s">
        <v>1492</v>
      </c>
      <c r="D599" s="7" t="s">
        <v>1926</v>
      </c>
      <c r="E599" s="61" t="s">
        <v>3176</v>
      </c>
      <c r="F599" s="61" t="s">
        <v>3177</v>
      </c>
      <c r="G599" s="61" t="s">
        <v>35</v>
      </c>
      <c r="H599" s="14" t="s">
        <v>3178</v>
      </c>
      <c r="I599" s="14" t="e">
        <f>VLOOKUP(H599,合同高级查询数据!$A$2:$Y$53,25,FALSE)</f>
        <v>#N/A</v>
      </c>
      <c r="J599" s="118" t="s">
        <v>37</v>
      </c>
      <c r="K599" s="68" t="s">
        <v>1905</v>
      </c>
      <c r="L599" s="68" t="s">
        <v>3179</v>
      </c>
      <c r="M599" s="68" t="s">
        <v>3180</v>
      </c>
      <c r="N599" s="102">
        <v>45017</v>
      </c>
      <c r="O599" s="7" t="s">
        <v>74</v>
      </c>
      <c r="P599" s="81">
        <v>4500</v>
      </c>
      <c r="Q599" s="128">
        <v>135.5</v>
      </c>
      <c r="R599" s="81">
        <f t="shared" si="33"/>
        <v>609750</v>
      </c>
      <c r="S599" s="118">
        <v>202304</v>
      </c>
      <c r="T599" s="103" t="s">
        <v>3181</v>
      </c>
      <c r="U599" s="101"/>
      <c r="V599" s="132">
        <v>135.454772949</v>
      </c>
      <c r="W599" s="84"/>
      <c r="X599" s="7"/>
      <c r="Y599" s="7"/>
      <c r="Z599" s="121" t="s">
        <v>3182</v>
      </c>
      <c r="AA599" s="176">
        <v>0.4</v>
      </c>
      <c r="AB599" s="121">
        <v>200</v>
      </c>
      <c r="AC599" s="121">
        <f t="shared" si="32"/>
        <v>80</v>
      </c>
    </row>
    <row r="600" s="2" customFormat="1" customHeight="1" spans="1:29">
      <c r="A600" s="7" t="s">
        <v>29</v>
      </c>
      <c r="B600" s="7" t="s">
        <v>3183</v>
      </c>
      <c r="C600" s="7" t="s">
        <v>31</v>
      </c>
      <c r="D600" s="7" t="s">
        <v>94</v>
      </c>
      <c r="E600" s="7" t="s">
        <v>3184</v>
      </c>
      <c r="F600" s="7" t="s">
        <v>3185</v>
      </c>
      <c r="G600" s="7" t="s">
        <v>35</v>
      </c>
      <c r="H600" s="101" t="s">
        <v>3186</v>
      </c>
      <c r="I600" s="14" t="e">
        <f>VLOOKUP(H600,合同高级查询数据!$A$2:$Y$53,25,FALSE)</f>
        <v>#N/A</v>
      </c>
      <c r="J600" s="7" t="s">
        <v>37</v>
      </c>
      <c r="K600" s="7" t="s">
        <v>93</v>
      </c>
      <c r="L600" s="177" t="s">
        <v>3187</v>
      </c>
      <c r="M600" s="7" t="s">
        <v>3188</v>
      </c>
      <c r="N600" s="102" t="s">
        <v>3189</v>
      </c>
      <c r="O600" s="7" t="s">
        <v>3190</v>
      </c>
      <c r="P600" s="70">
        <v>500</v>
      </c>
      <c r="Q600" s="128">
        <v>140</v>
      </c>
      <c r="R600" s="70">
        <f t="shared" si="33"/>
        <v>70000</v>
      </c>
      <c r="S600" s="118">
        <v>202304</v>
      </c>
      <c r="T600" s="207" t="s">
        <v>3191</v>
      </c>
      <c r="U600" s="207"/>
      <c r="V600" s="132">
        <v>46.428957977</v>
      </c>
      <c r="W600" s="84"/>
      <c r="X600" s="102"/>
      <c r="Y600" s="102"/>
      <c r="Z600" s="7" t="s">
        <v>3192</v>
      </c>
      <c r="AA600" s="154">
        <v>1</v>
      </c>
      <c r="AB600" s="155">
        <v>140</v>
      </c>
      <c r="AC600" s="121">
        <f t="shared" si="32"/>
        <v>140</v>
      </c>
    </row>
    <row r="601" s="2" customFormat="1" customHeight="1" spans="1:29">
      <c r="A601" s="7" t="s">
        <v>29</v>
      </c>
      <c r="B601" s="7" t="s">
        <v>3183</v>
      </c>
      <c r="C601" s="7" t="s">
        <v>31</v>
      </c>
      <c r="D601" s="7" t="s">
        <v>94</v>
      </c>
      <c r="E601" s="7" t="s">
        <v>3184</v>
      </c>
      <c r="F601" s="7" t="s">
        <v>3185</v>
      </c>
      <c r="G601" s="7" t="s">
        <v>35</v>
      </c>
      <c r="H601" s="101" t="s">
        <v>3186</v>
      </c>
      <c r="I601" s="14" t="e">
        <f>VLOOKUP(H601,合同高级查询数据!$A$2:$Y$53,25,FALSE)</f>
        <v>#N/A</v>
      </c>
      <c r="J601" s="7" t="s">
        <v>37</v>
      </c>
      <c r="K601" s="7" t="s">
        <v>1905</v>
      </c>
      <c r="L601" s="177" t="s">
        <v>3193</v>
      </c>
      <c r="M601" s="7" t="s">
        <v>3194</v>
      </c>
      <c r="N601" s="102" t="s">
        <v>3189</v>
      </c>
      <c r="O601" s="7" t="s">
        <v>1580</v>
      </c>
      <c r="P601" s="70">
        <v>500</v>
      </c>
      <c r="Q601" s="128">
        <v>0</v>
      </c>
      <c r="R601" s="70">
        <f t="shared" si="33"/>
        <v>0</v>
      </c>
      <c r="S601" s="118">
        <v>202304</v>
      </c>
      <c r="T601" s="207" t="s">
        <v>3195</v>
      </c>
      <c r="U601" s="207"/>
      <c r="V601" s="132">
        <v>0</v>
      </c>
      <c r="W601" s="84"/>
      <c r="X601" s="102"/>
      <c r="Y601" s="102"/>
      <c r="Z601" s="121">
        <v>0</v>
      </c>
      <c r="AA601" s="121">
        <v>0</v>
      </c>
      <c r="AB601" s="121">
        <v>0</v>
      </c>
      <c r="AC601" s="121">
        <f t="shared" si="32"/>
        <v>0</v>
      </c>
    </row>
    <row r="602" s="2" customFormat="1" customHeight="1" spans="1:29">
      <c r="A602" s="7" t="s">
        <v>29</v>
      </c>
      <c r="B602" s="7" t="s">
        <v>3183</v>
      </c>
      <c r="C602" s="7" t="s">
        <v>31</v>
      </c>
      <c r="D602" s="7" t="s">
        <v>94</v>
      </c>
      <c r="E602" s="7" t="s">
        <v>3184</v>
      </c>
      <c r="F602" s="7" t="s">
        <v>3185</v>
      </c>
      <c r="G602" s="7" t="s">
        <v>35</v>
      </c>
      <c r="H602" s="101" t="s">
        <v>3186</v>
      </c>
      <c r="I602" s="14" t="e">
        <f>VLOOKUP(H602,合同高级查询数据!$A$2:$Y$53,25,FALSE)</f>
        <v>#N/A</v>
      </c>
      <c r="J602" s="7" t="s">
        <v>37</v>
      </c>
      <c r="K602" s="7" t="s">
        <v>920</v>
      </c>
      <c r="L602" s="177" t="s">
        <v>3196</v>
      </c>
      <c r="M602" s="7" t="s">
        <v>3197</v>
      </c>
      <c r="N602" s="102">
        <v>44197</v>
      </c>
      <c r="O602" s="7" t="s">
        <v>2100</v>
      </c>
      <c r="P602" s="70">
        <v>500</v>
      </c>
      <c r="Q602" s="128">
        <v>80</v>
      </c>
      <c r="R602" s="70">
        <f t="shared" si="33"/>
        <v>40000</v>
      </c>
      <c r="S602" s="118">
        <v>202304</v>
      </c>
      <c r="T602" s="207" t="s">
        <v>3198</v>
      </c>
      <c r="U602" s="207"/>
      <c r="V602" s="132">
        <v>17.000426482</v>
      </c>
      <c r="W602" s="84"/>
      <c r="X602" s="102"/>
      <c r="Y602" s="102"/>
      <c r="Z602" s="7" t="s">
        <v>3199</v>
      </c>
      <c r="AA602" s="154">
        <v>1</v>
      </c>
      <c r="AB602" s="155">
        <v>80</v>
      </c>
      <c r="AC602" s="121">
        <f t="shared" si="32"/>
        <v>80</v>
      </c>
    </row>
    <row r="603" s="2" customFormat="1" customHeight="1" spans="1:29">
      <c r="A603" s="7" t="s">
        <v>29</v>
      </c>
      <c r="B603" s="7" t="s">
        <v>3183</v>
      </c>
      <c r="C603" s="7" t="s">
        <v>31</v>
      </c>
      <c r="D603" s="7" t="s">
        <v>94</v>
      </c>
      <c r="E603" s="7" t="s">
        <v>3184</v>
      </c>
      <c r="F603" s="7" t="s">
        <v>3185</v>
      </c>
      <c r="G603" s="7" t="s">
        <v>35</v>
      </c>
      <c r="H603" s="101" t="s">
        <v>3186</v>
      </c>
      <c r="I603" s="14" t="e">
        <f>VLOOKUP(H603,合同高级查询数据!$A$2:$Y$53,25,FALSE)</f>
        <v>#N/A</v>
      </c>
      <c r="J603" s="7" t="s">
        <v>37</v>
      </c>
      <c r="K603" s="7" t="s">
        <v>62</v>
      </c>
      <c r="L603" s="177" t="s">
        <v>3200</v>
      </c>
      <c r="M603" s="7" t="s">
        <v>3201</v>
      </c>
      <c r="N603" s="102">
        <v>44197</v>
      </c>
      <c r="O603" s="7" t="s">
        <v>1663</v>
      </c>
      <c r="P603" s="70">
        <v>500</v>
      </c>
      <c r="Q603" s="128">
        <v>40</v>
      </c>
      <c r="R603" s="70">
        <f t="shared" si="33"/>
        <v>20000</v>
      </c>
      <c r="S603" s="118">
        <v>202304</v>
      </c>
      <c r="T603" s="207" t="s">
        <v>3198</v>
      </c>
      <c r="U603" s="207"/>
      <c r="V603" s="132">
        <v>17.702421989</v>
      </c>
      <c r="W603" s="84"/>
      <c r="X603" s="102"/>
      <c r="Y603" s="102"/>
      <c r="Z603" s="7" t="s">
        <v>3202</v>
      </c>
      <c r="AA603" s="154">
        <v>1</v>
      </c>
      <c r="AB603" s="155">
        <v>40</v>
      </c>
      <c r="AC603" s="121">
        <f t="shared" si="32"/>
        <v>40</v>
      </c>
    </row>
    <row r="604" s="2" customFormat="1" customHeight="1" spans="1:29">
      <c r="A604" s="7" t="s">
        <v>29</v>
      </c>
      <c r="B604" s="7" t="s">
        <v>3183</v>
      </c>
      <c r="C604" s="7" t="s">
        <v>31</v>
      </c>
      <c r="D604" s="7" t="s">
        <v>94</v>
      </c>
      <c r="E604" s="7" t="s">
        <v>3184</v>
      </c>
      <c r="F604" s="7" t="s">
        <v>3185</v>
      </c>
      <c r="G604" s="7" t="s">
        <v>35</v>
      </c>
      <c r="H604" s="101" t="s">
        <v>3186</v>
      </c>
      <c r="I604" s="14" t="e">
        <f>VLOOKUP(H604,合同高级查询数据!$A$2:$Y$53,25,FALSE)</f>
        <v>#N/A</v>
      </c>
      <c r="J604" s="7" t="s">
        <v>37</v>
      </c>
      <c r="K604" s="7" t="s">
        <v>2423</v>
      </c>
      <c r="L604" s="177" t="s">
        <v>3203</v>
      </c>
      <c r="M604" s="7" t="s">
        <v>3204</v>
      </c>
      <c r="N604" s="102" t="s">
        <v>3189</v>
      </c>
      <c r="O604" s="7" t="s">
        <v>3205</v>
      </c>
      <c r="P604" s="70">
        <v>500</v>
      </c>
      <c r="Q604" s="128">
        <v>80</v>
      </c>
      <c r="R604" s="70">
        <f t="shared" si="33"/>
        <v>40000</v>
      </c>
      <c r="S604" s="118">
        <v>202304</v>
      </c>
      <c r="T604" s="207" t="s">
        <v>3206</v>
      </c>
      <c r="U604" s="207"/>
      <c r="V604" s="132">
        <v>27.1391333</v>
      </c>
      <c r="W604" s="84"/>
      <c r="X604" s="102"/>
      <c r="Y604" s="102"/>
      <c r="Z604" s="7" t="s">
        <v>3207</v>
      </c>
      <c r="AA604" s="154">
        <v>1</v>
      </c>
      <c r="AB604" s="155">
        <v>80</v>
      </c>
      <c r="AC604" s="121">
        <f t="shared" si="32"/>
        <v>80</v>
      </c>
    </row>
    <row r="605" s="2" customFormat="1" customHeight="1" spans="1:29">
      <c r="A605" s="7" t="s">
        <v>29</v>
      </c>
      <c r="B605" s="7" t="s">
        <v>3183</v>
      </c>
      <c r="C605" s="7" t="s">
        <v>31</v>
      </c>
      <c r="D605" s="7" t="s">
        <v>94</v>
      </c>
      <c r="E605" s="7" t="s">
        <v>3184</v>
      </c>
      <c r="F605" s="7" t="s">
        <v>3185</v>
      </c>
      <c r="G605" s="7" t="s">
        <v>35</v>
      </c>
      <c r="H605" s="101" t="s">
        <v>3186</v>
      </c>
      <c r="I605" s="14" t="e">
        <f>VLOOKUP(H605,合同高级查询数据!$A$2:$Y$53,25,FALSE)</f>
        <v>#N/A</v>
      </c>
      <c r="J605" s="7" t="s">
        <v>37</v>
      </c>
      <c r="K605" s="7" t="s">
        <v>1526</v>
      </c>
      <c r="L605" s="177" t="s">
        <v>3208</v>
      </c>
      <c r="M605" s="7" t="s">
        <v>3209</v>
      </c>
      <c r="N605" s="102" t="s">
        <v>3189</v>
      </c>
      <c r="O605" s="7" t="s">
        <v>3210</v>
      </c>
      <c r="P605" s="70">
        <v>500</v>
      </c>
      <c r="Q605" s="128">
        <v>140</v>
      </c>
      <c r="R605" s="70">
        <f t="shared" si="33"/>
        <v>70000</v>
      </c>
      <c r="S605" s="118">
        <v>202304</v>
      </c>
      <c r="T605" s="207" t="s">
        <v>3211</v>
      </c>
      <c r="U605" s="207"/>
      <c r="V605" s="132">
        <v>28.775138968</v>
      </c>
      <c r="W605" s="84"/>
      <c r="X605" s="102"/>
      <c r="Y605" s="102"/>
      <c r="Z605" s="7" t="s">
        <v>3212</v>
      </c>
      <c r="AA605" s="154">
        <v>1</v>
      </c>
      <c r="AB605" s="155">
        <v>140</v>
      </c>
      <c r="AC605" s="121">
        <f t="shared" si="32"/>
        <v>140</v>
      </c>
    </row>
    <row r="606" s="2" customFormat="1" customHeight="1" spans="1:29">
      <c r="A606" s="7" t="s">
        <v>29</v>
      </c>
      <c r="B606" s="7" t="s">
        <v>3183</v>
      </c>
      <c r="C606" s="7" t="s">
        <v>31</v>
      </c>
      <c r="D606" s="7" t="s">
        <v>94</v>
      </c>
      <c r="E606" s="7" t="s">
        <v>3184</v>
      </c>
      <c r="F606" s="7" t="s">
        <v>3185</v>
      </c>
      <c r="G606" s="7" t="s">
        <v>35</v>
      </c>
      <c r="H606" s="101" t="s">
        <v>3186</v>
      </c>
      <c r="I606" s="14" t="e">
        <f>VLOOKUP(H606,合同高级查询数据!$A$2:$Y$53,25,FALSE)</f>
        <v>#N/A</v>
      </c>
      <c r="J606" s="7" t="s">
        <v>37</v>
      </c>
      <c r="K606" s="7" t="s">
        <v>1614</v>
      </c>
      <c r="L606" s="177" t="s">
        <v>3213</v>
      </c>
      <c r="M606" s="7" t="s">
        <v>3214</v>
      </c>
      <c r="N606" s="102" t="s">
        <v>3189</v>
      </c>
      <c r="O606" s="7" t="s">
        <v>3215</v>
      </c>
      <c r="P606" s="70">
        <v>500</v>
      </c>
      <c r="Q606" s="128">
        <v>40</v>
      </c>
      <c r="R606" s="70">
        <f t="shared" si="33"/>
        <v>20000</v>
      </c>
      <c r="S606" s="118">
        <v>202304</v>
      </c>
      <c r="T606" s="207" t="s">
        <v>3216</v>
      </c>
      <c r="U606" s="207"/>
      <c r="V606" s="132">
        <v>5.6062185</v>
      </c>
      <c r="W606" s="84"/>
      <c r="X606" s="102"/>
      <c r="Y606" s="102"/>
      <c r="Z606" s="7" t="s">
        <v>3217</v>
      </c>
      <c r="AA606" s="154">
        <v>1</v>
      </c>
      <c r="AB606" s="155">
        <v>40</v>
      </c>
      <c r="AC606" s="121">
        <f t="shared" si="32"/>
        <v>40</v>
      </c>
    </row>
    <row r="607" s="2" customFormat="1" customHeight="1" spans="1:29">
      <c r="A607" s="7" t="s">
        <v>29</v>
      </c>
      <c r="B607" s="7" t="s">
        <v>3183</v>
      </c>
      <c r="C607" s="7" t="s">
        <v>31</v>
      </c>
      <c r="D607" s="7" t="s">
        <v>94</v>
      </c>
      <c r="E607" s="7" t="s">
        <v>3184</v>
      </c>
      <c r="F607" s="7" t="s">
        <v>3185</v>
      </c>
      <c r="G607" s="7" t="s">
        <v>35</v>
      </c>
      <c r="H607" s="101" t="s">
        <v>3186</v>
      </c>
      <c r="I607" s="14" t="e">
        <f>VLOOKUP(H607,合同高级查询数据!$A$2:$Y$53,25,FALSE)</f>
        <v>#N/A</v>
      </c>
      <c r="J607" s="7" t="s">
        <v>37</v>
      </c>
      <c r="K607" s="7" t="s">
        <v>1365</v>
      </c>
      <c r="L607" s="177" t="s">
        <v>3218</v>
      </c>
      <c r="M607" s="7" t="s">
        <v>3219</v>
      </c>
      <c r="N607" s="102" t="s">
        <v>3189</v>
      </c>
      <c r="O607" s="7" t="s">
        <v>1056</v>
      </c>
      <c r="P607" s="70">
        <v>500</v>
      </c>
      <c r="Q607" s="128">
        <v>20</v>
      </c>
      <c r="R607" s="70">
        <f t="shared" si="33"/>
        <v>10000</v>
      </c>
      <c r="S607" s="118">
        <v>202304</v>
      </c>
      <c r="T607" s="207" t="s">
        <v>3220</v>
      </c>
      <c r="U607" s="207"/>
      <c r="V607" s="132">
        <v>4.131733817</v>
      </c>
      <c r="W607" s="84"/>
      <c r="X607" s="102"/>
      <c r="Y607" s="102"/>
      <c r="Z607" s="7" t="s">
        <v>3221</v>
      </c>
      <c r="AA607" s="154">
        <v>1</v>
      </c>
      <c r="AB607" s="155">
        <v>20</v>
      </c>
      <c r="AC607" s="121">
        <f t="shared" si="32"/>
        <v>20</v>
      </c>
    </row>
    <row r="608" s="2" customFormat="1" customHeight="1" spans="1:29">
      <c r="A608" s="7" t="s">
        <v>29</v>
      </c>
      <c r="B608" s="7" t="s">
        <v>3183</v>
      </c>
      <c r="C608" s="7" t="s">
        <v>93</v>
      </c>
      <c r="D608" s="7" t="s">
        <v>94</v>
      </c>
      <c r="E608" s="7" t="s">
        <v>3222</v>
      </c>
      <c r="F608" s="7" t="s">
        <v>3223</v>
      </c>
      <c r="G608" s="7" t="s">
        <v>35</v>
      </c>
      <c r="H608" s="101" t="s">
        <v>3224</v>
      </c>
      <c r="I608" s="14" t="e">
        <f>VLOOKUP(H608,合同高级查询数据!$A$2:$Y$53,25,FALSE)</f>
        <v>#N/A</v>
      </c>
      <c r="J608" s="7" t="s">
        <v>98</v>
      </c>
      <c r="K608" s="7" t="s">
        <v>3225</v>
      </c>
      <c r="L608" s="177" t="s">
        <v>3226</v>
      </c>
      <c r="M608" s="7" t="s">
        <v>3227</v>
      </c>
      <c r="N608" s="102" t="s">
        <v>3228</v>
      </c>
      <c r="O608" s="7" t="s">
        <v>3229</v>
      </c>
      <c r="P608" s="70">
        <v>1000</v>
      </c>
      <c r="Q608" s="128">
        <v>60.2</v>
      </c>
      <c r="R608" s="70">
        <f t="shared" si="33"/>
        <v>60200</v>
      </c>
      <c r="S608" s="118">
        <v>202304</v>
      </c>
      <c r="T608" s="207" t="s">
        <v>3230</v>
      </c>
      <c r="U608" s="207"/>
      <c r="V608" s="132">
        <v>60.181914427</v>
      </c>
      <c r="W608" s="84"/>
      <c r="X608" s="102"/>
      <c r="Y608" s="102"/>
      <c r="Z608" s="7" t="s">
        <v>3231</v>
      </c>
      <c r="AA608" s="154">
        <v>0</v>
      </c>
      <c r="AB608" s="155">
        <v>200</v>
      </c>
      <c r="AC608" s="155">
        <v>0</v>
      </c>
    </row>
    <row r="609" s="2" customFormat="1" customHeight="1" spans="1:29">
      <c r="A609" s="7" t="s">
        <v>29</v>
      </c>
      <c r="B609" s="7" t="s">
        <v>3183</v>
      </c>
      <c r="C609" s="7" t="s">
        <v>1905</v>
      </c>
      <c r="D609" s="7" t="s">
        <v>94</v>
      </c>
      <c r="E609" s="7" t="s">
        <v>3222</v>
      </c>
      <c r="F609" s="7" t="s">
        <v>3223</v>
      </c>
      <c r="G609" s="7" t="s">
        <v>35</v>
      </c>
      <c r="H609" s="101" t="s">
        <v>3224</v>
      </c>
      <c r="I609" s="14" t="e">
        <f>VLOOKUP(H609,合同高级查询数据!$A$2:$Y$53,25,FALSE)</f>
        <v>#N/A</v>
      </c>
      <c r="J609" s="7" t="s">
        <v>98</v>
      </c>
      <c r="K609" s="7" t="s">
        <v>3232</v>
      </c>
      <c r="L609" s="177" t="s">
        <v>3233</v>
      </c>
      <c r="M609" s="7" t="s">
        <v>3234</v>
      </c>
      <c r="N609" s="102" t="s">
        <v>3235</v>
      </c>
      <c r="O609" s="7" t="s">
        <v>3236</v>
      </c>
      <c r="P609" s="70">
        <v>1000</v>
      </c>
      <c r="Q609" s="128">
        <v>18.9</v>
      </c>
      <c r="R609" s="70">
        <f t="shared" si="33"/>
        <v>18900</v>
      </c>
      <c r="S609" s="118">
        <v>202304</v>
      </c>
      <c r="T609" s="207" t="s">
        <v>3237</v>
      </c>
      <c r="U609" s="207"/>
      <c r="V609" s="132">
        <v>18.814398003</v>
      </c>
      <c r="W609" s="84"/>
      <c r="X609" s="102"/>
      <c r="Y609" s="102"/>
      <c r="Z609" s="7" t="s">
        <v>3238</v>
      </c>
      <c r="AA609" s="154">
        <v>0</v>
      </c>
      <c r="AB609" s="155">
        <v>80</v>
      </c>
      <c r="AC609" s="155">
        <v>0</v>
      </c>
    </row>
    <row r="610" s="2" customFormat="1" customHeight="1" spans="1:29">
      <c r="A610" s="7" t="s">
        <v>190</v>
      </c>
      <c r="B610" s="7" t="s">
        <v>3239</v>
      </c>
      <c r="C610" s="7" t="s">
        <v>1572</v>
      </c>
      <c r="D610" s="7" t="s">
        <v>94</v>
      </c>
      <c r="E610" s="7" t="s">
        <v>3240</v>
      </c>
      <c r="F610" s="7" t="s">
        <v>3241</v>
      </c>
      <c r="G610" s="7" t="s">
        <v>35</v>
      </c>
      <c r="H610" s="101" t="s">
        <v>3242</v>
      </c>
      <c r="I610" s="14" t="e">
        <f>VLOOKUP(H610,合同高级查询数据!$A$2:$Y$53,25,FALSE)</f>
        <v>#N/A</v>
      </c>
      <c r="J610" s="7" t="s">
        <v>37</v>
      </c>
      <c r="K610" s="177" t="s">
        <v>3243</v>
      </c>
      <c r="L610" s="177" t="s">
        <v>3243</v>
      </c>
      <c r="M610" s="7" t="s">
        <v>3244</v>
      </c>
      <c r="N610" s="102">
        <v>44652</v>
      </c>
      <c r="O610" s="7" t="s">
        <v>2364</v>
      </c>
      <c r="P610" s="70">
        <v>7084</v>
      </c>
      <c r="Q610" s="128">
        <v>31.59</v>
      </c>
      <c r="R610" s="70">
        <f t="shared" si="33"/>
        <v>223783.56</v>
      </c>
      <c r="S610" s="118">
        <v>202304</v>
      </c>
      <c r="T610" s="207" t="s">
        <v>3245</v>
      </c>
      <c r="U610" s="207"/>
      <c r="V610" s="132">
        <v>31.593688965</v>
      </c>
      <c r="W610" s="84"/>
      <c r="X610" s="102"/>
      <c r="Y610" s="102"/>
      <c r="Z610" s="7" t="s">
        <v>3246</v>
      </c>
      <c r="AA610" s="154">
        <v>0.3</v>
      </c>
      <c r="AB610" s="155">
        <v>60</v>
      </c>
      <c r="AC610" s="121">
        <f>AA610*AB610</f>
        <v>18</v>
      </c>
    </row>
    <row r="611" s="41" customFormat="1" customHeight="1" spans="1:29">
      <c r="A611" s="55" t="s">
        <v>29</v>
      </c>
      <c r="B611" s="55" t="s">
        <v>3183</v>
      </c>
      <c r="C611" s="55" t="s">
        <v>31</v>
      </c>
      <c r="D611" s="55" t="s">
        <v>94</v>
      </c>
      <c r="E611" s="55" t="s">
        <v>3247</v>
      </c>
      <c r="F611" s="55" t="s">
        <v>3248</v>
      </c>
      <c r="G611" s="55" t="s">
        <v>35</v>
      </c>
      <c r="H611" s="135" t="s">
        <v>3249</v>
      </c>
      <c r="I611" s="58" t="e">
        <f>VLOOKUP(H611,合同高级查询数据!$A$2:$Y$53,25,FALSE)</f>
        <v>#N/A</v>
      </c>
      <c r="J611" s="55" t="s">
        <v>98</v>
      </c>
      <c r="K611" s="55" t="s">
        <v>3250</v>
      </c>
      <c r="L611" s="178" t="s">
        <v>3251</v>
      </c>
      <c r="M611" s="55" t="s">
        <v>3252</v>
      </c>
      <c r="N611" s="112">
        <v>39630</v>
      </c>
      <c r="O611" s="55" t="s">
        <v>1663</v>
      </c>
      <c r="P611" s="66">
        <v>50000</v>
      </c>
      <c r="Q611" s="134">
        <v>8.5</v>
      </c>
      <c r="R611" s="66">
        <f t="shared" si="33"/>
        <v>425000</v>
      </c>
      <c r="S611" s="123">
        <v>202304</v>
      </c>
      <c r="T611" s="208" t="s">
        <v>3253</v>
      </c>
      <c r="U611" s="208"/>
      <c r="V611" s="148">
        <v>18.234466931</v>
      </c>
      <c r="W611" s="77"/>
      <c r="X611" s="112">
        <v>44317</v>
      </c>
      <c r="Y611" s="112">
        <v>45046</v>
      </c>
      <c r="Z611" s="55" t="s">
        <v>3254</v>
      </c>
      <c r="AA611" s="158">
        <v>0.2125</v>
      </c>
      <c r="AB611" s="159">
        <v>40</v>
      </c>
      <c r="AC611" s="159">
        <v>8.5</v>
      </c>
    </row>
    <row r="612" s="2" customFormat="1" customHeight="1" spans="1:29">
      <c r="A612" s="7" t="s">
        <v>29</v>
      </c>
      <c r="B612" s="7" t="s">
        <v>3183</v>
      </c>
      <c r="C612" s="7" t="s">
        <v>31</v>
      </c>
      <c r="D612" s="7" t="s">
        <v>94</v>
      </c>
      <c r="E612" s="7" t="s">
        <v>3247</v>
      </c>
      <c r="F612" s="7" t="s">
        <v>3248</v>
      </c>
      <c r="G612" s="7" t="s">
        <v>35</v>
      </c>
      <c r="H612" s="101" t="s">
        <v>3255</v>
      </c>
      <c r="I612" s="14" t="e">
        <f>VLOOKUP(H612,合同高级查询数据!$A$2:$Y$53,25,FALSE)</f>
        <v>#N/A</v>
      </c>
      <c r="J612" s="7" t="s">
        <v>98</v>
      </c>
      <c r="K612" s="7" t="s">
        <v>3256</v>
      </c>
      <c r="L612" s="177" t="s">
        <v>3257</v>
      </c>
      <c r="M612" s="7" t="s">
        <v>1545</v>
      </c>
      <c r="N612" s="102">
        <v>42347</v>
      </c>
      <c r="O612" s="7" t="s">
        <v>537</v>
      </c>
      <c r="P612" s="70">
        <v>50000</v>
      </c>
      <c r="Q612" s="128">
        <v>0</v>
      </c>
      <c r="R612" s="70">
        <f t="shared" si="33"/>
        <v>0</v>
      </c>
      <c r="S612" s="118">
        <v>202304</v>
      </c>
      <c r="T612" s="207" t="s">
        <v>3258</v>
      </c>
      <c r="U612" s="207"/>
      <c r="V612" s="132">
        <v>2.661822524</v>
      </c>
      <c r="W612" s="84"/>
      <c r="X612" s="102"/>
      <c r="Y612" s="7"/>
      <c r="Z612" s="7" t="s">
        <v>3259</v>
      </c>
      <c r="AA612" s="154">
        <v>0</v>
      </c>
      <c r="AB612" s="155">
        <v>20</v>
      </c>
      <c r="AC612" s="155">
        <v>0</v>
      </c>
    </row>
    <row r="613" s="41" customFormat="1" customHeight="1" spans="1:29">
      <c r="A613" s="55" t="s">
        <v>29</v>
      </c>
      <c r="B613" s="55" t="s">
        <v>3183</v>
      </c>
      <c r="C613" s="55" t="s">
        <v>31</v>
      </c>
      <c r="D613" s="55" t="s">
        <v>94</v>
      </c>
      <c r="E613" s="55" t="s">
        <v>3247</v>
      </c>
      <c r="F613" s="55" t="s">
        <v>3248</v>
      </c>
      <c r="G613" s="55" t="s">
        <v>35</v>
      </c>
      <c r="H613" s="135" t="s">
        <v>3249</v>
      </c>
      <c r="I613" s="58" t="e">
        <f>VLOOKUP(H613,合同高级查询数据!$A$2:$Y$53,25,FALSE)</f>
        <v>#N/A</v>
      </c>
      <c r="J613" s="55" t="s">
        <v>37</v>
      </c>
      <c r="K613" s="55" t="s">
        <v>3260</v>
      </c>
      <c r="L613" s="178" t="s">
        <v>3261</v>
      </c>
      <c r="M613" s="55" t="s">
        <v>3262</v>
      </c>
      <c r="N613" s="112" t="s">
        <v>3263</v>
      </c>
      <c r="O613" s="55" t="s">
        <v>58</v>
      </c>
      <c r="P613" s="66">
        <v>8500</v>
      </c>
      <c r="Q613" s="134">
        <v>27.9</v>
      </c>
      <c r="R613" s="66">
        <f t="shared" si="33"/>
        <v>237150</v>
      </c>
      <c r="S613" s="123">
        <v>202304</v>
      </c>
      <c r="T613" s="208" t="s">
        <v>3264</v>
      </c>
      <c r="U613" s="208"/>
      <c r="V613" s="148">
        <v>27.90101429</v>
      </c>
      <c r="W613" s="77"/>
      <c r="X613" s="112">
        <v>44317</v>
      </c>
      <c r="Y613" s="112">
        <v>45046</v>
      </c>
      <c r="Z613" s="55" t="s">
        <v>3265</v>
      </c>
      <c r="AA613" s="158">
        <v>0.24</v>
      </c>
      <c r="AB613" s="159">
        <v>100</v>
      </c>
      <c r="AC613" s="147">
        <f>AA613*AB613</f>
        <v>24</v>
      </c>
    </row>
    <row r="614" s="2" customFormat="1" customHeight="1" spans="1:29">
      <c r="A614" s="7" t="s">
        <v>29</v>
      </c>
      <c r="B614" s="7" t="s">
        <v>3183</v>
      </c>
      <c r="C614" s="7" t="s">
        <v>93</v>
      </c>
      <c r="D614" s="7" t="s">
        <v>94</v>
      </c>
      <c r="E614" s="7" t="s">
        <v>3247</v>
      </c>
      <c r="F614" s="7" t="s">
        <v>3248</v>
      </c>
      <c r="G614" s="7" t="s">
        <v>35</v>
      </c>
      <c r="H614" s="101" t="s">
        <v>3266</v>
      </c>
      <c r="I614" s="14" t="e">
        <f>VLOOKUP(H614,合同高级查询数据!$A$2:$Y$53,25,FALSE)</f>
        <v>#N/A</v>
      </c>
      <c r="J614" s="7" t="s">
        <v>37</v>
      </c>
      <c r="K614" s="7"/>
      <c r="L614" s="177" t="s">
        <v>3267</v>
      </c>
      <c r="M614" s="7" t="s">
        <v>3268</v>
      </c>
      <c r="N614" s="102" t="s">
        <v>3269</v>
      </c>
      <c r="O614" s="7" t="s">
        <v>228</v>
      </c>
      <c r="P614" s="70">
        <v>0</v>
      </c>
      <c r="Q614" s="128">
        <v>0</v>
      </c>
      <c r="R614" s="70">
        <f t="shared" si="33"/>
        <v>0</v>
      </c>
      <c r="S614" s="118">
        <v>202304</v>
      </c>
      <c r="T614" s="207" t="s">
        <v>3270</v>
      </c>
      <c r="U614" s="207"/>
      <c r="V614" s="132">
        <v>0</v>
      </c>
      <c r="W614" s="84"/>
      <c r="X614" s="102"/>
      <c r="Y614" s="7"/>
      <c r="Z614" s="7" t="s">
        <v>3271</v>
      </c>
      <c r="AA614" s="154">
        <v>0</v>
      </c>
      <c r="AB614" s="155">
        <v>10</v>
      </c>
      <c r="AC614" s="121">
        <f>AA614*AB614</f>
        <v>0</v>
      </c>
    </row>
    <row r="615" s="41" customFormat="1" customHeight="1" spans="1:29">
      <c r="A615" s="55" t="s">
        <v>50</v>
      </c>
      <c r="B615" s="55" t="s">
        <v>3272</v>
      </c>
      <c r="C615" s="55" t="s">
        <v>77</v>
      </c>
      <c r="D615" s="55" t="s">
        <v>530</v>
      </c>
      <c r="E615" s="55" t="s">
        <v>2748</v>
      </c>
      <c r="F615" s="55" t="s">
        <v>3273</v>
      </c>
      <c r="G615" s="55" t="s">
        <v>35</v>
      </c>
      <c r="H615" s="135" t="s">
        <v>3274</v>
      </c>
      <c r="I615" s="58" t="e">
        <f>VLOOKUP(H615,合同高级查询数据!$A$2:$Y$53,25,FALSE)</f>
        <v>#N/A</v>
      </c>
      <c r="J615" s="55" t="s">
        <v>37</v>
      </c>
      <c r="K615" s="55" t="s">
        <v>3275</v>
      </c>
      <c r="L615" s="178" t="s">
        <v>3276</v>
      </c>
      <c r="M615" s="55" t="s">
        <v>3277</v>
      </c>
      <c r="N615" s="112" t="s">
        <v>2953</v>
      </c>
      <c r="O615" s="55" t="s">
        <v>3278</v>
      </c>
      <c r="P615" s="66">
        <v>7333.33</v>
      </c>
      <c r="Q615" s="134">
        <v>140.1</v>
      </c>
      <c r="R615" s="66">
        <f t="shared" si="33"/>
        <v>1027399.53</v>
      </c>
      <c r="S615" s="123">
        <v>202304</v>
      </c>
      <c r="T615" s="208" t="s">
        <v>3279</v>
      </c>
      <c r="U615" s="208"/>
      <c r="V615" s="148">
        <v>138.758956909</v>
      </c>
      <c r="W615" s="77">
        <v>141.25</v>
      </c>
      <c r="X615" s="112">
        <v>44713</v>
      </c>
      <c r="Y615" s="112">
        <v>45077</v>
      </c>
      <c r="Z615" s="178" t="s">
        <v>3280</v>
      </c>
      <c r="AA615" s="158">
        <v>0.3</v>
      </c>
      <c r="AB615" s="159">
        <v>280</v>
      </c>
      <c r="AC615" s="147">
        <f>AA615*AB615</f>
        <v>84</v>
      </c>
    </row>
    <row r="616" s="41" customFormat="1" customHeight="1" spans="1:29">
      <c r="A616" s="55" t="s">
        <v>190</v>
      </c>
      <c r="B616" s="55" t="s">
        <v>3272</v>
      </c>
      <c r="C616" s="55" t="s">
        <v>77</v>
      </c>
      <c r="D616" s="55" t="s">
        <v>530</v>
      </c>
      <c r="E616" s="55" t="s">
        <v>2748</v>
      </c>
      <c r="F616" s="55" t="s">
        <v>3281</v>
      </c>
      <c r="G616" s="55" t="s">
        <v>35</v>
      </c>
      <c r="H616" s="135" t="s">
        <v>3282</v>
      </c>
      <c r="I616" s="58" t="e">
        <f>VLOOKUP(H616,合同高级查询数据!$A$2:$Y$53,25,FALSE)</f>
        <v>#N/A</v>
      </c>
      <c r="J616" s="55" t="s">
        <v>37</v>
      </c>
      <c r="K616" s="55" t="s">
        <v>3275</v>
      </c>
      <c r="L616" s="178" t="s">
        <v>3283</v>
      </c>
      <c r="M616" s="55" t="s">
        <v>3277</v>
      </c>
      <c r="N616" s="112" t="s">
        <v>2953</v>
      </c>
      <c r="O616" s="55" t="s">
        <v>3284</v>
      </c>
      <c r="P616" s="66">
        <v>8500</v>
      </c>
      <c r="Q616" s="134">
        <v>85</v>
      </c>
      <c r="R616" s="66">
        <f t="shared" si="33"/>
        <v>722500</v>
      </c>
      <c r="S616" s="123">
        <v>202304</v>
      </c>
      <c r="T616" s="208" t="s">
        <v>3285</v>
      </c>
      <c r="U616" s="208"/>
      <c r="V616" s="148">
        <v>84.274787903</v>
      </c>
      <c r="W616" s="77">
        <v>85.55</v>
      </c>
      <c r="X616" s="112">
        <v>44713</v>
      </c>
      <c r="Y616" s="112">
        <v>45077</v>
      </c>
      <c r="Z616" s="178" t="s">
        <v>3286</v>
      </c>
      <c r="AA616" s="158">
        <v>0.3</v>
      </c>
      <c r="AB616" s="159">
        <v>180</v>
      </c>
      <c r="AC616" s="147">
        <f>AA616*AB616</f>
        <v>54</v>
      </c>
    </row>
    <row r="617" s="41" customFormat="1" customHeight="1" spans="1:29">
      <c r="A617" s="55" t="s">
        <v>153</v>
      </c>
      <c r="B617" s="55" t="s">
        <v>3272</v>
      </c>
      <c r="C617" s="55" t="s">
        <v>77</v>
      </c>
      <c r="D617" s="55" t="s">
        <v>530</v>
      </c>
      <c r="E617" s="55" t="s">
        <v>2748</v>
      </c>
      <c r="F617" s="55" t="s">
        <v>3287</v>
      </c>
      <c r="G617" s="55" t="s">
        <v>35</v>
      </c>
      <c r="H617" s="135" t="s">
        <v>3288</v>
      </c>
      <c r="I617" s="58" t="e">
        <f>VLOOKUP(H617,合同高级查询数据!$A$2:$Y$53,25,FALSE)</f>
        <v>#N/A</v>
      </c>
      <c r="J617" s="55" t="s">
        <v>37</v>
      </c>
      <c r="K617" s="55" t="s">
        <v>3275</v>
      </c>
      <c r="L617" s="178" t="s">
        <v>3289</v>
      </c>
      <c r="M617" s="55" t="s">
        <v>3277</v>
      </c>
      <c r="N617" s="112" t="s">
        <v>2953</v>
      </c>
      <c r="O617" s="55" t="s">
        <v>3290</v>
      </c>
      <c r="P617" s="66">
        <v>5600</v>
      </c>
      <c r="Q617" s="134">
        <v>147.5</v>
      </c>
      <c r="R617" s="66">
        <f t="shared" si="33"/>
        <v>826000</v>
      </c>
      <c r="S617" s="123">
        <v>202304</v>
      </c>
      <c r="T617" s="208" t="s">
        <v>3291</v>
      </c>
      <c r="U617" s="208"/>
      <c r="V617" s="148">
        <v>146.331604004</v>
      </c>
      <c r="W617" s="77">
        <v>148.48</v>
      </c>
      <c r="X617" s="112">
        <v>44713</v>
      </c>
      <c r="Y617" s="112">
        <v>45077</v>
      </c>
      <c r="Z617" s="178" t="s">
        <v>3292</v>
      </c>
      <c r="AA617" s="158">
        <v>0.4</v>
      </c>
      <c r="AB617" s="159">
        <v>260</v>
      </c>
      <c r="AC617" s="147">
        <f>AA617*AB617</f>
        <v>104</v>
      </c>
    </row>
    <row r="618" s="41" customFormat="1" customHeight="1" spans="1:29">
      <c r="A618" s="55" t="s">
        <v>50</v>
      </c>
      <c r="B618" s="55" t="s">
        <v>3272</v>
      </c>
      <c r="C618" s="55" t="s">
        <v>77</v>
      </c>
      <c r="D618" s="55" t="s">
        <v>530</v>
      </c>
      <c r="E618" s="55" t="s">
        <v>2748</v>
      </c>
      <c r="F618" s="55" t="s">
        <v>3273</v>
      </c>
      <c r="G618" s="55" t="s">
        <v>35</v>
      </c>
      <c r="H618" s="135" t="s">
        <v>3274</v>
      </c>
      <c r="I618" s="58" t="e">
        <f>VLOOKUP(H618,合同高级查询数据!$A$2:$Y$53,25,FALSE)</f>
        <v>#N/A</v>
      </c>
      <c r="J618" s="55" t="s">
        <v>37</v>
      </c>
      <c r="K618" s="55" t="s">
        <v>3275</v>
      </c>
      <c r="L618" s="178" t="s">
        <v>3276</v>
      </c>
      <c r="M618" s="55" t="s">
        <v>3277</v>
      </c>
      <c r="N618" s="112" t="s">
        <v>2953</v>
      </c>
      <c r="O618" s="55" t="s">
        <v>3278</v>
      </c>
      <c r="P618" s="66">
        <v>7333.33</v>
      </c>
      <c r="Q618" s="73">
        <v>0.68</v>
      </c>
      <c r="R618" s="74">
        <f t="shared" si="33"/>
        <v>4986.66</v>
      </c>
      <c r="S618" s="123">
        <v>202303</v>
      </c>
      <c r="T618" s="208" t="s">
        <v>3293</v>
      </c>
      <c r="U618" s="208"/>
      <c r="V618" s="175"/>
      <c r="W618" s="175"/>
      <c r="X618" s="112"/>
      <c r="Y618" s="112"/>
      <c r="Z618" s="175"/>
      <c r="AA618" s="215"/>
      <c r="AB618" s="159"/>
      <c r="AC618" s="159"/>
    </row>
    <row r="619" s="41" customFormat="1" customHeight="1" spans="1:29">
      <c r="A619" s="55" t="s">
        <v>190</v>
      </c>
      <c r="B619" s="55" t="s">
        <v>3272</v>
      </c>
      <c r="C619" s="55" t="s">
        <v>77</v>
      </c>
      <c r="D619" s="55" t="s">
        <v>530</v>
      </c>
      <c r="E619" s="55" t="s">
        <v>2748</v>
      </c>
      <c r="F619" s="55" t="s">
        <v>3281</v>
      </c>
      <c r="G619" s="55" t="s">
        <v>35</v>
      </c>
      <c r="H619" s="135" t="s">
        <v>3282</v>
      </c>
      <c r="I619" s="58" t="e">
        <f>VLOOKUP(H619,合同高级查询数据!$A$2:$Y$53,25,FALSE)</f>
        <v>#N/A</v>
      </c>
      <c r="J619" s="55" t="s">
        <v>37</v>
      </c>
      <c r="K619" s="55" t="s">
        <v>3275</v>
      </c>
      <c r="L619" s="178" t="s">
        <v>3283</v>
      </c>
      <c r="M619" s="55" t="s">
        <v>3277</v>
      </c>
      <c r="N619" s="112" t="s">
        <v>2953</v>
      </c>
      <c r="O619" s="55" t="s">
        <v>3284</v>
      </c>
      <c r="P619" s="66">
        <v>8500</v>
      </c>
      <c r="Q619" s="73">
        <v>0.8</v>
      </c>
      <c r="R619" s="74">
        <f t="shared" si="33"/>
        <v>6800</v>
      </c>
      <c r="S619" s="123">
        <v>202303</v>
      </c>
      <c r="T619" s="208" t="s">
        <v>3294</v>
      </c>
      <c r="U619" s="208"/>
      <c r="V619" s="175"/>
      <c r="W619" s="175"/>
      <c r="X619" s="112"/>
      <c r="Y619" s="112"/>
      <c r="Z619" s="175"/>
      <c r="AA619" s="215"/>
      <c r="AB619" s="159"/>
      <c r="AC619" s="159"/>
    </row>
    <row r="620" s="41" customFormat="1" customHeight="1" spans="1:29">
      <c r="A620" s="55" t="s">
        <v>153</v>
      </c>
      <c r="B620" s="55" t="s">
        <v>3272</v>
      </c>
      <c r="C620" s="55" t="s">
        <v>77</v>
      </c>
      <c r="D620" s="55" t="s">
        <v>530</v>
      </c>
      <c r="E620" s="55" t="s">
        <v>2748</v>
      </c>
      <c r="F620" s="55" t="s">
        <v>3287</v>
      </c>
      <c r="G620" s="55" t="s">
        <v>35</v>
      </c>
      <c r="H620" s="135" t="s">
        <v>3288</v>
      </c>
      <c r="I620" s="58" t="e">
        <f>VLOOKUP(H620,合同高级查询数据!$A$2:$Y$53,25,FALSE)</f>
        <v>#N/A</v>
      </c>
      <c r="J620" s="55" t="s">
        <v>37</v>
      </c>
      <c r="K620" s="55" t="s">
        <v>3275</v>
      </c>
      <c r="L620" s="178" t="s">
        <v>3289</v>
      </c>
      <c r="M620" s="55" t="s">
        <v>3277</v>
      </c>
      <c r="N620" s="112" t="s">
        <v>2953</v>
      </c>
      <c r="O620" s="55" t="s">
        <v>3290</v>
      </c>
      <c r="P620" s="66">
        <v>5600</v>
      </c>
      <c r="Q620" s="73">
        <v>0.96</v>
      </c>
      <c r="R620" s="74">
        <f t="shared" si="33"/>
        <v>5376</v>
      </c>
      <c r="S620" s="123">
        <v>202303</v>
      </c>
      <c r="T620" s="208" t="s">
        <v>3295</v>
      </c>
      <c r="U620" s="208"/>
      <c r="V620" s="175"/>
      <c r="W620" s="175"/>
      <c r="X620" s="112"/>
      <c r="Y620" s="112"/>
      <c r="Z620" s="175"/>
      <c r="AA620" s="215"/>
      <c r="AB620" s="159"/>
      <c r="AC620" s="159"/>
    </row>
    <row r="621" s="41" customFormat="1" customHeight="1" spans="1:29">
      <c r="A621" s="55" t="s">
        <v>29</v>
      </c>
      <c r="B621" s="55" t="s">
        <v>3272</v>
      </c>
      <c r="C621" s="55" t="s">
        <v>77</v>
      </c>
      <c r="D621" s="55" t="s">
        <v>94</v>
      </c>
      <c r="E621" s="55" t="s">
        <v>3296</v>
      </c>
      <c r="F621" s="55" t="s">
        <v>3297</v>
      </c>
      <c r="G621" s="55" t="s">
        <v>35</v>
      </c>
      <c r="H621" s="135" t="s">
        <v>3298</v>
      </c>
      <c r="I621" s="58" t="e">
        <f>VLOOKUP(H621,合同高级查询数据!$A$2:$Y$53,25,FALSE)</f>
        <v>#N/A</v>
      </c>
      <c r="J621" s="55" t="s">
        <v>37</v>
      </c>
      <c r="K621" s="55" t="s">
        <v>3299</v>
      </c>
      <c r="L621" s="178" t="s">
        <v>3300</v>
      </c>
      <c r="M621" s="55" t="s">
        <v>3301</v>
      </c>
      <c r="N621" s="112">
        <v>44819</v>
      </c>
      <c r="O621" s="55" t="s">
        <v>537</v>
      </c>
      <c r="P621" s="66">
        <v>0</v>
      </c>
      <c r="Q621" s="134">
        <v>0</v>
      </c>
      <c r="R621" s="66">
        <f t="shared" si="33"/>
        <v>0</v>
      </c>
      <c r="S621" s="123">
        <v>202304</v>
      </c>
      <c r="T621" s="208" t="s">
        <v>3302</v>
      </c>
      <c r="U621" s="135"/>
      <c r="V621" s="148">
        <v>0</v>
      </c>
      <c r="W621" s="77"/>
      <c r="X621" s="112">
        <v>44774</v>
      </c>
      <c r="Y621" s="112">
        <v>45138</v>
      </c>
      <c r="Z621" s="55" t="s">
        <v>3303</v>
      </c>
      <c r="AA621" s="158">
        <v>0</v>
      </c>
      <c r="AB621" s="159">
        <v>20</v>
      </c>
      <c r="AC621" s="147">
        <f t="shared" ref="AC621:AC627" si="34">AA621*AB621</f>
        <v>0</v>
      </c>
    </row>
    <row r="622" s="41" customFormat="1" customHeight="1" spans="1:29">
      <c r="A622" s="55" t="s">
        <v>575</v>
      </c>
      <c r="B622" s="55" t="s">
        <v>3272</v>
      </c>
      <c r="C622" s="55" t="s">
        <v>77</v>
      </c>
      <c r="D622" s="55" t="s">
        <v>530</v>
      </c>
      <c r="E622" s="55" t="s">
        <v>3304</v>
      </c>
      <c r="F622" s="55" t="s">
        <v>3305</v>
      </c>
      <c r="G622" s="55" t="s">
        <v>35</v>
      </c>
      <c r="H622" s="135" t="s">
        <v>3306</v>
      </c>
      <c r="I622" s="58" t="e">
        <f>VLOOKUP(H622,合同高级查询数据!$A$2:$Y$53,25,FALSE)</f>
        <v>#N/A</v>
      </c>
      <c r="J622" s="55" t="s">
        <v>548</v>
      </c>
      <c r="K622" s="55" t="s">
        <v>3307</v>
      </c>
      <c r="L622" s="178" t="s">
        <v>3305</v>
      </c>
      <c r="M622" s="55"/>
      <c r="N622" s="112" t="s">
        <v>3308</v>
      </c>
      <c r="O622" s="55" t="s">
        <v>1604</v>
      </c>
      <c r="P622" s="66" t="s">
        <v>3309</v>
      </c>
      <c r="Q622" s="134">
        <v>0</v>
      </c>
      <c r="R622" s="66">
        <v>0</v>
      </c>
      <c r="S622" s="123">
        <v>202304</v>
      </c>
      <c r="T622" s="208" t="s">
        <v>3310</v>
      </c>
      <c r="U622" s="208"/>
      <c r="V622" s="148">
        <v>0</v>
      </c>
      <c r="W622" s="175"/>
      <c r="X622" s="112">
        <v>43466</v>
      </c>
      <c r="Y622" s="112">
        <v>43830</v>
      </c>
      <c r="Z622" s="147">
        <v>0</v>
      </c>
      <c r="AA622" s="147">
        <v>0</v>
      </c>
      <c r="AB622" s="147">
        <v>0</v>
      </c>
      <c r="AC622" s="147">
        <f t="shared" si="34"/>
        <v>0</v>
      </c>
    </row>
    <row r="623" s="41" customFormat="1" customHeight="1" spans="1:29">
      <c r="A623" s="55" t="s">
        <v>575</v>
      </c>
      <c r="B623" s="55" t="s">
        <v>3272</v>
      </c>
      <c r="C623" s="55" t="s">
        <v>77</v>
      </c>
      <c r="D623" s="55" t="s">
        <v>530</v>
      </c>
      <c r="E623" s="55" t="s">
        <v>3311</v>
      </c>
      <c r="F623" s="55" t="s">
        <v>2315</v>
      </c>
      <c r="G623" s="55" t="s">
        <v>35</v>
      </c>
      <c r="H623" s="135" t="s">
        <v>3312</v>
      </c>
      <c r="I623" s="58" t="e">
        <f>VLOOKUP(H623,合同高级查询数据!$A$2:$Y$53,25,FALSE)</f>
        <v>#N/A</v>
      </c>
      <c r="J623" s="55" t="s">
        <v>37</v>
      </c>
      <c r="K623" s="55" t="s">
        <v>2314</v>
      </c>
      <c r="L623" s="55" t="s">
        <v>3313</v>
      </c>
      <c r="M623" s="55" t="s">
        <v>3314</v>
      </c>
      <c r="N623" s="112">
        <v>44934</v>
      </c>
      <c r="O623" s="55" t="s">
        <v>957</v>
      </c>
      <c r="P623" s="66">
        <v>9500</v>
      </c>
      <c r="Q623" s="134">
        <v>92.88</v>
      </c>
      <c r="R623" s="66">
        <f t="shared" ref="R623:R668" si="35">ROUND(P623*Q623,2)</f>
        <v>882360</v>
      </c>
      <c r="S623" s="123">
        <v>202304</v>
      </c>
      <c r="T623" s="208" t="s">
        <v>3315</v>
      </c>
      <c r="U623" s="209"/>
      <c r="V623" s="148">
        <v>92.876044626</v>
      </c>
      <c r="W623" s="77"/>
      <c r="X623" s="112">
        <v>44927</v>
      </c>
      <c r="Y623" s="112">
        <v>45291</v>
      </c>
      <c r="Z623" s="55" t="s">
        <v>3316</v>
      </c>
      <c r="AA623" s="158">
        <v>0.3</v>
      </c>
      <c r="AB623" s="159">
        <v>300</v>
      </c>
      <c r="AC623" s="147">
        <f t="shared" si="34"/>
        <v>90</v>
      </c>
    </row>
    <row r="624" s="2" customFormat="1" customHeight="1" spans="1:29">
      <c r="A624" s="7" t="s">
        <v>575</v>
      </c>
      <c r="B624" s="7" t="s">
        <v>3272</v>
      </c>
      <c r="C624" s="7" t="s">
        <v>2131</v>
      </c>
      <c r="D624" s="7" t="s">
        <v>810</v>
      </c>
      <c r="E624" s="7" t="s">
        <v>3317</v>
      </c>
      <c r="F624" s="7" t="s">
        <v>3318</v>
      </c>
      <c r="G624" s="7" t="s">
        <v>35</v>
      </c>
      <c r="H624" s="101" t="s">
        <v>3319</v>
      </c>
      <c r="I624" s="14" t="e">
        <f>VLOOKUP(H624,合同高级查询数据!$A$2:$Y$53,25,FALSE)</f>
        <v>#N/A</v>
      </c>
      <c r="J624" s="7" t="s">
        <v>37</v>
      </c>
      <c r="K624" s="177" t="s">
        <v>3320</v>
      </c>
      <c r="L624" s="177" t="s">
        <v>3320</v>
      </c>
      <c r="M624" s="7" t="s">
        <v>3321</v>
      </c>
      <c r="N624" s="102" t="s">
        <v>3322</v>
      </c>
      <c r="O624" s="7" t="s">
        <v>3323</v>
      </c>
      <c r="P624" s="70">
        <v>9500</v>
      </c>
      <c r="Q624" s="128">
        <v>0</v>
      </c>
      <c r="R624" s="70">
        <f t="shared" si="35"/>
        <v>0</v>
      </c>
      <c r="S624" s="118">
        <v>202304</v>
      </c>
      <c r="T624" s="207" t="s">
        <v>3324</v>
      </c>
      <c r="U624" s="207"/>
      <c r="V624" s="132">
        <v>0</v>
      </c>
      <c r="W624" s="84"/>
      <c r="X624" s="102"/>
      <c r="Y624" s="102"/>
      <c r="Z624" s="121">
        <v>0</v>
      </c>
      <c r="AA624" s="121">
        <v>0</v>
      </c>
      <c r="AB624" s="121">
        <v>0</v>
      </c>
      <c r="AC624" s="121">
        <f t="shared" si="34"/>
        <v>0</v>
      </c>
    </row>
    <row r="625" s="2" customFormat="1" customHeight="1" spans="1:29">
      <c r="A625" s="7" t="s">
        <v>575</v>
      </c>
      <c r="B625" s="7" t="s">
        <v>3272</v>
      </c>
      <c r="C625" s="7" t="s">
        <v>2131</v>
      </c>
      <c r="D625" s="7" t="s">
        <v>810</v>
      </c>
      <c r="E625" s="7" t="s">
        <v>3317</v>
      </c>
      <c r="F625" s="7" t="s">
        <v>3318</v>
      </c>
      <c r="G625" s="7" t="s">
        <v>35</v>
      </c>
      <c r="H625" s="101" t="s">
        <v>3319</v>
      </c>
      <c r="I625" s="14" t="e">
        <f>VLOOKUP(H625,合同高级查询数据!$A$2:$Y$53,25,FALSE)</f>
        <v>#N/A</v>
      </c>
      <c r="J625" s="7" t="s">
        <v>37</v>
      </c>
      <c r="K625" s="7" t="s">
        <v>3325</v>
      </c>
      <c r="L625" s="177" t="s">
        <v>3326</v>
      </c>
      <c r="M625" s="7" t="s">
        <v>3321</v>
      </c>
      <c r="N625" s="102" t="s">
        <v>3327</v>
      </c>
      <c r="O625" s="7" t="s">
        <v>3328</v>
      </c>
      <c r="P625" s="70">
        <v>9500</v>
      </c>
      <c r="Q625" s="128">
        <v>70</v>
      </c>
      <c r="R625" s="70">
        <f t="shared" si="35"/>
        <v>665000</v>
      </c>
      <c r="S625" s="118">
        <v>202304</v>
      </c>
      <c r="T625" s="207" t="s">
        <v>3329</v>
      </c>
      <c r="U625" s="207"/>
      <c r="V625" s="132">
        <v>69.36088562</v>
      </c>
      <c r="W625" s="84">
        <v>70.52</v>
      </c>
      <c r="X625" s="102"/>
      <c r="Y625" s="102"/>
      <c r="Z625" s="7" t="s">
        <v>3330</v>
      </c>
      <c r="AA625" s="154">
        <v>0.3</v>
      </c>
      <c r="AB625" s="155">
        <v>220</v>
      </c>
      <c r="AC625" s="121">
        <f t="shared" si="34"/>
        <v>66</v>
      </c>
    </row>
    <row r="626" s="2" customFormat="1" customHeight="1" spans="1:29">
      <c r="A626" s="7" t="s">
        <v>575</v>
      </c>
      <c r="B626" s="7" t="s">
        <v>3272</v>
      </c>
      <c r="C626" s="7" t="s">
        <v>2131</v>
      </c>
      <c r="D626" s="7" t="s">
        <v>810</v>
      </c>
      <c r="E626" s="7" t="s">
        <v>3317</v>
      </c>
      <c r="F626" s="7" t="s">
        <v>3318</v>
      </c>
      <c r="G626" s="7" t="s">
        <v>35</v>
      </c>
      <c r="H626" s="101" t="s">
        <v>3319</v>
      </c>
      <c r="I626" s="14" t="e">
        <f>VLOOKUP(H626,合同高级查询数据!$A$2:$Y$53,25,FALSE)</f>
        <v>#N/A</v>
      </c>
      <c r="J626" s="7" t="s">
        <v>37</v>
      </c>
      <c r="K626" s="7" t="s">
        <v>3331</v>
      </c>
      <c r="L626" s="177" t="s">
        <v>3332</v>
      </c>
      <c r="M626" s="7" t="s">
        <v>3321</v>
      </c>
      <c r="N626" s="102" t="s">
        <v>3333</v>
      </c>
      <c r="O626" s="7" t="s">
        <v>3334</v>
      </c>
      <c r="P626" s="70">
        <v>9500</v>
      </c>
      <c r="Q626" s="128">
        <v>0</v>
      </c>
      <c r="R626" s="70">
        <f t="shared" si="35"/>
        <v>0</v>
      </c>
      <c r="S626" s="118">
        <v>202304</v>
      </c>
      <c r="T626" s="207" t="s">
        <v>3335</v>
      </c>
      <c r="U626" s="207"/>
      <c r="V626" s="132">
        <v>0</v>
      </c>
      <c r="W626" s="84"/>
      <c r="X626" s="102"/>
      <c r="Y626" s="102"/>
      <c r="Z626" s="121">
        <v>0</v>
      </c>
      <c r="AA626" s="121">
        <v>0</v>
      </c>
      <c r="AB626" s="121">
        <v>0</v>
      </c>
      <c r="AC626" s="121">
        <f t="shared" si="34"/>
        <v>0</v>
      </c>
    </row>
    <row r="627" s="2" customFormat="1" customHeight="1" spans="1:29">
      <c r="A627" s="7" t="s">
        <v>575</v>
      </c>
      <c r="B627" s="7" t="s">
        <v>3272</v>
      </c>
      <c r="C627" s="7" t="s">
        <v>2131</v>
      </c>
      <c r="D627" s="7" t="s">
        <v>810</v>
      </c>
      <c r="E627" s="7" t="s">
        <v>3317</v>
      </c>
      <c r="F627" s="7" t="s">
        <v>3318</v>
      </c>
      <c r="G627" s="7" t="s">
        <v>35</v>
      </c>
      <c r="H627" s="101" t="s">
        <v>3336</v>
      </c>
      <c r="I627" s="14" t="e">
        <f>VLOOKUP(H627,合同高级查询数据!$A$2:$Y$53,25,FALSE)</f>
        <v>#N/A</v>
      </c>
      <c r="J627" s="7" t="s">
        <v>37</v>
      </c>
      <c r="K627" s="7" t="s">
        <v>2821</v>
      </c>
      <c r="L627" s="177" t="s">
        <v>3337</v>
      </c>
      <c r="M627" s="7" t="s">
        <v>3338</v>
      </c>
      <c r="N627" s="102" t="s">
        <v>2031</v>
      </c>
      <c r="O627" s="7" t="s">
        <v>3339</v>
      </c>
      <c r="P627" s="70">
        <v>9500</v>
      </c>
      <c r="Q627" s="128">
        <v>0</v>
      </c>
      <c r="R627" s="70">
        <f t="shared" si="35"/>
        <v>0</v>
      </c>
      <c r="S627" s="118">
        <v>202304</v>
      </c>
      <c r="T627" s="210" t="s">
        <v>3340</v>
      </c>
      <c r="U627" s="211"/>
      <c r="V627" s="132">
        <v>0</v>
      </c>
      <c r="W627" s="84"/>
      <c r="X627" s="102"/>
      <c r="Y627" s="102"/>
      <c r="Z627" s="121">
        <v>0</v>
      </c>
      <c r="AA627" s="121">
        <v>0</v>
      </c>
      <c r="AB627" s="121">
        <v>0</v>
      </c>
      <c r="AC627" s="121">
        <f t="shared" si="34"/>
        <v>0</v>
      </c>
    </row>
    <row r="628" s="41" customFormat="1" customHeight="1" spans="1:29">
      <c r="A628" s="55" t="s">
        <v>575</v>
      </c>
      <c r="B628" s="55" t="s">
        <v>3272</v>
      </c>
      <c r="C628" s="55" t="s">
        <v>2131</v>
      </c>
      <c r="D628" s="55" t="s">
        <v>810</v>
      </c>
      <c r="E628" s="55" t="s">
        <v>3317</v>
      </c>
      <c r="F628" s="55" t="s">
        <v>3318</v>
      </c>
      <c r="G628" s="55" t="s">
        <v>35</v>
      </c>
      <c r="H628" s="135" t="s">
        <v>3341</v>
      </c>
      <c r="I628" s="58" t="e">
        <f>VLOOKUP(H628,合同高级查询数据!$A$2:$Y$53,25,FALSE)</f>
        <v>#N/A</v>
      </c>
      <c r="J628" s="55" t="s">
        <v>37</v>
      </c>
      <c r="K628" s="55" t="s">
        <v>3325</v>
      </c>
      <c r="L628" s="178" t="s">
        <v>3326</v>
      </c>
      <c r="M628" s="55" t="s">
        <v>3321</v>
      </c>
      <c r="N628" s="112" t="s">
        <v>3327</v>
      </c>
      <c r="O628" s="55" t="s">
        <v>3328</v>
      </c>
      <c r="P628" s="66">
        <v>9500</v>
      </c>
      <c r="Q628" s="73">
        <v>0.5</v>
      </c>
      <c r="R628" s="74">
        <f t="shared" si="35"/>
        <v>4750</v>
      </c>
      <c r="S628" s="123">
        <v>202303</v>
      </c>
      <c r="T628" s="212" t="s">
        <v>3342</v>
      </c>
      <c r="U628" s="209"/>
      <c r="V628" s="175"/>
      <c r="W628" s="175"/>
      <c r="X628" s="112"/>
      <c r="Y628" s="112"/>
      <c r="Z628" s="175"/>
      <c r="AA628" s="215"/>
      <c r="AB628" s="159"/>
      <c r="AC628" s="159"/>
    </row>
    <row r="629" s="2" customFormat="1" customHeight="1" spans="1:29">
      <c r="A629" s="7" t="s">
        <v>575</v>
      </c>
      <c r="B629" s="7" t="s">
        <v>3272</v>
      </c>
      <c r="C629" s="7" t="s">
        <v>77</v>
      </c>
      <c r="D629" s="7" t="s">
        <v>530</v>
      </c>
      <c r="E629" s="7" t="s">
        <v>3343</v>
      </c>
      <c r="F629" s="7" t="s">
        <v>3344</v>
      </c>
      <c r="G629" s="7" t="s">
        <v>35</v>
      </c>
      <c r="H629" s="101" t="s">
        <v>3345</v>
      </c>
      <c r="I629" s="14" t="e">
        <f>VLOOKUP(H629,合同高级查询数据!$A$2:$Y$53,25,FALSE)</f>
        <v>#N/A</v>
      </c>
      <c r="J629" s="7" t="s">
        <v>37</v>
      </c>
      <c r="K629" s="7" t="s">
        <v>3346</v>
      </c>
      <c r="L629" s="177" t="s">
        <v>3347</v>
      </c>
      <c r="M629" s="7"/>
      <c r="N629" s="102" t="s">
        <v>3348</v>
      </c>
      <c r="O629" s="7" t="s">
        <v>3349</v>
      </c>
      <c r="P629" s="70">
        <v>6750</v>
      </c>
      <c r="Q629" s="128">
        <v>140.2</v>
      </c>
      <c r="R629" s="70">
        <f t="shared" si="35"/>
        <v>946350</v>
      </c>
      <c r="S629" s="118">
        <v>202304</v>
      </c>
      <c r="T629" s="207" t="s">
        <v>3350</v>
      </c>
      <c r="U629" s="101"/>
      <c r="V629" s="132">
        <v>140.130874634</v>
      </c>
      <c r="W629" s="84"/>
      <c r="X629" s="102"/>
      <c r="Y629" s="102"/>
      <c r="Z629" s="7" t="s">
        <v>3351</v>
      </c>
      <c r="AA629" s="154">
        <v>0.3</v>
      </c>
      <c r="AB629" s="155">
        <v>440</v>
      </c>
      <c r="AC629" s="121">
        <f>AA629*AB629</f>
        <v>132</v>
      </c>
    </row>
    <row r="630" s="2" customFormat="1" customHeight="1" spans="1:29">
      <c r="A630" s="7" t="s">
        <v>575</v>
      </c>
      <c r="B630" s="7" t="s">
        <v>3272</v>
      </c>
      <c r="C630" s="7" t="s">
        <v>77</v>
      </c>
      <c r="D630" s="7" t="s">
        <v>530</v>
      </c>
      <c r="E630" s="7" t="s">
        <v>3343</v>
      </c>
      <c r="F630" s="7" t="s">
        <v>3344</v>
      </c>
      <c r="G630" s="7" t="s">
        <v>35</v>
      </c>
      <c r="H630" s="101" t="s">
        <v>3345</v>
      </c>
      <c r="I630" s="14" t="e">
        <f>VLOOKUP(H630,合同高级查询数据!$A$2:$Y$53,25,FALSE)</f>
        <v>#N/A</v>
      </c>
      <c r="J630" s="7" t="s">
        <v>37</v>
      </c>
      <c r="K630" s="7" t="s">
        <v>3352</v>
      </c>
      <c r="L630" s="177" t="s">
        <v>3353</v>
      </c>
      <c r="M630" s="7"/>
      <c r="N630" s="102" t="s">
        <v>3354</v>
      </c>
      <c r="O630" s="7" t="s">
        <v>3355</v>
      </c>
      <c r="P630" s="70">
        <v>6750</v>
      </c>
      <c r="Q630" s="128">
        <v>0</v>
      </c>
      <c r="R630" s="70">
        <f t="shared" si="35"/>
        <v>0</v>
      </c>
      <c r="S630" s="118">
        <v>202304</v>
      </c>
      <c r="T630" s="207" t="s">
        <v>3356</v>
      </c>
      <c r="U630" s="207"/>
      <c r="V630" s="132">
        <v>0</v>
      </c>
      <c r="W630" s="84"/>
      <c r="X630" s="102"/>
      <c r="Y630" s="102"/>
      <c r="Z630" s="121">
        <v>0</v>
      </c>
      <c r="AA630" s="121">
        <v>0</v>
      </c>
      <c r="AB630" s="121">
        <v>0</v>
      </c>
      <c r="AC630" s="121">
        <f>AA630*AB630</f>
        <v>0</v>
      </c>
    </row>
    <row r="631" s="2" customFormat="1" customHeight="1" spans="1:29">
      <c r="A631" s="7" t="s">
        <v>575</v>
      </c>
      <c r="B631" s="7" t="s">
        <v>3272</v>
      </c>
      <c r="C631" s="7" t="s">
        <v>77</v>
      </c>
      <c r="D631" s="7" t="s">
        <v>530</v>
      </c>
      <c r="E631" s="7" t="s">
        <v>3343</v>
      </c>
      <c r="F631" s="7" t="s">
        <v>3344</v>
      </c>
      <c r="G631" s="7" t="s">
        <v>35</v>
      </c>
      <c r="H631" s="101" t="s">
        <v>3345</v>
      </c>
      <c r="I631" s="14" t="e">
        <f>VLOOKUP(H631,合同高级查询数据!$A$2:$Y$53,25,FALSE)</f>
        <v>#N/A</v>
      </c>
      <c r="J631" s="7" t="s">
        <v>825</v>
      </c>
      <c r="K631" s="177" t="s">
        <v>3357</v>
      </c>
      <c r="L631" s="177" t="s">
        <v>3357</v>
      </c>
      <c r="M631" s="7" t="s">
        <v>3358</v>
      </c>
      <c r="N631" s="102"/>
      <c r="O631" s="7" t="s">
        <v>101</v>
      </c>
      <c r="P631" s="70">
        <v>6750</v>
      </c>
      <c r="Q631" s="128">
        <v>3</v>
      </c>
      <c r="R631" s="70">
        <f t="shared" si="35"/>
        <v>20250</v>
      </c>
      <c r="S631" s="118">
        <v>202304</v>
      </c>
      <c r="T631" s="207" t="s">
        <v>3359</v>
      </c>
      <c r="U631" s="207"/>
      <c r="V631" s="132">
        <v>2.84</v>
      </c>
      <c r="W631" s="84"/>
      <c r="X631" s="102"/>
      <c r="Y631" s="102"/>
      <c r="Z631" s="7" t="s">
        <v>3360</v>
      </c>
      <c r="AA631" s="216">
        <v>10</v>
      </c>
      <c r="AB631" s="155">
        <v>30</v>
      </c>
      <c r="AC631" s="155">
        <v>3</v>
      </c>
    </row>
    <row r="632" s="2" customFormat="1" customHeight="1" spans="1:29">
      <c r="A632" s="7" t="s">
        <v>575</v>
      </c>
      <c r="B632" s="7" t="s">
        <v>3272</v>
      </c>
      <c r="C632" s="7" t="s">
        <v>77</v>
      </c>
      <c r="D632" s="7" t="s">
        <v>530</v>
      </c>
      <c r="E632" s="7" t="s">
        <v>3361</v>
      </c>
      <c r="F632" s="7" t="s">
        <v>3362</v>
      </c>
      <c r="G632" s="7" t="s">
        <v>35</v>
      </c>
      <c r="H632" s="101" t="s">
        <v>3363</v>
      </c>
      <c r="I632" s="14" t="e">
        <f>VLOOKUP(H632,合同高级查询数据!$A$2:$Y$53,25,FALSE)</f>
        <v>#N/A</v>
      </c>
      <c r="J632" s="7" t="s">
        <v>37</v>
      </c>
      <c r="K632" s="177" t="s">
        <v>3364</v>
      </c>
      <c r="L632" s="177" t="s">
        <v>3364</v>
      </c>
      <c r="M632" s="7" t="s">
        <v>3365</v>
      </c>
      <c r="N632" s="102" t="s">
        <v>3366</v>
      </c>
      <c r="O632" s="7" t="s">
        <v>3367</v>
      </c>
      <c r="P632" s="70">
        <v>9500</v>
      </c>
      <c r="Q632" s="128">
        <v>6.6</v>
      </c>
      <c r="R632" s="70">
        <f t="shared" si="35"/>
        <v>62700</v>
      </c>
      <c r="S632" s="118">
        <v>202304</v>
      </c>
      <c r="T632" s="207" t="s">
        <v>3368</v>
      </c>
      <c r="U632" s="207"/>
      <c r="V632" s="132">
        <v>6.602361202</v>
      </c>
      <c r="W632" s="84"/>
      <c r="X632" s="102"/>
      <c r="Y632" s="102"/>
      <c r="Z632" s="217" t="s">
        <v>3369</v>
      </c>
      <c r="AA632" s="154">
        <v>0.3</v>
      </c>
      <c r="AB632" s="155">
        <v>20</v>
      </c>
      <c r="AC632" s="121">
        <f>AA632*AB632</f>
        <v>6</v>
      </c>
    </row>
    <row r="633" s="2" customFormat="1" customHeight="1" spans="1:29">
      <c r="A633" s="7" t="s">
        <v>575</v>
      </c>
      <c r="B633" s="7" t="s">
        <v>3272</v>
      </c>
      <c r="C633" s="7" t="s">
        <v>77</v>
      </c>
      <c r="D633" s="7" t="s">
        <v>530</v>
      </c>
      <c r="E633" s="7" t="s">
        <v>3361</v>
      </c>
      <c r="F633" s="7" t="s">
        <v>3362</v>
      </c>
      <c r="G633" s="7" t="s">
        <v>35</v>
      </c>
      <c r="H633" s="101" t="s">
        <v>3370</v>
      </c>
      <c r="I633" s="14" t="e">
        <f>VLOOKUP(H633,合同高级查询数据!$A$2:$Y$53,25,FALSE)</f>
        <v>#N/A</v>
      </c>
      <c r="J633" s="7" t="s">
        <v>37</v>
      </c>
      <c r="K633" s="177" t="s">
        <v>3371</v>
      </c>
      <c r="L633" s="177" t="s">
        <v>3371</v>
      </c>
      <c r="M633" s="7" t="s">
        <v>3365</v>
      </c>
      <c r="N633" s="102" t="s">
        <v>3372</v>
      </c>
      <c r="O633" s="7" t="s">
        <v>1126</v>
      </c>
      <c r="P633" s="70">
        <v>9833.33</v>
      </c>
      <c r="Q633" s="128">
        <v>0</v>
      </c>
      <c r="R633" s="70">
        <f t="shared" si="35"/>
        <v>0</v>
      </c>
      <c r="S633" s="118">
        <v>202304</v>
      </c>
      <c r="T633" s="207" t="s">
        <v>3373</v>
      </c>
      <c r="U633" s="207"/>
      <c r="V633" s="132">
        <v>0</v>
      </c>
      <c r="W633" s="84"/>
      <c r="X633" s="102"/>
      <c r="Y633" s="7"/>
      <c r="Z633" s="121">
        <v>0</v>
      </c>
      <c r="AA633" s="121">
        <v>0</v>
      </c>
      <c r="AB633" s="121">
        <v>0</v>
      </c>
      <c r="AC633" s="121">
        <f t="shared" ref="AC633:AC636" si="36">AA633*AB633</f>
        <v>0</v>
      </c>
    </row>
    <row r="634" s="2" customFormat="1" customHeight="1" spans="1:29">
      <c r="A634" s="7" t="s">
        <v>575</v>
      </c>
      <c r="B634" s="7" t="s">
        <v>3272</v>
      </c>
      <c r="C634" s="7" t="s">
        <v>77</v>
      </c>
      <c r="D634" s="7" t="s">
        <v>530</v>
      </c>
      <c r="E634" s="7" t="s">
        <v>3361</v>
      </c>
      <c r="F634" s="7" t="s">
        <v>3362</v>
      </c>
      <c r="G634" s="7" t="s">
        <v>35</v>
      </c>
      <c r="H634" s="101" t="s">
        <v>3370</v>
      </c>
      <c r="I634" s="14" t="e">
        <f>VLOOKUP(H634,合同高级查询数据!$A$2:$Y$53,25,FALSE)</f>
        <v>#N/A</v>
      </c>
      <c r="J634" s="7" t="s">
        <v>37</v>
      </c>
      <c r="K634" s="7" t="s">
        <v>2758</v>
      </c>
      <c r="L634" s="177" t="s">
        <v>3374</v>
      </c>
      <c r="M634" s="7" t="s">
        <v>3365</v>
      </c>
      <c r="N634" s="102" t="s">
        <v>3375</v>
      </c>
      <c r="O634" s="7" t="s">
        <v>1604</v>
      </c>
      <c r="P634" s="70">
        <v>9833.33</v>
      </c>
      <c r="Q634" s="128">
        <v>0</v>
      </c>
      <c r="R634" s="70">
        <f t="shared" si="35"/>
        <v>0</v>
      </c>
      <c r="S634" s="118">
        <v>202304</v>
      </c>
      <c r="T634" s="207" t="s">
        <v>3376</v>
      </c>
      <c r="U634" s="207"/>
      <c r="V634" s="132">
        <v>0</v>
      </c>
      <c r="W634" s="84"/>
      <c r="X634" s="102"/>
      <c r="Y634" s="7"/>
      <c r="Z634" s="121">
        <v>0</v>
      </c>
      <c r="AA634" s="121">
        <v>0</v>
      </c>
      <c r="AB634" s="121">
        <v>0</v>
      </c>
      <c r="AC634" s="121">
        <f t="shared" si="36"/>
        <v>0</v>
      </c>
    </row>
    <row r="635" s="2" customFormat="1" customHeight="1" spans="1:29">
      <c r="A635" s="7" t="s">
        <v>575</v>
      </c>
      <c r="B635" s="7" t="s">
        <v>3272</v>
      </c>
      <c r="C635" s="7" t="s">
        <v>77</v>
      </c>
      <c r="D635" s="7" t="s">
        <v>530</v>
      </c>
      <c r="E635" s="7" t="s">
        <v>3361</v>
      </c>
      <c r="F635" s="7" t="s">
        <v>3362</v>
      </c>
      <c r="G635" s="7" t="s">
        <v>35</v>
      </c>
      <c r="H635" s="101" t="s">
        <v>3377</v>
      </c>
      <c r="I635" s="14" t="e">
        <f>VLOOKUP(H635,合同高级查询数据!$A$2:$Y$53,25,FALSE)</f>
        <v>#N/A</v>
      </c>
      <c r="J635" s="7" t="s">
        <v>37</v>
      </c>
      <c r="K635" s="7" t="s">
        <v>3378</v>
      </c>
      <c r="L635" s="177" t="s">
        <v>3378</v>
      </c>
      <c r="M635" s="7" t="s">
        <v>3379</v>
      </c>
      <c r="N635" s="102" t="s">
        <v>3380</v>
      </c>
      <c r="O635" s="7" t="s">
        <v>1604</v>
      </c>
      <c r="P635" s="70">
        <v>0</v>
      </c>
      <c r="Q635" s="128">
        <v>0</v>
      </c>
      <c r="R635" s="70">
        <f t="shared" si="35"/>
        <v>0</v>
      </c>
      <c r="S635" s="118">
        <v>202304</v>
      </c>
      <c r="T635" s="207" t="s">
        <v>3381</v>
      </c>
      <c r="U635" s="207"/>
      <c r="V635" s="132">
        <v>0</v>
      </c>
      <c r="W635" s="84"/>
      <c r="X635" s="102"/>
      <c r="Y635" s="7"/>
      <c r="Z635" s="121">
        <v>0</v>
      </c>
      <c r="AA635" s="121">
        <v>0</v>
      </c>
      <c r="AB635" s="121">
        <v>0</v>
      </c>
      <c r="AC635" s="121">
        <f t="shared" si="36"/>
        <v>0</v>
      </c>
    </row>
    <row r="636" s="2" customFormat="1" customHeight="1" spans="1:29">
      <c r="A636" s="7" t="s">
        <v>528</v>
      </c>
      <c r="B636" s="7" t="s">
        <v>3272</v>
      </c>
      <c r="C636" s="7" t="s">
        <v>77</v>
      </c>
      <c r="D636" s="7" t="s">
        <v>530</v>
      </c>
      <c r="E636" s="7" t="s">
        <v>3382</v>
      </c>
      <c r="F636" s="7" t="s">
        <v>3383</v>
      </c>
      <c r="G636" s="7" t="s">
        <v>35</v>
      </c>
      <c r="H636" s="101" t="s">
        <v>3384</v>
      </c>
      <c r="I636" s="14" t="e">
        <f>VLOOKUP(H636,合同高级查询数据!$A$2:$Y$53,25,FALSE)</f>
        <v>#N/A</v>
      </c>
      <c r="J636" s="7" t="s">
        <v>37</v>
      </c>
      <c r="K636" s="7" t="s">
        <v>3383</v>
      </c>
      <c r="L636" s="177" t="s">
        <v>3385</v>
      </c>
      <c r="M636" s="7" t="s">
        <v>3386</v>
      </c>
      <c r="N636" s="102" t="s">
        <v>3387</v>
      </c>
      <c r="O636" s="7" t="s">
        <v>3388</v>
      </c>
      <c r="P636" s="70">
        <v>9000</v>
      </c>
      <c r="Q636" s="128">
        <v>17.54</v>
      </c>
      <c r="R636" s="70">
        <f t="shared" si="35"/>
        <v>157860</v>
      </c>
      <c r="S636" s="118">
        <v>202304</v>
      </c>
      <c r="T636" s="207" t="s">
        <v>3389</v>
      </c>
      <c r="U636" s="207"/>
      <c r="V636" s="132">
        <v>16.311573962</v>
      </c>
      <c r="W636" s="84">
        <v>18.77</v>
      </c>
      <c r="X636" s="102"/>
      <c r="Y636" s="102"/>
      <c r="Z636" s="7" t="s">
        <v>3390</v>
      </c>
      <c r="AA636" s="154">
        <v>0.2</v>
      </c>
      <c r="AB636" s="155">
        <v>80</v>
      </c>
      <c r="AC636" s="121">
        <f t="shared" si="36"/>
        <v>16</v>
      </c>
    </row>
    <row r="637" s="41" customFormat="1" customHeight="1" spans="1:29">
      <c r="A637" s="55" t="s">
        <v>528</v>
      </c>
      <c r="B637" s="55" t="s">
        <v>3272</v>
      </c>
      <c r="C637" s="55" t="s">
        <v>77</v>
      </c>
      <c r="D637" s="55" t="s">
        <v>530</v>
      </c>
      <c r="E637" s="55" t="s">
        <v>3391</v>
      </c>
      <c r="F637" s="55" t="s">
        <v>3392</v>
      </c>
      <c r="G637" s="55" t="s">
        <v>35</v>
      </c>
      <c r="H637" s="135" t="s">
        <v>3393</v>
      </c>
      <c r="I637" s="58" t="e">
        <f>VLOOKUP(H637,合同高级查询数据!$A$2:$Y$53,25,FALSE)</f>
        <v>#N/A</v>
      </c>
      <c r="J637" s="55" t="s">
        <v>825</v>
      </c>
      <c r="K637" s="55" t="s">
        <v>3394</v>
      </c>
      <c r="L637" s="178" t="s">
        <v>3394</v>
      </c>
      <c r="M637" s="55" t="s">
        <v>3395</v>
      </c>
      <c r="N637" s="112" t="s">
        <v>3396</v>
      </c>
      <c r="O637" s="55" t="s">
        <v>220</v>
      </c>
      <c r="P637" s="66">
        <v>9000</v>
      </c>
      <c r="Q637" s="134">
        <v>0</v>
      </c>
      <c r="R637" s="66">
        <f t="shared" si="35"/>
        <v>0</v>
      </c>
      <c r="S637" s="123">
        <v>202304</v>
      </c>
      <c r="T637" s="208" t="s">
        <v>3397</v>
      </c>
      <c r="U637" s="208"/>
      <c r="V637" s="148">
        <v>0</v>
      </c>
      <c r="W637" s="77"/>
      <c r="X637" s="112">
        <v>44317</v>
      </c>
      <c r="Y637" s="112">
        <v>45046</v>
      </c>
      <c r="Z637" s="55"/>
      <c r="AA637" s="158"/>
      <c r="AB637" s="159"/>
      <c r="AC637" s="159">
        <f>AB637*AA637</f>
        <v>0</v>
      </c>
    </row>
    <row r="638" s="41" customFormat="1" customHeight="1" spans="1:29">
      <c r="A638" s="55" t="s">
        <v>528</v>
      </c>
      <c r="B638" s="55" t="s">
        <v>3272</v>
      </c>
      <c r="C638" s="55" t="s">
        <v>77</v>
      </c>
      <c r="D638" s="55" t="s">
        <v>530</v>
      </c>
      <c r="E638" s="55" t="s">
        <v>3391</v>
      </c>
      <c r="F638" s="55" t="s">
        <v>3392</v>
      </c>
      <c r="G638" s="55" t="s">
        <v>35</v>
      </c>
      <c r="H638" s="135" t="s">
        <v>3393</v>
      </c>
      <c r="I638" s="58" t="e">
        <f>VLOOKUP(H638,合同高级查询数据!$A$2:$Y$53,25,FALSE)</f>
        <v>#N/A</v>
      </c>
      <c r="J638" s="55" t="s">
        <v>37</v>
      </c>
      <c r="K638" s="55" t="s">
        <v>3398</v>
      </c>
      <c r="L638" s="178" t="s">
        <v>3399</v>
      </c>
      <c r="M638" s="55" t="s">
        <v>3400</v>
      </c>
      <c r="N638" s="112" t="s">
        <v>3401</v>
      </c>
      <c r="O638" s="55" t="s">
        <v>3402</v>
      </c>
      <c r="P638" s="66">
        <v>9000</v>
      </c>
      <c r="Q638" s="134">
        <v>0</v>
      </c>
      <c r="R638" s="66">
        <f t="shared" si="35"/>
        <v>0</v>
      </c>
      <c r="S638" s="123">
        <v>202304</v>
      </c>
      <c r="T638" s="208" t="s">
        <v>3403</v>
      </c>
      <c r="U638" s="208"/>
      <c r="V638" s="148">
        <v>0</v>
      </c>
      <c r="W638" s="77"/>
      <c r="X638" s="112">
        <v>44317</v>
      </c>
      <c r="Y638" s="112">
        <v>45046</v>
      </c>
      <c r="Z638" s="147">
        <v>0</v>
      </c>
      <c r="AA638" s="147">
        <v>0</v>
      </c>
      <c r="AB638" s="147">
        <v>0</v>
      </c>
      <c r="AC638" s="147">
        <f t="shared" ref="AC638:AC650" si="37">AA638*AB638</f>
        <v>0</v>
      </c>
    </row>
    <row r="639" s="41" customFormat="1" customHeight="1" spans="1:29">
      <c r="A639" s="55" t="s">
        <v>528</v>
      </c>
      <c r="B639" s="55" t="s">
        <v>3272</v>
      </c>
      <c r="C639" s="55" t="s">
        <v>77</v>
      </c>
      <c r="D639" s="55" t="s">
        <v>530</v>
      </c>
      <c r="E639" s="55" t="s">
        <v>3404</v>
      </c>
      <c r="F639" s="55" t="s">
        <v>3405</v>
      </c>
      <c r="G639" s="55" t="s">
        <v>35</v>
      </c>
      <c r="H639" s="135" t="s">
        <v>3406</v>
      </c>
      <c r="I639" s="58" t="e">
        <f>VLOOKUP(H639,合同高级查询数据!$A$2:$Y$53,25,FALSE)</f>
        <v>#N/A</v>
      </c>
      <c r="J639" s="55" t="s">
        <v>37</v>
      </c>
      <c r="K639" s="55" t="s">
        <v>3405</v>
      </c>
      <c r="L639" s="178" t="s">
        <v>3405</v>
      </c>
      <c r="M639" s="55" t="s">
        <v>3407</v>
      </c>
      <c r="N639" s="112" t="s">
        <v>3408</v>
      </c>
      <c r="O639" s="55" t="s">
        <v>1547</v>
      </c>
      <c r="P639" s="66">
        <v>9000</v>
      </c>
      <c r="Q639" s="134">
        <v>58.5</v>
      </c>
      <c r="R639" s="66">
        <f t="shared" si="35"/>
        <v>526500</v>
      </c>
      <c r="S639" s="123">
        <v>202304</v>
      </c>
      <c r="T639" s="208" t="s">
        <v>3409</v>
      </c>
      <c r="U639" s="135"/>
      <c r="V639" s="148">
        <v>58.428799932</v>
      </c>
      <c r="W639" s="77"/>
      <c r="X639" s="112">
        <v>44713</v>
      </c>
      <c r="Y639" s="112">
        <v>45077</v>
      </c>
      <c r="Z639" s="178" t="s">
        <v>3410</v>
      </c>
      <c r="AA639" s="158">
        <v>0.2</v>
      </c>
      <c r="AB639" s="159">
        <v>200</v>
      </c>
      <c r="AC639" s="147">
        <f t="shared" si="37"/>
        <v>40</v>
      </c>
    </row>
    <row r="640" s="2" customFormat="1" customHeight="1" spans="1:29">
      <c r="A640" s="7" t="s">
        <v>528</v>
      </c>
      <c r="B640" s="7" t="s">
        <v>3272</v>
      </c>
      <c r="C640" s="7" t="s">
        <v>77</v>
      </c>
      <c r="D640" s="7" t="s">
        <v>530</v>
      </c>
      <c r="E640" s="7" t="s">
        <v>3411</v>
      </c>
      <c r="F640" s="7" t="s">
        <v>3412</v>
      </c>
      <c r="G640" s="7" t="s">
        <v>35</v>
      </c>
      <c r="H640" s="101" t="s">
        <v>3413</v>
      </c>
      <c r="I640" s="14" t="e">
        <f>VLOOKUP(H640,合同高级查询数据!$A$2:$Y$53,25,FALSE)</f>
        <v>#N/A</v>
      </c>
      <c r="J640" s="7" t="s">
        <v>37</v>
      </c>
      <c r="K640" s="177" t="s">
        <v>3412</v>
      </c>
      <c r="L640" s="177" t="s">
        <v>3412</v>
      </c>
      <c r="M640" s="7" t="s">
        <v>3414</v>
      </c>
      <c r="N640" s="102" t="s">
        <v>3415</v>
      </c>
      <c r="O640" s="7" t="s">
        <v>3416</v>
      </c>
      <c r="P640" s="70">
        <v>9000</v>
      </c>
      <c r="Q640" s="128">
        <v>72.03</v>
      </c>
      <c r="R640" s="70">
        <f t="shared" si="35"/>
        <v>648270</v>
      </c>
      <c r="S640" s="118">
        <v>202304</v>
      </c>
      <c r="T640" s="207" t="s">
        <v>3417</v>
      </c>
      <c r="U640" s="101"/>
      <c r="V640" s="132">
        <v>72.031808451</v>
      </c>
      <c r="W640" s="84"/>
      <c r="X640" s="102"/>
      <c r="Y640" s="102"/>
      <c r="Z640" s="7" t="s">
        <v>3418</v>
      </c>
      <c r="AA640" s="154">
        <v>0.2</v>
      </c>
      <c r="AB640" s="155">
        <v>300</v>
      </c>
      <c r="AC640" s="121">
        <f t="shared" si="37"/>
        <v>60</v>
      </c>
    </row>
    <row r="641" s="41" customFormat="1" customHeight="1" spans="1:29">
      <c r="A641" s="55" t="s">
        <v>528</v>
      </c>
      <c r="B641" s="55" t="s">
        <v>3272</v>
      </c>
      <c r="C641" s="55" t="s">
        <v>2131</v>
      </c>
      <c r="D641" s="55" t="s">
        <v>810</v>
      </c>
      <c r="E641" s="55" t="s">
        <v>3419</v>
      </c>
      <c r="F641" s="55" t="s">
        <v>3420</v>
      </c>
      <c r="G641" s="55" t="s">
        <v>35</v>
      </c>
      <c r="H641" s="135" t="s">
        <v>3421</v>
      </c>
      <c r="I641" s="58" t="e">
        <f>VLOOKUP(H641,合同高级查询数据!$A$2:$Y$53,25,FALSE)</f>
        <v>#N/A</v>
      </c>
      <c r="J641" s="55" t="s">
        <v>37</v>
      </c>
      <c r="K641" s="55" t="s">
        <v>3422</v>
      </c>
      <c r="L641" s="178" t="s">
        <v>3423</v>
      </c>
      <c r="M641" s="55" t="s">
        <v>3424</v>
      </c>
      <c r="N641" s="112" t="s">
        <v>3425</v>
      </c>
      <c r="O641" s="55" t="s">
        <v>3426</v>
      </c>
      <c r="P641" s="66">
        <v>8333.33</v>
      </c>
      <c r="Q641" s="134">
        <v>12</v>
      </c>
      <c r="R641" s="66">
        <f t="shared" si="35"/>
        <v>99999.96</v>
      </c>
      <c r="S641" s="123">
        <v>202304</v>
      </c>
      <c r="T641" s="208" t="s">
        <v>3427</v>
      </c>
      <c r="U641" s="208"/>
      <c r="V641" s="148">
        <v>11.775370445</v>
      </c>
      <c r="W641" s="77">
        <v>12.18</v>
      </c>
      <c r="X641" s="112">
        <v>44713</v>
      </c>
      <c r="Y641" s="112">
        <v>45077</v>
      </c>
      <c r="Z641" s="55" t="s">
        <v>3428</v>
      </c>
      <c r="AA641" s="158">
        <v>0.25</v>
      </c>
      <c r="AB641" s="159">
        <v>20</v>
      </c>
      <c r="AC641" s="147">
        <f t="shared" si="37"/>
        <v>5</v>
      </c>
    </row>
    <row r="642" s="41" customFormat="1" customHeight="1" spans="1:29">
      <c r="A642" s="55" t="s">
        <v>528</v>
      </c>
      <c r="B642" s="55" t="s">
        <v>3272</v>
      </c>
      <c r="C642" s="55" t="s">
        <v>77</v>
      </c>
      <c r="D642" s="55" t="s">
        <v>530</v>
      </c>
      <c r="E642" s="55" t="s">
        <v>3429</v>
      </c>
      <c r="F642" s="55" t="s">
        <v>3430</v>
      </c>
      <c r="G642" s="55" t="s">
        <v>35</v>
      </c>
      <c r="H642" s="135" t="s">
        <v>3431</v>
      </c>
      <c r="I642" s="58" t="e">
        <f>VLOOKUP(H642,合同高级查询数据!$A$2:$Y$53,25,FALSE)</f>
        <v>#N/A</v>
      </c>
      <c r="J642" s="55" t="s">
        <v>37</v>
      </c>
      <c r="K642" s="178" t="s">
        <v>3432</v>
      </c>
      <c r="L642" s="178" t="s">
        <v>3432</v>
      </c>
      <c r="M642" s="55" t="s">
        <v>3433</v>
      </c>
      <c r="N642" s="112" t="s">
        <v>3434</v>
      </c>
      <c r="O642" s="55" t="s">
        <v>3435</v>
      </c>
      <c r="P642" s="66">
        <v>9000</v>
      </c>
      <c r="Q642" s="134">
        <v>13.2</v>
      </c>
      <c r="R642" s="66">
        <f t="shared" si="35"/>
        <v>118800</v>
      </c>
      <c r="S642" s="123">
        <v>202304</v>
      </c>
      <c r="T642" s="208" t="s">
        <v>3436</v>
      </c>
      <c r="U642" s="208"/>
      <c r="V642" s="148">
        <v>12.8172756</v>
      </c>
      <c r="W642" s="77">
        <v>13.4</v>
      </c>
      <c r="X642" s="112">
        <v>44317</v>
      </c>
      <c r="Y642" s="112">
        <v>45046</v>
      </c>
      <c r="Z642" s="55" t="s">
        <v>3437</v>
      </c>
      <c r="AA642" s="158">
        <v>0.3</v>
      </c>
      <c r="AB642" s="159">
        <v>40</v>
      </c>
      <c r="AC642" s="147">
        <f t="shared" si="37"/>
        <v>12</v>
      </c>
    </row>
    <row r="643" s="2" customFormat="1" customHeight="1" spans="1:29">
      <c r="A643" s="7" t="s">
        <v>528</v>
      </c>
      <c r="B643" s="7" t="s">
        <v>3272</v>
      </c>
      <c r="C643" s="7" t="s">
        <v>77</v>
      </c>
      <c r="D643" s="7" t="s">
        <v>530</v>
      </c>
      <c r="E643" s="7" t="s">
        <v>3429</v>
      </c>
      <c r="F643" s="7" t="s">
        <v>3430</v>
      </c>
      <c r="G643" s="7" t="s">
        <v>35</v>
      </c>
      <c r="H643" s="101" t="s">
        <v>3438</v>
      </c>
      <c r="I643" s="14" t="e">
        <f>VLOOKUP(H643,合同高级查询数据!$A$2:$Y$53,25,FALSE)</f>
        <v>#N/A</v>
      </c>
      <c r="J643" s="7" t="s">
        <v>37</v>
      </c>
      <c r="K643" s="177" t="s">
        <v>3439</v>
      </c>
      <c r="L643" s="177" t="s">
        <v>3439</v>
      </c>
      <c r="M643" s="7" t="s">
        <v>3433</v>
      </c>
      <c r="N643" s="102">
        <v>45001</v>
      </c>
      <c r="O643" s="7" t="s">
        <v>58</v>
      </c>
      <c r="P643" s="70">
        <v>9000</v>
      </c>
      <c r="Q643" s="128">
        <v>36.3</v>
      </c>
      <c r="R643" s="70">
        <f t="shared" si="35"/>
        <v>326700</v>
      </c>
      <c r="S643" s="118">
        <v>202304</v>
      </c>
      <c r="T643" s="210" t="s">
        <v>3440</v>
      </c>
      <c r="U643" s="211"/>
      <c r="V643" s="132">
        <v>35.578482245</v>
      </c>
      <c r="W643" s="84">
        <v>37</v>
      </c>
      <c r="X643" s="102"/>
      <c r="Y643" s="102"/>
      <c r="Z643" s="101" t="s">
        <v>3441</v>
      </c>
      <c r="AA643" s="156">
        <v>0.3</v>
      </c>
      <c r="AB643" s="155">
        <v>100</v>
      </c>
      <c r="AC643" s="155">
        <f t="shared" si="37"/>
        <v>30</v>
      </c>
    </row>
    <row r="644" s="41" customFormat="1" customHeight="1" spans="1:29">
      <c r="A644" s="55" t="s">
        <v>528</v>
      </c>
      <c r="B644" s="55" t="s">
        <v>3272</v>
      </c>
      <c r="C644" s="55" t="s">
        <v>77</v>
      </c>
      <c r="D644" s="55" t="s">
        <v>530</v>
      </c>
      <c r="E644" s="55" t="s">
        <v>3442</v>
      </c>
      <c r="F644" s="55" t="s">
        <v>3443</v>
      </c>
      <c r="G644" s="55" t="s">
        <v>35</v>
      </c>
      <c r="H644" s="135" t="s">
        <v>3444</v>
      </c>
      <c r="I644" s="58" t="e">
        <f>VLOOKUP(H644,合同高级查询数据!$A$2:$Y$53,25,FALSE)</f>
        <v>#N/A</v>
      </c>
      <c r="J644" s="55" t="s">
        <v>37</v>
      </c>
      <c r="K644" s="55" t="s">
        <v>3443</v>
      </c>
      <c r="L644" s="55" t="s">
        <v>3443</v>
      </c>
      <c r="M644" s="55" t="s">
        <v>3445</v>
      </c>
      <c r="N644" s="112" t="s">
        <v>3446</v>
      </c>
      <c r="O644" s="55" t="s">
        <v>3447</v>
      </c>
      <c r="P644" s="66">
        <v>9000</v>
      </c>
      <c r="Q644" s="134">
        <v>76.99</v>
      </c>
      <c r="R644" s="66">
        <f t="shared" si="35"/>
        <v>692910</v>
      </c>
      <c r="S644" s="123">
        <v>202304</v>
      </c>
      <c r="T644" s="212" t="s">
        <v>3448</v>
      </c>
      <c r="U644" s="209"/>
      <c r="V644" s="148">
        <v>76.991840355</v>
      </c>
      <c r="W644" s="77"/>
      <c r="X644" s="183">
        <v>44774</v>
      </c>
      <c r="Y644" s="112">
        <v>45138</v>
      </c>
      <c r="Z644" s="55" t="s">
        <v>3449</v>
      </c>
      <c r="AA644" s="158">
        <v>0.2</v>
      </c>
      <c r="AB644" s="159">
        <v>200</v>
      </c>
      <c r="AC644" s="147">
        <f t="shared" si="37"/>
        <v>40</v>
      </c>
    </row>
    <row r="645" s="2" customFormat="1" customHeight="1" spans="1:29">
      <c r="A645" s="7" t="s">
        <v>528</v>
      </c>
      <c r="B645" s="7" t="s">
        <v>3272</v>
      </c>
      <c r="C645" s="7" t="s">
        <v>77</v>
      </c>
      <c r="D645" s="7" t="s">
        <v>530</v>
      </c>
      <c r="E645" s="7" t="s">
        <v>3450</v>
      </c>
      <c r="F645" s="7" t="s">
        <v>3451</v>
      </c>
      <c r="G645" s="7" t="s">
        <v>35</v>
      </c>
      <c r="H645" s="101" t="s">
        <v>3452</v>
      </c>
      <c r="I645" s="14" t="e">
        <f>VLOOKUP(H645,合同高级查询数据!$A$2:$Y$53,25,FALSE)</f>
        <v>#N/A</v>
      </c>
      <c r="J645" s="7" t="s">
        <v>37</v>
      </c>
      <c r="K645" s="7" t="s">
        <v>3451</v>
      </c>
      <c r="L645" s="177" t="s">
        <v>3451</v>
      </c>
      <c r="M645" s="7" t="s">
        <v>3453</v>
      </c>
      <c r="N645" s="102" t="s">
        <v>3454</v>
      </c>
      <c r="O645" s="7" t="s">
        <v>3455</v>
      </c>
      <c r="P645" s="70">
        <v>9000</v>
      </c>
      <c r="Q645" s="128">
        <v>294.6</v>
      </c>
      <c r="R645" s="70">
        <f t="shared" si="35"/>
        <v>2651400</v>
      </c>
      <c r="S645" s="118">
        <v>202304</v>
      </c>
      <c r="T645" s="207" t="s">
        <v>3456</v>
      </c>
      <c r="U645" s="207"/>
      <c r="V645" s="132">
        <v>294.51</v>
      </c>
      <c r="W645" s="84"/>
      <c r="X645" s="102"/>
      <c r="Y645" s="102"/>
      <c r="Z645" s="7" t="s">
        <v>3457</v>
      </c>
      <c r="AA645" s="154">
        <v>0.2</v>
      </c>
      <c r="AB645" s="155">
        <v>500</v>
      </c>
      <c r="AC645" s="121">
        <f t="shared" si="37"/>
        <v>100</v>
      </c>
    </row>
    <row r="646" s="41" customFormat="1" customHeight="1" spans="1:29">
      <c r="A646" s="55" t="s">
        <v>528</v>
      </c>
      <c r="B646" s="55" t="s">
        <v>3272</v>
      </c>
      <c r="C646" s="55" t="s">
        <v>77</v>
      </c>
      <c r="D646" s="55" t="s">
        <v>530</v>
      </c>
      <c r="E646" s="55" t="s">
        <v>3458</v>
      </c>
      <c r="F646" s="55" t="s">
        <v>3459</v>
      </c>
      <c r="G646" s="55" t="s">
        <v>35</v>
      </c>
      <c r="H646" s="135" t="s">
        <v>3460</v>
      </c>
      <c r="I646" s="58" t="e">
        <f>VLOOKUP(H646,合同高级查询数据!$A$2:$Y$53,25,FALSE)</f>
        <v>#N/A</v>
      </c>
      <c r="J646" s="55" t="s">
        <v>37</v>
      </c>
      <c r="K646" s="55" t="s">
        <v>3459</v>
      </c>
      <c r="L646" s="178" t="s">
        <v>3459</v>
      </c>
      <c r="M646" s="55" t="s">
        <v>3461</v>
      </c>
      <c r="N646" s="112">
        <v>44789</v>
      </c>
      <c r="O646" s="55" t="s">
        <v>58</v>
      </c>
      <c r="P646" s="66">
        <v>9000</v>
      </c>
      <c r="Q646" s="134">
        <v>20</v>
      </c>
      <c r="R646" s="66">
        <f t="shared" si="35"/>
        <v>180000</v>
      </c>
      <c r="S646" s="123">
        <v>202304</v>
      </c>
      <c r="T646" s="208" t="s">
        <v>3462</v>
      </c>
      <c r="U646" s="208"/>
      <c r="V646" s="148">
        <v>19.802978127</v>
      </c>
      <c r="W646" s="77"/>
      <c r="X646" s="183">
        <v>44774</v>
      </c>
      <c r="Y646" s="112">
        <v>45138</v>
      </c>
      <c r="Z646" s="55" t="s">
        <v>3463</v>
      </c>
      <c r="AA646" s="158">
        <v>0.2</v>
      </c>
      <c r="AB646" s="159">
        <v>100</v>
      </c>
      <c r="AC646" s="147">
        <f t="shared" si="37"/>
        <v>20</v>
      </c>
    </row>
    <row r="647" s="41" customFormat="1" customHeight="1" spans="1:29">
      <c r="A647" s="55" t="s">
        <v>582</v>
      </c>
      <c r="B647" s="55" t="s">
        <v>3272</v>
      </c>
      <c r="C647" s="55" t="s">
        <v>2131</v>
      </c>
      <c r="D647" s="55" t="s">
        <v>810</v>
      </c>
      <c r="E647" s="55" t="s">
        <v>3464</v>
      </c>
      <c r="F647" s="55" t="s">
        <v>3465</v>
      </c>
      <c r="G647" s="55" t="s">
        <v>35</v>
      </c>
      <c r="H647" s="135" t="s">
        <v>3466</v>
      </c>
      <c r="I647" s="58" t="e">
        <f>VLOOKUP(H647,合同高级查询数据!$A$2:$Y$53,25,FALSE)</f>
        <v>#N/A</v>
      </c>
      <c r="J647" s="55" t="s">
        <v>37</v>
      </c>
      <c r="K647" s="55" t="s">
        <v>3467</v>
      </c>
      <c r="L647" s="178" t="s">
        <v>3468</v>
      </c>
      <c r="M647" s="55" t="s">
        <v>3469</v>
      </c>
      <c r="N647" s="112" t="s">
        <v>3470</v>
      </c>
      <c r="O647" s="55" t="s">
        <v>3471</v>
      </c>
      <c r="P647" s="66">
        <v>6740</v>
      </c>
      <c r="Q647" s="134">
        <v>12.61</v>
      </c>
      <c r="R647" s="66">
        <f t="shared" si="35"/>
        <v>84991.4</v>
      </c>
      <c r="S647" s="123">
        <v>202304</v>
      </c>
      <c r="T647" s="208" t="s">
        <v>3472</v>
      </c>
      <c r="U647" s="208"/>
      <c r="V647" s="148">
        <v>12.614055634</v>
      </c>
      <c r="W647" s="77"/>
      <c r="X647" s="112">
        <v>44927</v>
      </c>
      <c r="Y647" s="112">
        <v>45107</v>
      </c>
      <c r="Z647" s="55" t="s">
        <v>3473</v>
      </c>
      <c r="AA647" s="158">
        <v>0.4</v>
      </c>
      <c r="AB647" s="159">
        <v>20</v>
      </c>
      <c r="AC647" s="147">
        <f t="shared" si="37"/>
        <v>8</v>
      </c>
    </row>
    <row r="648" s="41" customFormat="1" customHeight="1" spans="1:29">
      <c r="A648" s="55" t="s">
        <v>582</v>
      </c>
      <c r="B648" s="55" t="s">
        <v>3272</v>
      </c>
      <c r="C648" s="55" t="s">
        <v>2131</v>
      </c>
      <c r="D648" s="55" t="s">
        <v>810</v>
      </c>
      <c r="E648" s="55" t="s">
        <v>3474</v>
      </c>
      <c r="F648" s="55" t="s">
        <v>3475</v>
      </c>
      <c r="G648" s="55" t="s">
        <v>35</v>
      </c>
      <c r="H648" s="135" t="s">
        <v>3476</v>
      </c>
      <c r="I648" s="58" t="e">
        <f>VLOOKUP(H648,合同高级查询数据!$A$2:$Y$53,25,FALSE)</f>
        <v>#N/A</v>
      </c>
      <c r="J648" s="55" t="s">
        <v>37</v>
      </c>
      <c r="K648" s="178" t="s">
        <v>3477</v>
      </c>
      <c r="L648" s="178" t="s">
        <v>3477</v>
      </c>
      <c r="M648" s="55" t="s">
        <v>3478</v>
      </c>
      <c r="N648" s="112" t="s">
        <v>3479</v>
      </c>
      <c r="O648" s="55" t="s">
        <v>3480</v>
      </c>
      <c r="P648" s="66">
        <v>6740</v>
      </c>
      <c r="Q648" s="134">
        <v>0</v>
      </c>
      <c r="R648" s="66">
        <f t="shared" si="35"/>
        <v>0</v>
      </c>
      <c r="S648" s="123">
        <v>202304</v>
      </c>
      <c r="T648" s="208" t="s">
        <v>3481</v>
      </c>
      <c r="U648" s="208"/>
      <c r="V648" s="148">
        <v>0</v>
      </c>
      <c r="W648" s="77"/>
      <c r="X648" s="112">
        <v>44197</v>
      </c>
      <c r="Y648" s="112">
        <v>44926</v>
      </c>
      <c r="Z648" s="147">
        <v>0</v>
      </c>
      <c r="AA648" s="147">
        <v>0</v>
      </c>
      <c r="AB648" s="147">
        <v>0</v>
      </c>
      <c r="AC648" s="147">
        <f t="shared" si="37"/>
        <v>0</v>
      </c>
    </row>
    <row r="649" s="41" customFormat="1" customHeight="1" spans="1:29">
      <c r="A649" s="55" t="s">
        <v>582</v>
      </c>
      <c r="B649" s="55" t="s">
        <v>3272</v>
      </c>
      <c r="C649" s="55" t="s">
        <v>77</v>
      </c>
      <c r="D649" s="55" t="s">
        <v>530</v>
      </c>
      <c r="E649" s="55" t="s">
        <v>3482</v>
      </c>
      <c r="F649" s="55" t="s">
        <v>3483</v>
      </c>
      <c r="G649" s="55" t="s">
        <v>35</v>
      </c>
      <c r="H649" s="135" t="s">
        <v>3484</v>
      </c>
      <c r="I649" s="58" t="str">
        <f>VLOOKUP(H649,合同高级查询数据!$A$2:$Y$53,25,FALSE)</f>
        <v>2023-04-18</v>
      </c>
      <c r="J649" s="55" t="s">
        <v>37</v>
      </c>
      <c r="K649" s="55" t="s">
        <v>2751</v>
      </c>
      <c r="L649" s="178" t="s">
        <v>3483</v>
      </c>
      <c r="M649" s="55" t="s">
        <v>3485</v>
      </c>
      <c r="N649" s="112" t="s">
        <v>3486</v>
      </c>
      <c r="O649" s="55" t="s">
        <v>3487</v>
      </c>
      <c r="P649" s="66">
        <v>6740</v>
      </c>
      <c r="Q649" s="134">
        <v>45.46</v>
      </c>
      <c r="R649" s="66">
        <f t="shared" si="35"/>
        <v>306400.4</v>
      </c>
      <c r="S649" s="123">
        <v>202304</v>
      </c>
      <c r="T649" s="208" t="s">
        <v>3488</v>
      </c>
      <c r="U649" s="208"/>
      <c r="V649" s="148">
        <v>45.459659576</v>
      </c>
      <c r="W649" s="77"/>
      <c r="X649" s="112">
        <v>44927</v>
      </c>
      <c r="Y649" s="172">
        <v>45107</v>
      </c>
      <c r="Z649" s="55" t="s">
        <v>3489</v>
      </c>
      <c r="AA649" s="158">
        <v>0.4</v>
      </c>
      <c r="AB649" s="159">
        <v>110</v>
      </c>
      <c r="AC649" s="147">
        <f t="shared" si="37"/>
        <v>44</v>
      </c>
    </row>
    <row r="650" s="41" customFormat="1" customHeight="1" spans="1:29">
      <c r="A650" s="56" t="s">
        <v>582</v>
      </c>
      <c r="B650" s="57" t="s">
        <v>3272</v>
      </c>
      <c r="C650" s="56" t="s">
        <v>77</v>
      </c>
      <c r="D650" s="55" t="s">
        <v>530</v>
      </c>
      <c r="E650" s="56" t="s">
        <v>3482</v>
      </c>
      <c r="F650" s="56" t="s">
        <v>3483</v>
      </c>
      <c r="G650" s="218" t="s">
        <v>35</v>
      </c>
      <c r="H650" s="135" t="s">
        <v>3484</v>
      </c>
      <c r="I650" s="58" t="str">
        <f>VLOOKUP(H650,合同高级查询数据!$A$2:$Y$53,25,FALSE)</f>
        <v>2023-04-18</v>
      </c>
      <c r="J650" s="181" t="s">
        <v>37</v>
      </c>
      <c r="K650" s="166" t="s">
        <v>2751</v>
      </c>
      <c r="L650" s="227" t="s">
        <v>3490</v>
      </c>
      <c r="M650" s="125" t="s">
        <v>3491</v>
      </c>
      <c r="N650" s="163">
        <v>44868</v>
      </c>
      <c r="O650" s="166" t="s">
        <v>74</v>
      </c>
      <c r="P650" s="134">
        <v>6740</v>
      </c>
      <c r="Q650" s="134">
        <v>89.78</v>
      </c>
      <c r="R650" s="66">
        <f t="shared" si="35"/>
        <v>605117.2</v>
      </c>
      <c r="S650" s="123">
        <v>202304</v>
      </c>
      <c r="T650" s="76" t="s">
        <v>3492</v>
      </c>
      <c r="U650" s="241"/>
      <c r="V650" s="148">
        <v>89.782144661</v>
      </c>
      <c r="W650" s="148"/>
      <c r="X650" s="112">
        <v>44927</v>
      </c>
      <c r="Y650" s="172">
        <v>45107</v>
      </c>
      <c r="Z650" s="55" t="s">
        <v>3493</v>
      </c>
      <c r="AA650" s="158">
        <v>0.4</v>
      </c>
      <c r="AB650" s="159">
        <v>200</v>
      </c>
      <c r="AC650" s="147">
        <f t="shared" si="37"/>
        <v>80</v>
      </c>
    </row>
    <row r="651" s="41" customFormat="1" customHeight="1" spans="1:29">
      <c r="A651" s="56" t="s">
        <v>582</v>
      </c>
      <c r="B651" s="57" t="s">
        <v>3272</v>
      </c>
      <c r="C651" s="56" t="s">
        <v>77</v>
      </c>
      <c r="D651" s="55" t="s">
        <v>530</v>
      </c>
      <c r="E651" s="56" t="s">
        <v>3482</v>
      </c>
      <c r="F651" s="56" t="s">
        <v>3483</v>
      </c>
      <c r="G651" s="218" t="s">
        <v>35</v>
      </c>
      <c r="H651" s="219" t="s">
        <v>3484</v>
      </c>
      <c r="I651" s="58" t="str">
        <f>VLOOKUP(H651,合同高级查询数据!$A$2:$Y$53,25,FALSE)</f>
        <v>2023-04-18</v>
      </c>
      <c r="J651" s="181" t="s">
        <v>37</v>
      </c>
      <c r="K651" s="166" t="s">
        <v>2751</v>
      </c>
      <c r="L651" s="227" t="s">
        <v>3490</v>
      </c>
      <c r="M651" s="125" t="s">
        <v>3491</v>
      </c>
      <c r="N651" s="163">
        <v>44868</v>
      </c>
      <c r="O651" s="166" t="s">
        <v>74</v>
      </c>
      <c r="P651" s="134">
        <v>6740</v>
      </c>
      <c r="Q651" s="134">
        <v>0.79</v>
      </c>
      <c r="R651" s="74">
        <f t="shared" si="35"/>
        <v>5324.6</v>
      </c>
      <c r="S651" s="123">
        <v>202303</v>
      </c>
      <c r="T651" s="76" t="s">
        <v>3494</v>
      </c>
      <c r="U651" s="241"/>
      <c r="V651" s="242"/>
      <c r="W651" s="242"/>
      <c r="X651" s="112"/>
      <c r="Y651" s="112"/>
      <c r="Z651" s="135"/>
      <c r="AA651" s="55"/>
      <c r="AB651" s="159"/>
      <c r="AC651" s="159"/>
    </row>
    <row r="652" s="41" customFormat="1" customHeight="1" spans="1:29">
      <c r="A652" s="56" t="s">
        <v>582</v>
      </c>
      <c r="B652" s="57" t="s">
        <v>3272</v>
      </c>
      <c r="C652" s="56" t="s">
        <v>77</v>
      </c>
      <c r="D652" s="55" t="s">
        <v>530</v>
      </c>
      <c r="E652" s="56" t="s">
        <v>3482</v>
      </c>
      <c r="F652" s="56" t="s">
        <v>3483</v>
      </c>
      <c r="G652" s="218" t="s">
        <v>35</v>
      </c>
      <c r="H652" s="219" t="s">
        <v>3484</v>
      </c>
      <c r="I652" s="58" t="str">
        <f>VLOOKUP(H652,合同高级查询数据!$A$2:$Y$53,25,FALSE)</f>
        <v>2023-04-18</v>
      </c>
      <c r="J652" s="181" t="s">
        <v>37</v>
      </c>
      <c r="K652" s="166" t="s">
        <v>2751</v>
      </c>
      <c r="L652" s="227" t="s">
        <v>3490</v>
      </c>
      <c r="M652" s="125" t="s">
        <v>3491</v>
      </c>
      <c r="N652" s="163">
        <v>44868</v>
      </c>
      <c r="O652" s="166" t="s">
        <v>74</v>
      </c>
      <c r="P652" s="134">
        <v>6740</v>
      </c>
      <c r="Q652" s="134">
        <v>0.81</v>
      </c>
      <c r="R652" s="74">
        <f t="shared" si="35"/>
        <v>5459.4</v>
      </c>
      <c r="S652" s="123">
        <v>202302</v>
      </c>
      <c r="T652" s="76" t="s">
        <v>3495</v>
      </c>
      <c r="U652" s="241"/>
      <c r="V652" s="242"/>
      <c r="W652" s="242"/>
      <c r="X652" s="112"/>
      <c r="Y652" s="112"/>
      <c r="Z652" s="135"/>
      <c r="AA652" s="55"/>
      <c r="AB652" s="159"/>
      <c r="AC652" s="159"/>
    </row>
    <row r="653" s="41" customFormat="1" customHeight="1" spans="1:29">
      <c r="A653" s="55" t="s">
        <v>582</v>
      </c>
      <c r="B653" s="55" t="s">
        <v>3272</v>
      </c>
      <c r="C653" s="55" t="s">
        <v>77</v>
      </c>
      <c r="D653" s="55" t="s">
        <v>530</v>
      </c>
      <c r="E653" s="55" t="s">
        <v>3496</v>
      </c>
      <c r="F653" s="55" t="s">
        <v>3497</v>
      </c>
      <c r="G653" s="55" t="s">
        <v>35</v>
      </c>
      <c r="H653" s="135" t="s">
        <v>3498</v>
      </c>
      <c r="I653" s="58" t="e">
        <f>VLOOKUP(H653,合同高级查询数据!$A$2:$Y$53,25,FALSE)</f>
        <v>#N/A</v>
      </c>
      <c r="J653" s="55" t="s">
        <v>37</v>
      </c>
      <c r="K653" s="55" t="s">
        <v>3499</v>
      </c>
      <c r="L653" s="178" t="s">
        <v>3497</v>
      </c>
      <c r="M653" s="55" t="s">
        <v>3500</v>
      </c>
      <c r="N653" s="112" t="s">
        <v>3501</v>
      </c>
      <c r="O653" s="55" t="s">
        <v>3502</v>
      </c>
      <c r="P653" s="66">
        <v>6740</v>
      </c>
      <c r="Q653" s="134">
        <v>0</v>
      </c>
      <c r="R653" s="66">
        <f t="shared" si="35"/>
        <v>0</v>
      </c>
      <c r="S653" s="123">
        <v>202304</v>
      </c>
      <c r="T653" s="208" t="s">
        <v>3503</v>
      </c>
      <c r="U653" s="208"/>
      <c r="V653" s="148">
        <v>0</v>
      </c>
      <c r="W653" s="77"/>
      <c r="X653" s="112">
        <v>44197</v>
      </c>
      <c r="Y653" s="112">
        <v>44926</v>
      </c>
      <c r="Z653" s="147">
        <v>0</v>
      </c>
      <c r="AA653" s="147">
        <v>0</v>
      </c>
      <c r="AB653" s="147">
        <v>0</v>
      </c>
      <c r="AC653" s="147">
        <f>AA653*AB653</f>
        <v>0</v>
      </c>
    </row>
    <row r="654" s="41" customFormat="1" customHeight="1" spans="1:29">
      <c r="A654" s="55" t="s">
        <v>582</v>
      </c>
      <c r="B654" s="55" t="s">
        <v>3272</v>
      </c>
      <c r="C654" s="55" t="s">
        <v>77</v>
      </c>
      <c r="D654" s="55" t="s">
        <v>530</v>
      </c>
      <c r="E654" s="55" t="s">
        <v>3504</v>
      </c>
      <c r="F654" s="55" t="s">
        <v>3505</v>
      </c>
      <c r="G654" s="55" t="s">
        <v>35</v>
      </c>
      <c r="H654" s="135" t="s">
        <v>3506</v>
      </c>
      <c r="I654" s="58" t="e">
        <f>VLOOKUP(H654,合同高级查询数据!$A$2:$Y$53,25,FALSE)</f>
        <v>#N/A</v>
      </c>
      <c r="J654" s="55" t="s">
        <v>37</v>
      </c>
      <c r="K654" s="178" t="s">
        <v>3505</v>
      </c>
      <c r="L654" s="178" t="s">
        <v>3505</v>
      </c>
      <c r="M654" s="55" t="s">
        <v>3507</v>
      </c>
      <c r="N654" s="112" t="s">
        <v>3508</v>
      </c>
      <c r="O654" s="55" t="s">
        <v>3509</v>
      </c>
      <c r="P654" s="66">
        <v>6740</v>
      </c>
      <c r="Q654" s="134">
        <v>0</v>
      </c>
      <c r="R654" s="66">
        <f t="shared" si="35"/>
        <v>0</v>
      </c>
      <c r="S654" s="123">
        <v>202304</v>
      </c>
      <c r="T654" s="208" t="s">
        <v>3510</v>
      </c>
      <c r="U654" s="208"/>
      <c r="V654" s="148">
        <v>0</v>
      </c>
      <c r="W654" s="77"/>
      <c r="X654" s="112">
        <v>44927</v>
      </c>
      <c r="Y654" s="112">
        <v>45107</v>
      </c>
      <c r="Z654" s="147">
        <v>0</v>
      </c>
      <c r="AA654" s="147">
        <v>0</v>
      </c>
      <c r="AB654" s="147">
        <v>0</v>
      </c>
      <c r="AC654" s="147">
        <f>AA654*AB654</f>
        <v>0</v>
      </c>
    </row>
    <row r="655" s="41" customFormat="1" customHeight="1" spans="1:29">
      <c r="A655" s="55" t="s">
        <v>582</v>
      </c>
      <c r="B655" s="55" t="s">
        <v>3272</v>
      </c>
      <c r="C655" s="55" t="s">
        <v>77</v>
      </c>
      <c r="D655" s="55" t="s">
        <v>530</v>
      </c>
      <c r="E655" s="55" t="s">
        <v>3504</v>
      </c>
      <c r="F655" s="55" t="s">
        <v>3505</v>
      </c>
      <c r="G655" s="55" t="s">
        <v>35</v>
      </c>
      <c r="H655" s="135" t="s">
        <v>3506</v>
      </c>
      <c r="I655" s="58" t="e">
        <f>VLOOKUP(H655,合同高级查询数据!$A$2:$Y$53,25,FALSE)</f>
        <v>#N/A</v>
      </c>
      <c r="J655" s="55" t="s">
        <v>37</v>
      </c>
      <c r="K655" s="178" t="s">
        <v>3511</v>
      </c>
      <c r="L655" s="178" t="s">
        <v>3511</v>
      </c>
      <c r="M655" s="55" t="s">
        <v>3512</v>
      </c>
      <c r="N655" s="112" t="s">
        <v>3513</v>
      </c>
      <c r="O655" s="55" t="s">
        <v>3514</v>
      </c>
      <c r="P655" s="66">
        <v>6740</v>
      </c>
      <c r="Q655" s="134">
        <v>32.83</v>
      </c>
      <c r="R655" s="66">
        <f t="shared" si="35"/>
        <v>221274.2</v>
      </c>
      <c r="S655" s="123">
        <v>202304</v>
      </c>
      <c r="T655" s="208" t="s">
        <v>3515</v>
      </c>
      <c r="U655" s="208"/>
      <c r="V655" s="148">
        <v>32.831668854</v>
      </c>
      <c r="W655" s="77"/>
      <c r="X655" s="112">
        <v>44927</v>
      </c>
      <c r="Y655" s="112">
        <v>45107</v>
      </c>
      <c r="Z655" s="55" t="s">
        <v>3516</v>
      </c>
      <c r="AA655" s="158">
        <v>0.4</v>
      </c>
      <c r="AB655" s="159">
        <v>80</v>
      </c>
      <c r="AC655" s="147">
        <f>AA655*AB655</f>
        <v>32</v>
      </c>
    </row>
    <row r="656" s="41" customFormat="1" customHeight="1" spans="1:29">
      <c r="A656" s="55" t="s">
        <v>582</v>
      </c>
      <c r="B656" s="55" t="s">
        <v>3272</v>
      </c>
      <c r="C656" s="55" t="s">
        <v>77</v>
      </c>
      <c r="D656" s="55" t="s">
        <v>530</v>
      </c>
      <c r="E656" s="55" t="s">
        <v>3504</v>
      </c>
      <c r="F656" s="55" t="s">
        <v>3505</v>
      </c>
      <c r="G656" s="55" t="s">
        <v>35</v>
      </c>
      <c r="H656" s="135" t="s">
        <v>3506</v>
      </c>
      <c r="I656" s="58" t="e">
        <f>VLOOKUP(H656,合同高级查询数据!$A$2:$Y$53,25,FALSE)</f>
        <v>#N/A</v>
      </c>
      <c r="J656" s="55" t="s">
        <v>825</v>
      </c>
      <c r="K656" s="178" t="s">
        <v>3517</v>
      </c>
      <c r="L656" s="178" t="s">
        <v>3517</v>
      </c>
      <c r="M656" s="55" t="s">
        <v>3518</v>
      </c>
      <c r="N656" s="112" t="s">
        <v>3519</v>
      </c>
      <c r="O656" s="55" t="s">
        <v>220</v>
      </c>
      <c r="P656" s="66">
        <v>6740</v>
      </c>
      <c r="Q656" s="134">
        <v>0</v>
      </c>
      <c r="R656" s="66">
        <f t="shared" si="35"/>
        <v>0</v>
      </c>
      <c r="S656" s="123">
        <v>202304</v>
      </c>
      <c r="T656" s="208" t="s">
        <v>3520</v>
      </c>
      <c r="U656" s="208"/>
      <c r="V656" s="148">
        <v>0</v>
      </c>
      <c r="W656" s="77"/>
      <c r="X656" s="112">
        <v>44927</v>
      </c>
      <c r="Y656" s="112">
        <v>45107</v>
      </c>
      <c r="Z656" s="147">
        <v>0</v>
      </c>
      <c r="AA656" s="147">
        <v>0</v>
      </c>
      <c r="AB656" s="147">
        <v>0</v>
      </c>
      <c r="AC656" s="147">
        <f>AA656*AB656</f>
        <v>0</v>
      </c>
    </row>
    <row r="657" s="41" customFormat="1" customHeight="1" spans="1:29">
      <c r="A657" s="55" t="s">
        <v>582</v>
      </c>
      <c r="B657" s="55" t="s">
        <v>3272</v>
      </c>
      <c r="C657" s="55" t="s">
        <v>77</v>
      </c>
      <c r="D657" s="55" t="s">
        <v>530</v>
      </c>
      <c r="E657" s="55" t="s">
        <v>3521</v>
      </c>
      <c r="F657" s="55" t="s">
        <v>3522</v>
      </c>
      <c r="G657" s="55" t="s">
        <v>35</v>
      </c>
      <c r="H657" s="135" t="s">
        <v>3523</v>
      </c>
      <c r="I657" s="58" t="e">
        <f>VLOOKUP(H657,合同高级查询数据!$A$2:$Y$53,25,FALSE)</f>
        <v>#N/A</v>
      </c>
      <c r="J657" s="55" t="s">
        <v>37</v>
      </c>
      <c r="K657" s="178" t="s">
        <v>3524</v>
      </c>
      <c r="L657" s="178" t="s">
        <v>3524</v>
      </c>
      <c r="M657" s="55" t="s">
        <v>3525</v>
      </c>
      <c r="N657" s="112" t="s">
        <v>3526</v>
      </c>
      <c r="O657" s="55" t="s">
        <v>3527</v>
      </c>
      <c r="P657" s="66">
        <v>6740</v>
      </c>
      <c r="Q657" s="134">
        <v>0</v>
      </c>
      <c r="R657" s="66">
        <f t="shared" si="35"/>
        <v>0</v>
      </c>
      <c r="S657" s="123">
        <v>202304</v>
      </c>
      <c r="T657" s="208" t="s">
        <v>3528</v>
      </c>
      <c r="U657" s="208"/>
      <c r="V657" s="148">
        <v>0</v>
      </c>
      <c r="W657" s="77"/>
      <c r="X657" s="112">
        <v>44197</v>
      </c>
      <c r="Y657" s="112">
        <v>44926</v>
      </c>
      <c r="Z657" s="147">
        <v>0</v>
      </c>
      <c r="AA657" s="147">
        <v>0</v>
      </c>
      <c r="AB657" s="147">
        <v>0</v>
      </c>
      <c r="AC657" s="147">
        <f>AA657*AB657</f>
        <v>0</v>
      </c>
    </row>
    <row r="658" s="41" customFormat="1" customHeight="1" spans="1:29">
      <c r="A658" s="55" t="s">
        <v>582</v>
      </c>
      <c r="B658" s="55" t="s">
        <v>3272</v>
      </c>
      <c r="C658" s="55" t="s">
        <v>77</v>
      </c>
      <c r="D658" s="55" t="s">
        <v>530</v>
      </c>
      <c r="E658" s="55" t="s">
        <v>3529</v>
      </c>
      <c r="F658" s="55" t="s">
        <v>3530</v>
      </c>
      <c r="G658" s="55" t="s">
        <v>35</v>
      </c>
      <c r="H658" s="135" t="s">
        <v>3531</v>
      </c>
      <c r="I658" s="58" t="e">
        <f>VLOOKUP(H658,合同高级查询数据!$A$2:$Y$53,25,FALSE)</f>
        <v>#N/A</v>
      </c>
      <c r="J658" s="55" t="s">
        <v>37</v>
      </c>
      <c r="K658" s="55" t="s">
        <v>3532</v>
      </c>
      <c r="L658" s="178" t="s">
        <v>3530</v>
      </c>
      <c r="M658" s="55" t="s">
        <v>3533</v>
      </c>
      <c r="N658" s="112" t="s">
        <v>3534</v>
      </c>
      <c r="O658" s="55" t="s">
        <v>3535</v>
      </c>
      <c r="P658" s="66">
        <v>6740</v>
      </c>
      <c r="Q658" s="134">
        <v>0</v>
      </c>
      <c r="R658" s="66">
        <f t="shared" si="35"/>
        <v>0</v>
      </c>
      <c r="S658" s="123">
        <v>202304</v>
      </c>
      <c r="T658" s="208" t="s">
        <v>3536</v>
      </c>
      <c r="U658" s="208"/>
      <c r="V658" s="148">
        <v>0</v>
      </c>
      <c r="W658" s="77"/>
      <c r="X658" s="112">
        <v>44197</v>
      </c>
      <c r="Y658" s="112">
        <v>44926</v>
      </c>
      <c r="Z658" s="147">
        <v>0</v>
      </c>
      <c r="AA658" s="147">
        <v>0</v>
      </c>
      <c r="AB658" s="147">
        <v>0</v>
      </c>
      <c r="AC658" s="147">
        <f t="shared" ref="AC658:AC663" si="38">AA658*AB658</f>
        <v>0</v>
      </c>
    </row>
    <row r="659" s="41" customFormat="1" customHeight="1" spans="1:29">
      <c r="A659" s="55" t="s">
        <v>582</v>
      </c>
      <c r="B659" s="55" t="s">
        <v>3272</v>
      </c>
      <c r="C659" s="55" t="s">
        <v>77</v>
      </c>
      <c r="D659" s="55" t="s">
        <v>530</v>
      </c>
      <c r="E659" s="55" t="s">
        <v>3529</v>
      </c>
      <c r="F659" s="55" t="s">
        <v>3530</v>
      </c>
      <c r="G659" s="55" t="s">
        <v>35</v>
      </c>
      <c r="H659" s="135" t="s">
        <v>3531</v>
      </c>
      <c r="I659" s="58" t="e">
        <f>VLOOKUP(H659,合同高级查询数据!$A$2:$Y$53,25,FALSE)</f>
        <v>#N/A</v>
      </c>
      <c r="J659" s="55" t="s">
        <v>37</v>
      </c>
      <c r="K659" s="55" t="s">
        <v>3537</v>
      </c>
      <c r="L659" s="178" t="s">
        <v>3538</v>
      </c>
      <c r="M659" s="55" t="s">
        <v>3539</v>
      </c>
      <c r="N659" s="112" t="s">
        <v>3540</v>
      </c>
      <c r="O659" s="55" t="s">
        <v>1126</v>
      </c>
      <c r="P659" s="66">
        <v>6740</v>
      </c>
      <c r="Q659" s="134">
        <v>0</v>
      </c>
      <c r="R659" s="66">
        <f t="shared" si="35"/>
        <v>0</v>
      </c>
      <c r="S659" s="123">
        <v>202304</v>
      </c>
      <c r="T659" s="208" t="s">
        <v>3541</v>
      </c>
      <c r="U659" s="208"/>
      <c r="V659" s="148">
        <v>0</v>
      </c>
      <c r="W659" s="77"/>
      <c r="X659" s="112">
        <v>44197</v>
      </c>
      <c r="Y659" s="112">
        <v>44926</v>
      </c>
      <c r="Z659" s="147">
        <v>0</v>
      </c>
      <c r="AA659" s="147">
        <v>0</v>
      </c>
      <c r="AB659" s="147">
        <v>0</v>
      </c>
      <c r="AC659" s="147">
        <f t="shared" si="38"/>
        <v>0</v>
      </c>
    </row>
    <row r="660" s="2" customFormat="1" customHeight="1" spans="1:29">
      <c r="A660" s="7" t="s">
        <v>582</v>
      </c>
      <c r="B660" s="7" t="s">
        <v>3272</v>
      </c>
      <c r="C660" s="7" t="s">
        <v>77</v>
      </c>
      <c r="D660" s="7" t="s">
        <v>530</v>
      </c>
      <c r="E660" s="61" t="s">
        <v>3542</v>
      </c>
      <c r="F660" s="61" t="s">
        <v>3543</v>
      </c>
      <c r="G660" s="7" t="s">
        <v>35</v>
      </c>
      <c r="H660" s="14" t="s">
        <v>3544</v>
      </c>
      <c r="I660" s="14" t="e">
        <f>VLOOKUP(H660,合同高级查询数据!$A$2:$Y$53,25,FALSE)</f>
        <v>#N/A</v>
      </c>
      <c r="J660" s="7" t="s">
        <v>37</v>
      </c>
      <c r="K660" s="61" t="s">
        <v>3545</v>
      </c>
      <c r="L660" s="119" t="s">
        <v>3543</v>
      </c>
      <c r="M660" s="108" t="s">
        <v>3546</v>
      </c>
      <c r="N660" s="102">
        <v>45017</v>
      </c>
      <c r="O660" s="7" t="s">
        <v>74</v>
      </c>
      <c r="P660" s="81">
        <v>6740</v>
      </c>
      <c r="Q660" s="128">
        <v>126.66</v>
      </c>
      <c r="R660" s="81">
        <f t="shared" si="35"/>
        <v>853688.4</v>
      </c>
      <c r="S660" s="118">
        <v>202304</v>
      </c>
      <c r="T660" s="103" t="s">
        <v>3547</v>
      </c>
      <c r="U660" s="243"/>
      <c r="V660" s="132">
        <v>126.65629416</v>
      </c>
      <c r="W660" s="84"/>
      <c r="X660" s="7"/>
      <c r="Y660" s="7"/>
      <c r="Z660" s="7" t="s">
        <v>3548</v>
      </c>
      <c r="AA660" s="154">
        <v>0.4</v>
      </c>
      <c r="AB660" s="155">
        <v>200</v>
      </c>
      <c r="AC660" s="155">
        <f t="shared" si="38"/>
        <v>80</v>
      </c>
    </row>
    <row r="661" s="41" customFormat="1" customHeight="1" spans="1:29">
      <c r="A661" s="55" t="s">
        <v>582</v>
      </c>
      <c r="B661" s="55" t="s">
        <v>3272</v>
      </c>
      <c r="C661" s="55" t="s">
        <v>77</v>
      </c>
      <c r="D661" s="55" t="s">
        <v>530</v>
      </c>
      <c r="E661" s="55" t="s">
        <v>3549</v>
      </c>
      <c r="F661" s="55" t="s">
        <v>3550</v>
      </c>
      <c r="G661" s="55" t="s">
        <v>35</v>
      </c>
      <c r="H661" s="135" t="s">
        <v>3551</v>
      </c>
      <c r="I661" s="58" t="e">
        <f>VLOOKUP(H661,合同高级查询数据!$A$2:$Y$53,25,FALSE)</f>
        <v>#N/A</v>
      </c>
      <c r="J661" s="55" t="s">
        <v>37</v>
      </c>
      <c r="K661" s="55" t="s">
        <v>2152</v>
      </c>
      <c r="L661" s="178" t="s">
        <v>3552</v>
      </c>
      <c r="M661" s="55" t="s">
        <v>3553</v>
      </c>
      <c r="N661" s="112">
        <v>44816</v>
      </c>
      <c r="O661" s="55" t="s">
        <v>74</v>
      </c>
      <c r="P661" s="66">
        <v>6740</v>
      </c>
      <c r="Q661" s="134">
        <v>112.56</v>
      </c>
      <c r="R661" s="66">
        <f t="shared" si="35"/>
        <v>758654.4</v>
      </c>
      <c r="S661" s="123">
        <v>202304</v>
      </c>
      <c r="T661" s="208" t="s">
        <v>3554</v>
      </c>
      <c r="U661" s="135"/>
      <c r="V661" s="148">
        <v>112.562759399</v>
      </c>
      <c r="W661" s="77"/>
      <c r="X661" s="183">
        <v>44805</v>
      </c>
      <c r="Y661" s="112">
        <v>45170</v>
      </c>
      <c r="Z661" s="55" t="s">
        <v>3555</v>
      </c>
      <c r="AA661" s="158">
        <v>0.4</v>
      </c>
      <c r="AB661" s="159">
        <v>200</v>
      </c>
      <c r="AC661" s="147">
        <f t="shared" si="38"/>
        <v>80</v>
      </c>
    </row>
    <row r="662" s="41" customFormat="1" customHeight="1" spans="1:29">
      <c r="A662" s="55" t="s">
        <v>582</v>
      </c>
      <c r="B662" s="55" t="s">
        <v>3272</v>
      </c>
      <c r="C662" s="55" t="s">
        <v>77</v>
      </c>
      <c r="D662" s="55" t="s">
        <v>530</v>
      </c>
      <c r="E662" s="55" t="s">
        <v>3556</v>
      </c>
      <c r="F662" s="55" t="s">
        <v>2320</v>
      </c>
      <c r="G662" s="55" t="s">
        <v>35</v>
      </c>
      <c r="H662" s="135" t="s">
        <v>3557</v>
      </c>
      <c r="I662" s="58" t="str">
        <f>VLOOKUP(H662,合同高级查询数据!$A$2:$Y$53,25,FALSE)</f>
        <v>2023-04-18</v>
      </c>
      <c r="J662" s="55" t="s">
        <v>37</v>
      </c>
      <c r="K662" s="178" t="s">
        <v>3558</v>
      </c>
      <c r="L662" s="178" t="s">
        <v>3558</v>
      </c>
      <c r="M662" s="55" t="s">
        <v>3559</v>
      </c>
      <c r="N662" s="112" t="s">
        <v>3560</v>
      </c>
      <c r="O662" s="55" t="s">
        <v>3561</v>
      </c>
      <c r="P662" s="66">
        <v>6740</v>
      </c>
      <c r="Q662" s="134">
        <v>48.71</v>
      </c>
      <c r="R662" s="66">
        <f t="shared" si="35"/>
        <v>328305.4</v>
      </c>
      <c r="S662" s="123">
        <v>202304</v>
      </c>
      <c r="T662" s="208" t="s">
        <v>3562</v>
      </c>
      <c r="U662" s="208"/>
      <c r="V662" s="148">
        <v>48.712104797</v>
      </c>
      <c r="W662" s="77"/>
      <c r="X662" s="112">
        <v>44927</v>
      </c>
      <c r="Y662" s="172">
        <v>45107</v>
      </c>
      <c r="Z662" s="55" t="s">
        <v>3563</v>
      </c>
      <c r="AA662" s="158">
        <v>0.4</v>
      </c>
      <c r="AB662" s="159">
        <v>120</v>
      </c>
      <c r="AC662" s="147">
        <f t="shared" si="38"/>
        <v>48</v>
      </c>
    </row>
    <row r="663" s="41" customFormat="1" customHeight="1" spans="1:29">
      <c r="A663" s="55" t="s">
        <v>582</v>
      </c>
      <c r="B663" s="55" t="s">
        <v>3272</v>
      </c>
      <c r="C663" s="55" t="s">
        <v>77</v>
      </c>
      <c r="D663" s="55" t="s">
        <v>530</v>
      </c>
      <c r="E663" s="55" t="s">
        <v>3556</v>
      </c>
      <c r="F663" s="55" t="s">
        <v>2320</v>
      </c>
      <c r="G663" s="55" t="s">
        <v>35</v>
      </c>
      <c r="H663" s="135" t="s">
        <v>3557</v>
      </c>
      <c r="I663" s="58" t="str">
        <f>VLOOKUP(H663,合同高级查询数据!$A$2:$Y$53,25,FALSE)</f>
        <v>2023-04-18</v>
      </c>
      <c r="J663" s="55" t="s">
        <v>37</v>
      </c>
      <c r="K663" s="55" t="s">
        <v>78</v>
      </c>
      <c r="L663" s="178" t="s">
        <v>3564</v>
      </c>
      <c r="M663" s="55" t="s">
        <v>3559</v>
      </c>
      <c r="N663" s="112">
        <v>44812</v>
      </c>
      <c r="O663" s="55" t="s">
        <v>3565</v>
      </c>
      <c r="P663" s="66">
        <v>6740</v>
      </c>
      <c r="Q663" s="134">
        <v>133.85</v>
      </c>
      <c r="R663" s="66">
        <f t="shared" si="35"/>
        <v>902149</v>
      </c>
      <c r="S663" s="123">
        <v>202304</v>
      </c>
      <c r="T663" s="208" t="s">
        <v>3566</v>
      </c>
      <c r="U663" s="208"/>
      <c r="V663" s="148">
        <v>133.845840283</v>
      </c>
      <c r="W663" s="77"/>
      <c r="X663" s="112">
        <v>44927</v>
      </c>
      <c r="Y663" s="172">
        <v>45107</v>
      </c>
      <c r="Z663" s="55" t="s">
        <v>3567</v>
      </c>
      <c r="AA663" s="158">
        <v>0.4</v>
      </c>
      <c r="AB663" s="159">
        <v>260</v>
      </c>
      <c r="AC663" s="147">
        <f t="shared" si="38"/>
        <v>104</v>
      </c>
    </row>
    <row r="664" s="41" customFormat="1" customHeight="1" spans="1:29">
      <c r="A664" s="55" t="s">
        <v>582</v>
      </c>
      <c r="B664" s="55" t="s">
        <v>3272</v>
      </c>
      <c r="C664" s="55" t="s">
        <v>77</v>
      </c>
      <c r="D664" s="55" t="s">
        <v>530</v>
      </c>
      <c r="E664" s="55" t="s">
        <v>3556</v>
      </c>
      <c r="F664" s="55" t="s">
        <v>2320</v>
      </c>
      <c r="G664" s="55" t="s">
        <v>35</v>
      </c>
      <c r="H664" s="135" t="s">
        <v>3557</v>
      </c>
      <c r="I664" s="58" t="str">
        <f>VLOOKUP(H664,合同高级查询数据!$A$2:$Y$53,25,FALSE)</f>
        <v>2023-04-18</v>
      </c>
      <c r="J664" s="55" t="s">
        <v>37</v>
      </c>
      <c r="K664" s="178" t="s">
        <v>3558</v>
      </c>
      <c r="L664" s="178" t="s">
        <v>3558</v>
      </c>
      <c r="M664" s="55" t="s">
        <v>3559</v>
      </c>
      <c r="N664" s="112" t="s">
        <v>3560</v>
      </c>
      <c r="O664" s="55" t="s">
        <v>3561</v>
      </c>
      <c r="P664" s="66">
        <v>6740</v>
      </c>
      <c r="Q664" s="134">
        <v>0.43</v>
      </c>
      <c r="R664" s="74">
        <f t="shared" si="35"/>
        <v>2898.2</v>
      </c>
      <c r="S664" s="123">
        <v>202303</v>
      </c>
      <c r="T664" s="208" t="s">
        <v>3568</v>
      </c>
      <c r="U664" s="208"/>
      <c r="V664" s="175"/>
      <c r="W664" s="175"/>
      <c r="X664" s="112"/>
      <c r="Y664" s="112"/>
      <c r="Z664" s="135"/>
      <c r="AA664" s="55"/>
      <c r="AB664" s="159"/>
      <c r="AC664" s="159"/>
    </row>
    <row r="665" s="41" customFormat="1" customHeight="1" spans="1:29">
      <c r="A665" s="55" t="s">
        <v>582</v>
      </c>
      <c r="B665" s="55" t="s">
        <v>3272</v>
      </c>
      <c r="C665" s="55" t="s">
        <v>77</v>
      </c>
      <c r="D665" s="55" t="s">
        <v>530</v>
      </c>
      <c r="E665" s="55" t="s">
        <v>3569</v>
      </c>
      <c r="F665" s="55" t="s">
        <v>2759</v>
      </c>
      <c r="G665" s="55" t="s">
        <v>35</v>
      </c>
      <c r="H665" s="135" t="s">
        <v>3570</v>
      </c>
      <c r="I665" s="58" t="str">
        <f>VLOOKUP(H665,合同高级查询数据!$A$2:$Y$53,25,FALSE)</f>
        <v>2023-04-18</v>
      </c>
      <c r="J665" s="55" t="s">
        <v>37</v>
      </c>
      <c r="K665" s="178" t="s">
        <v>3571</v>
      </c>
      <c r="L665" s="178" t="s">
        <v>3571</v>
      </c>
      <c r="M665" s="55" t="s">
        <v>3572</v>
      </c>
      <c r="N665" s="112" t="s">
        <v>3573</v>
      </c>
      <c r="O665" s="55" t="s">
        <v>3574</v>
      </c>
      <c r="P665" s="66">
        <v>6740</v>
      </c>
      <c r="Q665" s="134">
        <v>33.69</v>
      </c>
      <c r="R665" s="66">
        <f t="shared" si="35"/>
        <v>227070.6</v>
      </c>
      <c r="S665" s="123">
        <v>202304</v>
      </c>
      <c r="T665" s="208" t="s">
        <v>3575</v>
      </c>
      <c r="U665" s="208"/>
      <c r="V665" s="148">
        <v>33.688495636</v>
      </c>
      <c r="W665" s="77"/>
      <c r="X665" s="112">
        <v>44927</v>
      </c>
      <c r="Y665" s="172">
        <v>45107</v>
      </c>
      <c r="Z665" s="55" t="s">
        <v>3576</v>
      </c>
      <c r="AA665" s="158">
        <v>0.4</v>
      </c>
      <c r="AB665" s="159">
        <v>80</v>
      </c>
      <c r="AC665" s="147">
        <f>AA665*AB665</f>
        <v>32</v>
      </c>
    </row>
    <row r="666" s="41" customFormat="1" customHeight="1" spans="1:29">
      <c r="A666" s="55" t="s">
        <v>582</v>
      </c>
      <c r="B666" s="55" t="s">
        <v>3272</v>
      </c>
      <c r="C666" s="55" t="s">
        <v>77</v>
      </c>
      <c r="D666" s="55" t="s">
        <v>530</v>
      </c>
      <c r="E666" s="55" t="s">
        <v>3569</v>
      </c>
      <c r="F666" s="55" t="s">
        <v>2759</v>
      </c>
      <c r="G666" s="55" t="s">
        <v>35</v>
      </c>
      <c r="H666" s="135" t="s">
        <v>3570</v>
      </c>
      <c r="I666" s="58" t="str">
        <f>VLOOKUP(H666,合同高级查询数据!$A$2:$Y$53,25,FALSE)</f>
        <v>2023-04-18</v>
      </c>
      <c r="J666" s="55" t="s">
        <v>37</v>
      </c>
      <c r="K666" s="178" t="s">
        <v>3571</v>
      </c>
      <c r="L666" s="178" t="s">
        <v>3571</v>
      </c>
      <c r="M666" s="55" t="s">
        <v>3572</v>
      </c>
      <c r="N666" s="112" t="s">
        <v>3573</v>
      </c>
      <c r="O666" s="55" t="s">
        <v>3574</v>
      </c>
      <c r="P666" s="66">
        <v>6740</v>
      </c>
      <c r="Q666" s="134">
        <v>0.07</v>
      </c>
      <c r="R666" s="74">
        <f t="shared" si="35"/>
        <v>471.8</v>
      </c>
      <c r="S666" s="123">
        <v>202303</v>
      </c>
      <c r="T666" s="212" t="s">
        <v>3577</v>
      </c>
      <c r="U666" s="209"/>
      <c r="V666" s="175"/>
      <c r="W666" s="175"/>
      <c r="X666" s="112"/>
      <c r="Y666" s="112"/>
      <c r="Z666" s="135"/>
      <c r="AA666" s="55"/>
      <c r="AB666" s="159"/>
      <c r="AC666" s="159"/>
    </row>
    <row r="667" s="41" customFormat="1" customHeight="1" spans="1:29">
      <c r="A667" s="55" t="s">
        <v>582</v>
      </c>
      <c r="B667" s="55" t="s">
        <v>3272</v>
      </c>
      <c r="C667" s="55" t="s">
        <v>77</v>
      </c>
      <c r="D667" s="55" t="s">
        <v>530</v>
      </c>
      <c r="E667" s="55" t="s">
        <v>3578</v>
      </c>
      <c r="F667" s="55" t="s">
        <v>3579</v>
      </c>
      <c r="G667" s="55" t="s">
        <v>35</v>
      </c>
      <c r="H667" s="135" t="s">
        <v>3580</v>
      </c>
      <c r="I667" s="58" t="e">
        <f>VLOOKUP(H667,合同高级查询数据!$A$2:$Y$53,25,FALSE)</f>
        <v>#N/A</v>
      </c>
      <c r="J667" s="55" t="s">
        <v>37</v>
      </c>
      <c r="K667" s="55" t="s">
        <v>2349</v>
      </c>
      <c r="L667" s="55" t="s">
        <v>3579</v>
      </c>
      <c r="M667" s="55" t="s">
        <v>3581</v>
      </c>
      <c r="N667" s="112" t="s">
        <v>3582</v>
      </c>
      <c r="O667" s="55" t="s">
        <v>3583</v>
      </c>
      <c r="P667" s="66">
        <v>6740</v>
      </c>
      <c r="Q667" s="134">
        <v>153.72</v>
      </c>
      <c r="R667" s="66">
        <f t="shared" si="35"/>
        <v>1036072.8</v>
      </c>
      <c r="S667" s="123">
        <v>202304</v>
      </c>
      <c r="T667" s="212" t="s">
        <v>3584</v>
      </c>
      <c r="U667" s="209"/>
      <c r="V667" s="148">
        <v>153.717300415</v>
      </c>
      <c r="W667" s="77"/>
      <c r="X667" s="112">
        <v>44728</v>
      </c>
      <c r="Y667" s="112">
        <v>45092</v>
      </c>
      <c r="Z667" s="55" t="s">
        <v>3585</v>
      </c>
      <c r="AA667" s="158">
        <v>0.4</v>
      </c>
      <c r="AB667" s="159">
        <v>300</v>
      </c>
      <c r="AC667" s="147">
        <f>AA667*AB667</f>
        <v>120</v>
      </c>
    </row>
    <row r="668" s="41" customFormat="1" customHeight="1" spans="1:29">
      <c r="A668" s="55" t="s">
        <v>582</v>
      </c>
      <c r="B668" s="55" t="s">
        <v>3272</v>
      </c>
      <c r="C668" s="55" t="s">
        <v>77</v>
      </c>
      <c r="D668" s="55" t="s">
        <v>530</v>
      </c>
      <c r="E668" s="55" t="s">
        <v>3578</v>
      </c>
      <c r="F668" s="55" t="s">
        <v>3579</v>
      </c>
      <c r="G668" s="55" t="s">
        <v>35</v>
      </c>
      <c r="H668" s="135" t="s">
        <v>3580</v>
      </c>
      <c r="I668" s="58" t="e">
        <f>VLOOKUP(H668,合同高级查询数据!$A$2:$Y$53,25,FALSE)</f>
        <v>#N/A</v>
      </c>
      <c r="J668" s="55" t="s">
        <v>37</v>
      </c>
      <c r="K668" s="55" t="s">
        <v>2349</v>
      </c>
      <c r="L668" s="55" t="s">
        <v>3579</v>
      </c>
      <c r="M668" s="55" t="s">
        <v>3581</v>
      </c>
      <c r="N668" s="112" t="s">
        <v>3582</v>
      </c>
      <c r="O668" s="55" t="s">
        <v>3583</v>
      </c>
      <c r="P668" s="66">
        <v>6740</v>
      </c>
      <c r="Q668" s="134">
        <v>2.35</v>
      </c>
      <c r="R668" s="74">
        <f t="shared" si="35"/>
        <v>15839</v>
      </c>
      <c r="S668" s="123">
        <v>202303</v>
      </c>
      <c r="T668" s="171" t="s">
        <v>3586</v>
      </c>
      <c r="U668" s="135"/>
      <c r="V668" s="77"/>
      <c r="W668" s="77"/>
      <c r="X668" s="55"/>
      <c r="Y668" s="55"/>
      <c r="Z668" s="55"/>
      <c r="AA668" s="158"/>
      <c r="AB668" s="159"/>
      <c r="AC668" s="159"/>
    </row>
    <row r="669" s="41" customFormat="1" customHeight="1" spans="1:29">
      <c r="A669" s="220" t="s">
        <v>575</v>
      </c>
      <c r="B669" s="220" t="s">
        <v>3587</v>
      </c>
      <c r="C669" s="220" t="s">
        <v>93</v>
      </c>
      <c r="D669" s="220" t="s">
        <v>3588</v>
      </c>
      <c r="E669" s="72" t="s">
        <v>3589</v>
      </c>
      <c r="F669" s="220" t="s">
        <v>3590</v>
      </c>
      <c r="G669" s="221" t="s">
        <v>35</v>
      </c>
      <c r="H669" s="222" t="s">
        <v>3591</v>
      </c>
      <c r="I669" s="58" t="e">
        <f>VLOOKUP(H669,合同高级查询数据!$A$2:$Y$53,25,FALSE)</f>
        <v>#N/A</v>
      </c>
      <c r="J669" s="228" t="s">
        <v>1543</v>
      </c>
      <c r="K669" s="221" t="s">
        <v>3592</v>
      </c>
      <c r="L669" s="229" t="s">
        <v>3593</v>
      </c>
      <c r="M669" s="230"/>
      <c r="N669" s="231" t="s">
        <v>3594</v>
      </c>
      <c r="O669" s="231" t="s">
        <v>3595</v>
      </c>
      <c r="P669" s="232">
        <v>21000</v>
      </c>
      <c r="Q669" s="244">
        <v>102</v>
      </c>
      <c r="R669" s="245">
        <f t="shared" ref="R669:R687" si="39">ROUND(P669*Q669,2)</f>
        <v>2142000</v>
      </c>
      <c r="S669" s="246">
        <v>202304</v>
      </c>
      <c r="T669" s="247" t="s">
        <v>3596</v>
      </c>
      <c r="U669" s="221"/>
      <c r="V669" s="248">
        <v>93.316043049</v>
      </c>
      <c r="W669" s="248">
        <v>102.7</v>
      </c>
      <c r="X669" s="126">
        <v>44013</v>
      </c>
      <c r="Y669" s="126">
        <v>45107</v>
      </c>
      <c r="Z669" s="260" t="s">
        <v>3597</v>
      </c>
      <c r="AA669" s="261">
        <f>AC669/AB669</f>
        <v>0.384615384615385</v>
      </c>
      <c r="AB669" s="171">
        <v>260</v>
      </c>
      <c r="AC669" s="189">
        <v>100</v>
      </c>
    </row>
    <row r="670" s="41" customFormat="1" customHeight="1" spans="1:29">
      <c r="A670" s="220" t="s">
        <v>575</v>
      </c>
      <c r="B670" s="220" t="s">
        <v>3587</v>
      </c>
      <c r="C670" s="220" t="s">
        <v>93</v>
      </c>
      <c r="D670" s="220" t="s">
        <v>3588</v>
      </c>
      <c r="E670" s="72" t="s">
        <v>3589</v>
      </c>
      <c r="F670" s="220" t="s">
        <v>3590</v>
      </c>
      <c r="G670" s="221" t="s">
        <v>35</v>
      </c>
      <c r="H670" s="222" t="s">
        <v>3591</v>
      </c>
      <c r="I670" s="58" t="e">
        <f>VLOOKUP(H670,合同高级查询数据!$A$2:$Y$53,25,FALSE)</f>
        <v>#N/A</v>
      </c>
      <c r="J670" s="228" t="s">
        <v>1543</v>
      </c>
      <c r="K670" s="221" t="s">
        <v>3592</v>
      </c>
      <c r="L670" s="229" t="s">
        <v>3593</v>
      </c>
      <c r="M670" s="230"/>
      <c r="N670" s="231" t="s">
        <v>3594</v>
      </c>
      <c r="O670" s="231" t="s">
        <v>3595</v>
      </c>
      <c r="P670" s="232">
        <v>21000</v>
      </c>
      <c r="Q670" s="244">
        <f>101-100</f>
        <v>1</v>
      </c>
      <c r="R670" s="245">
        <f t="shared" si="39"/>
        <v>21000</v>
      </c>
      <c r="S670" s="246">
        <v>202303</v>
      </c>
      <c r="T670" s="247" t="s">
        <v>3598</v>
      </c>
      <c r="U670" s="221"/>
      <c r="V670" s="248">
        <v>91.598908098</v>
      </c>
      <c r="W670" s="248">
        <v>101.01</v>
      </c>
      <c r="X670" s="126">
        <v>44013</v>
      </c>
      <c r="Y670" s="126">
        <v>45107</v>
      </c>
      <c r="Z670" s="260" t="s">
        <v>3597</v>
      </c>
      <c r="AA670" s="261">
        <f>AC670/AB670</f>
        <v>0.384615384615385</v>
      </c>
      <c r="AB670" s="171">
        <v>260</v>
      </c>
      <c r="AC670" s="189">
        <v>100</v>
      </c>
    </row>
    <row r="671" s="41" customFormat="1" customHeight="1" spans="1:29">
      <c r="A671" s="220" t="s">
        <v>575</v>
      </c>
      <c r="B671" s="220" t="s">
        <v>3587</v>
      </c>
      <c r="C671" s="220" t="s">
        <v>93</v>
      </c>
      <c r="D671" s="220" t="s">
        <v>3588</v>
      </c>
      <c r="E671" s="72" t="s">
        <v>3589</v>
      </c>
      <c r="F671" s="220" t="s">
        <v>3590</v>
      </c>
      <c r="G671" s="221" t="s">
        <v>35</v>
      </c>
      <c r="H671" s="222" t="s">
        <v>3591</v>
      </c>
      <c r="I671" s="58" t="e">
        <f>VLOOKUP(H671,合同高级查询数据!$A$2:$Y$53,25,FALSE)</f>
        <v>#N/A</v>
      </c>
      <c r="J671" s="228" t="s">
        <v>1543</v>
      </c>
      <c r="K671" s="221" t="s">
        <v>3599</v>
      </c>
      <c r="L671" s="229" t="s">
        <v>3600</v>
      </c>
      <c r="M671" s="230"/>
      <c r="N671" s="231">
        <v>39326</v>
      </c>
      <c r="O671" s="231" t="s">
        <v>2244</v>
      </c>
      <c r="P671" s="232">
        <v>21000</v>
      </c>
      <c r="Q671" s="244">
        <v>0</v>
      </c>
      <c r="R671" s="245">
        <f t="shared" si="39"/>
        <v>0</v>
      </c>
      <c r="S671" s="246">
        <v>202304</v>
      </c>
      <c r="T671" s="247" t="s">
        <v>3601</v>
      </c>
      <c r="U671" s="221"/>
      <c r="V671" s="248">
        <v>0</v>
      </c>
      <c r="W671" s="248"/>
      <c r="X671" s="126">
        <v>44013</v>
      </c>
      <c r="Y671" s="126">
        <v>45107</v>
      </c>
      <c r="Z671" s="260" t="s">
        <v>3602</v>
      </c>
      <c r="AA671" s="261">
        <v>0</v>
      </c>
      <c r="AB671" s="171">
        <v>0</v>
      </c>
      <c r="AC671" s="189">
        <v>0</v>
      </c>
    </row>
    <row r="672" s="41" customFormat="1" customHeight="1" spans="1:29">
      <c r="A672" s="220" t="s">
        <v>575</v>
      </c>
      <c r="B672" s="220" t="s">
        <v>3587</v>
      </c>
      <c r="C672" s="220" t="s">
        <v>93</v>
      </c>
      <c r="D672" s="220" t="s">
        <v>3588</v>
      </c>
      <c r="E672" s="72" t="s">
        <v>3589</v>
      </c>
      <c r="F672" s="220" t="s">
        <v>3590</v>
      </c>
      <c r="G672" s="221" t="s">
        <v>35</v>
      </c>
      <c r="H672" s="222" t="s">
        <v>3591</v>
      </c>
      <c r="I672" s="58" t="e">
        <f>VLOOKUP(H672,合同高级查询数据!$A$2:$Y$53,25,FALSE)</f>
        <v>#N/A</v>
      </c>
      <c r="J672" s="228" t="s">
        <v>1543</v>
      </c>
      <c r="K672" s="221" t="s">
        <v>3603</v>
      </c>
      <c r="L672" s="233" t="s">
        <v>3604</v>
      </c>
      <c r="M672" s="230"/>
      <c r="N672" s="231">
        <v>43435</v>
      </c>
      <c r="O672" s="221" t="s">
        <v>2949</v>
      </c>
      <c r="P672" s="232">
        <v>15000</v>
      </c>
      <c r="Q672" s="244">
        <v>0</v>
      </c>
      <c r="R672" s="245">
        <f t="shared" si="39"/>
        <v>0</v>
      </c>
      <c r="S672" s="246">
        <v>202304</v>
      </c>
      <c r="T672" s="247" t="s">
        <v>3605</v>
      </c>
      <c r="U672" s="249"/>
      <c r="V672" s="248">
        <v>0</v>
      </c>
      <c r="W672" s="248"/>
      <c r="X672" s="126">
        <v>44013</v>
      </c>
      <c r="Y672" s="126">
        <v>45107</v>
      </c>
      <c r="Z672" s="260" t="s">
        <v>3606</v>
      </c>
      <c r="AA672" s="189" t="s">
        <v>3607</v>
      </c>
      <c r="AB672" s="171">
        <v>0</v>
      </c>
      <c r="AC672" s="189">
        <v>0</v>
      </c>
    </row>
    <row r="673" s="41" customFormat="1" customHeight="1" spans="1:29">
      <c r="A673" s="220" t="s">
        <v>575</v>
      </c>
      <c r="B673" s="220" t="s">
        <v>3587</v>
      </c>
      <c r="C673" s="220" t="s">
        <v>93</v>
      </c>
      <c r="D673" s="220" t="s">
        <v>3588</v>
      </c>
      <c r="E673" s="72" t="s">
        <v>3589</v>
      </c>
      <c r="F673" s="220" t="s">
        <v>3590</v>
      </c>
      <c r="G673" s="221" t="s">
        <v>35</v>
      </c>
      <c r="H673" s="222" t="s">
        <v>3591</v>
      </c>
      <c r="I673" s="58" t="e">
        <f>VLOOKUP(H673,合同高级查询数据!$A$2:$Y$53,25,FALSE)</f>
        <v>#N/A</v>
      </c>
      <c r="J673" s="228" t="s">
        <v>37</v>
      </c>
      <c r="K673" s="221" t="s">
        <v>3608</v>
      </c>
      <c r="L673" s="233" t="s">
        <v>3590</v>
      </c>
      <c r="M673" s="230"/>
      <c r="N673" s="231" t="s">
        <v>3609</v>
      </c>
      <c r="O673" s="221" t="s">
        <v>3610</v>
      </c>
      <c r="P673" s="232">
        <v>6000</v>
      </c>
      <c r="Q673" s="244">
        <v>44.4</v>
      </c>
      <c r="R673" s="245">
        <f t="shared" si="39"/>
        <v>266400</v>
      </c>
      <c r="S673" s="246">
        <v>202304</v>
      </c>
      <c r="T673" s="247" t="s">
        <v>3611</v>
      </c>
      <c r="U673" s="249"/>
      <c r="V673" s="248">
        <v>43.932041015</v>
      </c>
      <c r="W673" s="248">
        <v>44.8</v>
      </c>
      <c r="X673" s="126">
        <v>44013</v>
      </c>
      <c r="Y673" s="126">
        <v>45107</v>
      </c>
      <c r="Z673" s="260" t="s">
        <v>3612</v>
      </c>
      <c r="AA673" s="261">
        <v>0.3</v>
      </c>
      <c r="AB673" s="171">
        <v>140</v>
      </c>
      <c r="AC673" s="189">
        <v>42</v>
      </c>
    </row>
    <row r="674" s="41" customFormat="1" customHeight="1" spans="1:29">
      <c r="A674" s="220" t="s">
        <v>575</v>
      </c>
      <c r="B674" s="220" t="s">
        <v>3587</v>
      </c>
      <c r="C674" s="220" t="s">
        <v>93</v>
      </c>
      <c r="D674" s="220" t="s">
        <v>3588</v>
      </c>
      <c r="E674" s="72" t="s">
        <v>3589</v>
      </c>
      <c r="F674" s="220" t="s">
        <v>3590</v>
      </c>
      <c r="G674" s="221" t="s">
        <v>35</v>
      </c>
      <c r="H674" s="222" t="s">
        <v>3591</v>
      </c>
      <c r="I674" s="58" t="e">
        <f>VLOOKUP(H674,合同高级查询数据!$A$2:$Y$53,25,FALSE)</f>
        <v>#N/A</v>
      </c>
      <c r="J674" s="228" t="s">
        <v>37</v>
      </c>
      <c r="K674" s="221" t="s">
        <v>3608</v>
      </c>
      <c r="L674" s="233" t="s">
        <v>3590</v>
      </c>
      <c r="M674" s="230"/>
      <c r="N674" s="231" t="s">
        <v>3609</v>
      </c>
      <c r="O674" s="221" t="s">
        <v>3610</v>
      </c>
      <c r="P674" s="232">
        <v>6000</v>
      </c>
      <c r="Q674" s="244">
        <f>43.7-43.2</f>
        <v>0.5</v>
      </c>
      <c r="R674" s="245">
        <f t="shared" si="39"/>
        <v>3000</v>
      </c>
      <c r="S674" s="246">
        <v>202303</v>
      </c>
      <c r="T674" s="247" t="s">
        <v>3613</v>
      </c>
      <c r="U674" s="249"/>
      <c r="V674" s="248">
        <v>43.179425659</v>
      </c>
      <c r="W674" s="248">
        <v>44.06</v>
      </c>
      <c r="X674" s="126">
        <v>44013</v>
      </c>
      <c r="Y674" s="126">
        <v>45107</v>
      </c>
      <c r="Z674" s="260" t="s">
        <v>3612</v>
      </c>
      <c r="AA674" s="261">
        <v>0.3</v>
      </c>
      <c r="AB674" s="171">
        <v>140</v>
      </c>
      <c r="AC674" s="189">
        <v>42</v>
      </c>
    </row>
    <row r="675" s="41" customFormat="1" customHeight="1" spans="1:29">
      <c r="A675" s="220" t="s">
        <v>575</v>
      </c>
      <c r="B675" s="220" t="s">
        <v>3587</v>
      </c>
      <c r="C675" s="220" t="s">
        <v>93</v>
      </c>
      <c r="D675" s="220" t="s">
        <v>3588</v>
      </c>
      <c r="E675" s="72" t="s">
        <v>3589</v>
      </c>
      <c r="F675" s="220" t="s">
        <v>3590</v>
      </c>
      <c r="G675" s="221" t="s">
        <v>35</v>
      </c>
      <c r="H675" s="222" t="s">
        <v>3591</v>
      </c>
      <c r="I675" s="58" t="e">
        <f>VLOOKUP(H675,合同高级查询数据!$A$2:$Y$53,25,FALSE)</f>
        <v>#N/A</v>
      </c>
      <c r="J675" s="228" t="s">
        <v>1543</v>
      </c>
      <c r="K675" s="221" t="s">
        <v>3614</v>
      </c>
      <c r="L675" s="229" t="s">
        <v>3615</v>
      </c>
      <c r="M675" s="230"/>
      <c r="N675" s="231" t="s">
        <v>3616</v>
      </c>
      <c r="O675" s="231" t="s">
        <v>3617</v>
      </c>
      <c r="P675" s="232">
        <v>15000</v>
      </c>
      <c r="Q675" s="244">
        <v>0</v>
      </c>
      <c r="R675" s="245">
        <f t="shared" si="39"/>
        <v>0</v>
      </c>
      <c r="S675" s="246">
        <v>202304</v>
      </c>
      <c r="T675" s="247" t="s">
        <v>3618</v>
      </c>
      <c r="U675" s="249"/>
      <c r="V675" s="248">
        <v>0</v>
      </c>
      <c r="W675" s="248"/>
      <c r="X675" s="126">
        <v>44013</v>
      </c>
      <c r="Y675" s="126">
        <v>45107</v>
      </c>
      <c r="Z675" s="260" t="s">
        <v>3619</v>
      </c>
      <c r="AA675" s="261">
        <v>0.3</v>
      </c>
      <c r="AB675" s="171">
        <v>0</v>
      </c>
      <c r="AC675" s="189">
        <v>0</v>
      </c>
    </row>
    <row r="676" s="41" customFormat="1" customHeight="1" spans="1:29">
      <c r="A676" s="220" t="s">
        <v>575</v>
      </c>
      <c r="B676" s="220" t="s">
        <v>3587</v>
      </c>
      <c r="C676" s="220" t="s">
        <v>93</v>
      </c>
      <c r="D676" s="220" t="s">
        <v>3588</v>
      </c>
      <c r="E676" s="72" t="s">
        <v>3589</v>
      </c>
      <c r="F676" s="220" t="s">
        <v>3590</v>
      </c>
      <c r="G676" s="221" t="s">
        <v>35</v>
      </c>
      <c r="H676" s="222" t="s">
        <v>3591</v>
      </c>
      <c r="I676" s="58" t="e">
        <f>VLOOKUP(H676,合同高级查询数据!$A$2:$Y$53,25,FALSE)</f>
        <v>#N/A</v>
      </c>
      <c r="J676" s="228" t="s">
        <v>1543</v>
      </c>
      <c r="K676" s="221" t="s">
        <v>3620</v>
      </c>
      <c r="L676" s="229" t="s">
        <v>3621</v>
      </c>
      <c r="M676" s="230" t="s">
        <v>3622</v>
      </c>
      <c r="N676" s="231">
        <v>44682</v>
      </c>
      <c r="O676" s="231" t="s">
        <v>1343</v>
      </c>
      <c r="P676" s="232">
        <v>6000</v>
      </c>
      <c r="Q676" s="244">
        <v>244</v>
      </c>
      <c r="R676" s="245">
        <f t="shared" si="39"/>
        <v>1464000</v>
      </c>
      <c r="S676" s="246">
        <v>202304</v>
      </c>
      <c r="T676" s="247" t="s">
        <v>3623</v>
      </c>
      <c r="U676" s="249"/>
      <c r="V676" s="248">
        <v>240.094679201</v>
      </c>
      <c r="W676" s="248">
        <v>247.8</v>
      </c>
      <c r="X676" s="126">
        <v>44013</v>
      </c>
      <c r="Y676" s="126">
        <v>45107</v>
      </c>
      <c r="Z676" s="260" t="s">
        <v>3624</v>
      </c>
      <c r="AA676" s="261">
        <v>0.2</v>
      </c>
      <c r="AB676" s="171">
        <v>600</v>
      </c>
      <c r="AC676" s="189">
        <v>120</v>
      </c>
    </row>
    <row r="677" s="41" customFormat="1" customHeight="1" spans="1:29">
      <c r="A677" s="220" t="s">
        <v>575</v>
      </c>
      <c r="B677" s="220" t="s">
        <v>3587</v>
      </c>
      <c r="C677" s="220" t="s">
        <v>93</v>
      </c>
      <c r="D677" s="220" t="s">
        <v>3588</v>
      </c>
      <c r="E677" s="72" t="s">
        <v>3589</v>
      </c>
      <c r="F677" s="220" t="s">
        <v>3590</v>
      </c>
      <c r="G677" s="221" t="s">
        <v>35</v>
      </c>
      <c r="H677" s="222" t="s">
        <v>3591</v>
      </c>
      <c r="I677" s="58" t="e">
        <f>VLOOKUP(H677,合同高级查询数据!$A$2:$Y$53,25,FALSE)</f>
        <v>#N/A</v>
      </c>
      <c r="J677" s="228" t="s">
        <v>1543</v>
      </c>
      <c r="K677" s="221" t="s">
        <v>3620</v>
      </c>
      <c r="L677" s="229" t="s">
        <v>3621</v>
      </c>
      <c r="M677" s="230" t="s">
        <v>3622</v>
      </c>
      <c r="N677" s="231">
        <v>44682</v>
      </c>
      <c r="O677" s="231" t="s">
        <v>1343</v>
      </c>
      <c r="P677" s="232">
        <v>6000</v>
      </c>
      <c r="Q677" s="244">
        <f>284.6-281.5</f>
        <v>3.10000000000002</v>
      </c>
      <c r="R677" s="245">
        <f t="shared" si="39"/>
        <v>18600</v>
      </c>
      <c r="S677" s="246">
        <v>202303</v>
      </c>
      <c r="T677" s="247" t="s">
        <v>3625</v>
      </c>
      <c r="U677" s="249"/>
      <c r="V677" s="248">
        <v>281.430041629</v>
      </c>
      <c r="W677" s="248">
        <v>287.6</v>
      </c>
      <c r="X677" s="126">
        <v>44013</v>
      </c>
      <c r="Y677" s="126">
        <v>45107</v>
      </c>
      <c r="Z677" s="260" t="s">
        <v>3624</v>
      </c>
      <c r="AA677" s="261">
        <v>0.2</v>
      </c>
      <c r="AB677" s="171">
        <v>600</v>
      </c>
      <c r="AC677" s="189">
        <v>120</v>
      </c>
    </row>
    <row r="678" s="41" customFormat="1" customHeight="1" spans="1:29">
      <c r="A678" s="220" t="s">
        <v>575</v>
      </c>
      <c r="B678" s="220" t="s">
        <v>3587</v>
      </c>
      <c r="C678" s="220" t="s">
        <v>93</v>
      </c>
      <c r="D678" s="220" t="s">
        <v>3588</v>
      </c>
      <c r="E678" s="72" t="s">
        <v>3589</v>
      </c>
      <c r="F678" s="220" t="s">
        <v>3590</v>
      </c>
      <c r="G678" s="221" t="s">
        <v>35</v>
      </c>
      <c r="H678" s="222" t="s">
        <v>3591</v>
      </c>
      <c r="I678" s="58" t="e">
        <f>VLOOKUP(H678,合同高级查询数据!$A$2:$Y$53,25,FALSE)</f>
        <v>#N/A</v>
      </c>
      <c r="J678" s="228" t="s">
        <v>98</v>
      </c>
      <c r="K678" s="221" t="s">
        <v>3626</v>
      </c>
      <c r="L678" s="233" t="s">
        <v>3627</v>
      </c>
      <c r="M678" s="230"/>
      <c r="N678" s="231" t="s">
        <v>3628</v>
      </c>
      <c r="O678" s="231" t="s">
        <v>3629</v>
      </c>
      <c r="P678" s="232">
        <v>120000</v>
      </c>
      <c r="Q678" s="244">
        <v>20</v>
      </c>
      <c r="R678" s="74">
        <f t="shared" si="39"/>
        <v>2400000</v>
      </c>
      <c r="S678" s="246">
        <v>202304</v>
      </c>
      <c r="T678" s="247" t="s">
        <v>3630</v>
      </c>
      <c r="U678" s="249"/>
      <c r="V678" s="248">
        <v>11.201667782</v>
      </c>
      <c r="W678" s="248">
        <v>20</v>
      </c>
      <c r="X678" s="126">
        <v>44013</v>
      </c>
      <c r="Y678" s="126">
        <v>45107</v>
      </c>
      <c r="Z678" s="260" t="s">
        <v>3631</v>
      </c>
      <c r="AA678" s="261">
        <v>0.25</v>
      </c>
      <c r="AB678" s="171">
        <v>80</v>
      </c>
      <c r="AC678" s="189">
        <v>20</v>
      </c>
    </row>
    <row r="679" s="41" customFormat="1" customHeight="1" spans="1:29">
      <c r="A679" s="220" t="s">
        <v>575</v>
      </c>
      <c r="B679" s="220" t="s">
        <v>3587</v>
      </c>
      <c r="C679" s="220" t="s">
        <v>154</v>
      </c>
      <c r="D679" s="220" t="s">
        <v>3588</v>
      </c>
      <c r="E679" s="72" t="s">
        <v>3632</v>
      </c>
      <c r="F679" s="57" t="s">
        <v>3633</v>
      </c>
      <c r="G679" s="57" t="s">
        <v>35</v>
      </c>
      <c r="H679" s="222" t="s">
        <v>3634</v>
      </c>
      <c r="I679" s="58" t="e">
        <f>VLOOKUP(H679,合同高级查询数据!$A$2:$Y$53,25,FALSE)</f>
        <v>#N/A</v>
      </c>
      <c r="J679" s="57" t="s">
        <v>37</v>
      </c>
      <c r="K679" s="57" t="s">
        <v>158</v>
      </c>
      <c r="L679" s="124" t="s">
        <v>3633</v>
      </c>
      <c r="M679" s="230"/>
      <c r="N679" s="231">
        <v>43095</v>
      </c>
      <c r="O679" s="57" t="s">
        <v>3635</v>
      </c>
      <c r="P679" s="234">
        <v>9500</v>
      </c>
      <c r="Q679" s="244">
        <v>0</v>
      </c>
      <c r="R679" s="74">
        <f t="shared" si="39"/>
        <v>0</v>
      </c>
      <c r="S679" s="246">
        <v>202304</v>
      </c>
      <c r="T679" s="247" t="s">
        <v>3636</v>
      </c>
      <c r="U679" s="249"/>
      <c r="V679" s="248">
        <v>0</v>
      </c>
      <c r="W679" s="248"/>
      <c r="X679" s="126">
        <v>44774</v>
      </c>
      <c r="Y679" s="262">
        <v>45138</v>
      </c>
      <c r="Z679" s="260" t="s">
        <v>3637</v>
      </c>
      <c r="AA679" s="189" t="s">
        <v>247</v>
      </c>
      <c r="AB679" s="171">
        <v>0</v>
      </c>
      <c r="AC679" s="189">
        <v>0</v>
      </c>
    </row>
    <row r="680" s="41" customFormat="1" customHeight="1" spans="1:29">
      <c r="A680" s="220" t="s">
        <v>575</v>
      </c>
      <c r="B680" s="220" t="s">
        <v>3587</v>
      </c>
      <c r="C680" s="220" t="s">
        <v>154</v>
      </c>
      <c r="D680" s="220" t="s">
        <v>3588</v>
      </c>
      <c r="E680" s="72" t="s">
        <v>3632</v>
      </c>
      <c r="F680" s="57" t="s">
        <v>3633</v>
      </c>
      <c r="G680" s="57" t="s">
        <v>35</v>
      </c>
      <c r="H680" s="222" t="s">
        <v>3634</v>
      </c>
      <c r="I680" s="58" t="e">
        <f>VLOOKUP(H680,合同高级查询数据!$A$2:$Y$53,25,FALSE)</f>
        <v>#N/A</v>
      </c>
      <c r="J680" s="57" t="s">
        <v>37</v>
      </c>
      <c r="K680" s="57" t="s">
        <v>3638</v>
      </c>
      <c r="L680" s="124" t="s">
        <v>3639</v>
      </c>
      <c r="M680" s="230"/>
      <c r="N680" s="231">
        <v>43205</v>
      </c>
      <c r="O680" s="220" t="s">
        <v>3535</v>
      </c>
      <c r="P680" s="234">
        <v>9500</v>
      </c>
      <c r="Q680" s="244">
        <v>0</v>
      </c>
      <c r="R680" s="74">
        <f t="shared" si="39"/>
        <v>0</v>
      </c>
      <c r="S680" s="246">
        <v>202304</v>
      </c>
      <c r="T680" s="247" t="s">
        <v>3640</v>
      </c>
      <c r="U680" s="249"/>
      <c r="V680" s="248">
        <v>0</v>
      </c>
      <c r="W680" s="248"/>
      <c r="X680" s="126">
        <v>44774</v>
      </c>
      <c r="Y680" s="262">
        <v>45138</v>
      </c>
      <c r="Z680" s="260" t="s">
        <v>3641</v>
      </c>
      <c r="AA680" s="189" t="s">
        <v>247</v>
      </c>
      <c r="AB680" s="171">
        <v>0</v>
      </c>
      <c r="AC680" s="189">
        <v>0</v>
      </c>
    </row>
    <row r="681" s="41" customFormat="1" customHeight="1" spans="1:29">
      <c r="A681" s="220" t="s">
        <v>575</v>
      </c>
      <c r="B681" s="220" t="s">
        <v>3587</v>
      </c>
      <c r="C681" s="220" t="s">
        <v>154</v>
      </c>
      <c r="D681" s="220" t="s">
        <v>3588</v>
      </c>
      <c r="E681" s="72" t="s">
        <v>3632</v>
      </c>
      <c r="F681" s="57" t="s">
        <v>3633</v>
      </c>
      <c r="G681" s="57" t="s">
        <v>35</v>
      </c>
      <c r="H681" s="222" t="s">
        <v>3634</v>
      </c>
      <c r="I681" s="58" t="e">
        <f>VLOOKUP(H681,合同高级查询数据!$A$2:$Y$53,25,FALSE)</f>
        <v>#N/A</v>
      </c>
      <c r="J681" s="57" t="s">
        <v>37</v>
      </c>
      <c r="K681" s="220" t="s">
        <v>3642</v>
      </c>
      <c r="L681" s="124" t="s">
        <v>3643</v>
      </c>
      <c r="M681" s="230"/>
      <c r="N681" s="231" t="s">
        <v>3644</v>
      </c>
      <c r="O681" s="220" t="s">
        <v>3645</v>
      </c>
      <c r="P681" s="234">
        <v>9500</v>
      </c>
      <c r="Q681" s="244">
        <v>25.6</v>
      </c>
      <c r="R681" s="74">
        <f t="shared" si="39"/>
        <v>243200</v>
      </c>
      <c r="S681" s="246">
        <v>202304</v>
      </c>
      <c r="T681" s="247" t="s">
        <v>3646</v>
      </c>
      <c r="U681" s="249">
        <v>25.82</v>
      </c>
      <c r="V681" s="248">
        <v>25.268493652</v>
      </c>
      <c r="W681" s="250"/>
      <c r="X681" s="126">
        <v>44774</v>
      </c>
      <c r="Y681" s="262">
        <v>45138</v>
      </c>
      <c r="Z681" s="260" t="s">
        <v>3647</v>
      </c>
      <c r="AA681" s="261">
        <v>0.3</v>
      </c>
      <c r="AB681" s="171">
        <v>80</v>
      </c>
      <c r="AC681" s="189">
        <v>24</v>
      </c>
    </row>
    <row r="682" s="41" customFormat="1" customHeight="1" spans="1:29">
      <c r="A682" s="220" t="s">
        <v>575</v>
      </c>
      <c r="B682" s="220" t="s">
        <v>3587</v>
      </c>
      <c r="C682" s="220" t="s">
        <v>154</v>
      </c>
      <c r="D682" s="220" t="s">
        <v>3588</v>
      </c>
      <c r="E682" s="72" t="s">
        <v>3632</v>
      </c>
      <c r="F682" s="57" t="s">
        <v>3633</v>
      </c>
      <c r="G682" s="57" t="s">
        <v>35</v>
      </c>
      <c r="H682" s="222" t="s">
        <v>3634</v>
      </c>
      <c r="I682" s="58" t="e">
        <f>VLOOKUP(H682,合同高级查询数据!$A$2:$Y$53,25,FALSE)</f>
        <v>#N/A</v>
      </c>
      <c r="J682" s="57" t="s">
        <v>37</v>
      </c>
      <c r="K682" s="220" t="s">
        <v>3648</v>
      </c>
      <c r="L682" s="124" t="s">
        <v>3649</v>
      </c>
      <c r="M682" s="230"/>
      <c r="N682" s="231" t="s">
        <v>3650</v>
      </c>
      <c r="O682" s="220" t="s">
        <v>1580</v>
      </c>
      <c r="P682" s="234">
        <v>9500</v>
      </c>
      <c r="Q682" s="244">
        <v>0</v>
      </c>
      <c r="R682" s="74">
        <f t="shared" si="39"/>
        <v>0</v>
      </c>
      <c r="S682" s="246">
        <v>202304</v>
      </c>
      <c r="T682" s="247" t="s">
        <v>3651</v>
      </c>
      <c r="U682" s="249"/>
      <c r="V682" s="248">
        <v>0</v>
      </c>
      <c r="W682" s="248"/>
      <c r="X682" s="126">
        <v>44774</v>
      </c>
      <c r="Y682" s="262">
        <v>45138</v>
      </c>
      <c r="Z682" s="260" t="s">
        <v>3652</v>
      </c>
      <c r="AA682" s="189" t="s">
        <v>247</v>
      </c>
      <c r="AB682" s="171">
        <v>0</v>
      </c>
      <c r="AC682" s="189">
        <v>0</v>
      </c>
    </row>
    <row r="683" s="41" customFormat="1" customHeight="1" spans="1:29">
      <c r="A683" s="220" t="s">
        <v>575</v>
      </c>
      <c r="B683" s="220" t="s">
        <v>3587</v>
      </c>
      <c r="C683" s="220" t="s">
        <v>154</v>
      </c>
      <c r="D683" s="220" t="s">
        <v>3588</v>
      </c>
      <c r="E683" s="72" t="s">
        <v>3632</v>
      </c>
      <c r="F683" s="57" t="s">
        <v>3653</v>
      </c>
      <c r="G683" s="57" t="s">
        <v>35</v>
      </c>
      <c r="H683" s="222" t="s">
        <v>3634</v>
      </c>
      <c r="I683" s="58" t="e">
        <f>VLOOKUP(H683,合同高级查询数据!$A$2:$Y$53,25,FALSE)</f>
        <v>#N/A</v>
      </c>
      <c r="J683" s="57" t="s">
        <v>37</v>
      </c>
      <c r="K683" s="220" t="s">
        <v>3654</v>
      </c>
      <c r="L683" s="57" t="s">
        <v>3655</v>
      </c>
      <c r="M683" s="230"/>
      <c r="N683" s="231" t="s">
        <v>3656</v>
      </c>
      <c r="O683" s="220" t="s">
        <v>1580</v>
      </c>
      <c r="P683" s="234">
        <v>9500</v>
      </c>
      <c r="Q683" s="244">
        <v>0</v>
      </c>
      <c r="R683" s="74">
        <f t="shared" si="39"/>
        <v>0</v>
      </c>
      <c r="S683" s="246">
        <v>202304</v>
      </c>
      <c r="T683" s="247" t="s">
        <v>3657</v>
      </c>
      <c r="U683" s="249"/>
      <c r="V683" s="248">
        <v>0</v>
      </c>
      <c r="W683" s="248"/>
      <c r="X683" s="126">
        <v>44774</v>
      </c>
      <c r="Y683" s="262">
        <v>45138</v>
      </c>
      <c r="Z683" s="260" t="s">
        <v>3658</v>
      </c>
      <c r="AA683" s="261">
        <v>0.3</v>
      </c>
      <c r="AB683" s="171">
        <v>0</v>
      </c>
      <c r="AC683" s="189">
        <v>0</v>
      </c>
    </row>
    <row r="684" s="41" customFormat="1" customHeight="1" spans="1:29">
      <c r="A684" s="220" t="s">
        <v>575</v>
      </c>
      <c r="B684" s="220" t="s">
        <v>3587</v>
      </c>
      <c r="C684" s="220" t="s">
        <v>154</v>
      </c>
      <c r="D684" s="220" t="s">
        <v>3588</v>
      </c>
      <c r="E684" s="72" t="s">
        <v>3632</v>
      </c>
      <c r="F684" s="57" t="s">
        <v>3653</v>
      </c>
      <c r="G684" s="57" t="s">
        <v>35</v>
      </c>
      <c r="H684" s="222" t="s">
        <v>3634</v>
      </c>
      <c r="I684" s="58" t="e">
        <f>VLOOKUP(H684,合同高级查询数据!$A$2:$Y$53,25,FALSE)</f>
        <v>#N/A</v>
      </c>
      <c r="J684" s="57" t="s">
        <v>37</v>
      </c>
      <c r="K684" s="220" t="s">
        <v>3659</v>
      </c>
      <c r="L684" s="57" t="s">
        <v>3660</v>
      </c>
      <c r="M684" s="230"/>
      <c r="N684" s="231" t="s">
        <v>3661</v>
      </c>
      <c r="O684" s="220" t="s">
        <v>3662</v>
      </c>
      <c r="P684" s="234">
        <v>9500</v>
      </c>
      <c r="Q684" s="244">
        <v>13.9</v>
      </c>
      <c r="R684" s="74">
        <f t="shared" si="39"/>
        <v>132050</v>
      </c>
      <c r="S684" s="246">
        <v>202304</v>
      </c>
      <c r="T684" s="247" t="s">
        <v>3663</v>
      </c>
      <c r="U684" s="249">
        <v>14.15</v>
      </c>
      <c r="V684" s="248">
        <v>13.629938126</v>
      </c>
      <c r="W684" s="248"/>
      <c r="X684" s="126">
        <v>44774</v>
      </c>
      <c r="Y684" s="262">
        <v>45138</v>
      </c>
      <c r="Z684" s="260" t="s">
        <v>3664</v>
      </c>
      <c r="AA684" s="261">
        <v>0.3</v>
      </c>
      <c r="AB684" s="171">
        <v>40</v>
      </c>
      <c r="AC684" s="189">
        <v>12</v>
      </c>
    </row>
    <row r="685" s="41" customFormat="1" customHeight="1" spans="1:29">
      <c r="A685" s="220" t="s">
        <v>575</v>
      </c>
      <c r="B685" s="220" t="s">
        <v>3587</v>
      </c>
      <c r="C685" s="220" t="s">
        <v>154</v>
      </c>
      <c r="D685" s="220" t="s">
        <v>3588</v>
      </c>
      <c r="E685" s="72" t="s">
        <v>3632</v>
      </c>
      <c r="F685" s="57" t="s">
        <v>3653</v>
      </c>
      <c r="G685" s="57" t="s">
        <v>35</v>
      </c>
      <c r="H685" s="222" t="s">
        <v>3634</v>
      </c>
      <c r="I685" s="58" t="e">
        <f>VLOOKUP(H685,合同高级查询数据!$A$2:$Y$53,25,FALSE)</f>
        <v>#N/A</v>
      </c>
      <c r="J685" s="57" t="s">
        <v>37</v>
      </c>
      <c r="K685" s="220" t="s">
        <v>3659</v>
      </c>
      <c r="L685" s="57" t="s">
        <v>3660</v>
      </c>
      <c r="M685" s="230"/>
      <c r="N685" s="231" t="s">
        <v>3661</v>
      </c>
      <c r="O685" s="220" t="s">
        <v>3662</v>
      </c>
      <c r="P685" s="234">
        <v>9500</v>
      </c>
      <c r="Q685" s="244">
        <f>12.86-12.7</f>
        <v>0.16</v>
      </c>
      <c r="R685" s="74">
        <f t="shared" si="39"/>
        <v>1520</v>
      </c>
      <c r="S685" s="246">
        <v>202303</v>
      </c>
      <c r="T685" s="247" t="s">
        <v>3665</v>
      </c>
      <c r="U685" s="249"/>
      <c r="V685" s="248">
        <v>12.645328522</v>
      </c>
      <c r="W685" s="248">
        <v>13.07</v>
      </c>
      <c r="X685" s="126">
        <v>44774</v>
      </c>
      <c r="Y685" s="262">
        <v>45138</v>
      </c>
      <c r="Z685" s="260" t="s">
        <v>3664</v>
      </c>
      <c r="AA685" s="261">
        <v>0.3</v>
      </c>
      <c r="AB685" s="171">
        <v>40</v>
      </c>
      <c r="AC685" s="189">
        <v>12</v>
      </c>
    </row>
    <row r="686" s="41" customFormat="1" customHeight="1" spans="1:29">
      <c r="A686" s="220" t="s">
        <v>575</v>
      </c>
      <c r="B686" s="220" t="s">
        <v>3587</v>
      </c>
      <c r="C686" s="220" t="s">
        <v>154</v>
      </c>
      <c r="D686" s="220" t="s">
        <v>3588</v>
      </c>
      <c r="E686" s="72" t="s">
        <v>3632</v>
      </c>
      <c r="F686" s="57" t="s">
        <v>3653</v>
      </c>
      <c r="G686" s="57" t="s">
        <v>35</v>
      </c>
      <c r="H686" s="222" t="s">
        <v>3634</v>
      </c>
      <c r="I686" s="58" t="e">
        <f>VLOOKUP(H686,合同高级查询数据!$A$2:$Y$53,25,FALSE)</f>
        <v>#N/A</v>
      </c>
      <c r="J686" s="57" t="s">
        <v>37</v>
      </c>
      <c r="K686" s="57" t="s">
        <v>3666</v>
      </c>
      <c r="L686" s="57" t="s">
        <v>3667</v>
      </c>
      <c r="M686" s="230"/>
      <c r="N686" s="231" t="s">
        <v>3668</v>
      </c>
      <c r="O686" s="220" t="s">
        <v>3669</v>
      </c>
      <c r="P686" s="234">
        <v>9500</v>
      </c>
      <c r="Q686" s="244">
        <v>0</v>
      </c>
      <c r="R686" s="74">
        <f t="shared" si="39"/>
        <v>0</v>
      </c>
      <c r="S686" s="246">
        <v>202304</v>
      </c>
      <c r="T686" s="251" t="s">
        <v>3670</v>
      </c>
      <c r="U686" s="249"/>
      <c r="V686" s="248">
        <v>0</v>
      </c>
      <c r="W686" s="248"/>
      <c r="X686" s="126">
        <v>44774</v>
      </c>
      <c r="Y686" s="262">
        <v>45138</v>
      </c>
      <c r="Z686" s="260" t="s">
        <v>3671</v>
      </c>
      <c r="AA686" s="189" t="s">
        <v>3672</v>
      </c>
      <c r="AB686" s="171">
        <v>0</v>
      </c>
      <c r="AC686" s="189">
        <v>0</v>
      </c>
    </row>
    <row r="687" s="41" customFormat="1" customHeight="1" spans="1:29">
      <c r="A687" s="220" t="s">
        <v>575</v>
      </c>
      <c r="B687" s="220" t="s">
        <v>3587</v>
      </c>
      <c r="C687" s="220" t="s">
        <v>154</v>
      </c>
      <c r="D687" s="220" t="s">
        <v>3588</v>
      </c>
      <c r="E687" s="72" t="s">
        <v>3632</v>
      </c>
      <c r="F687" s="57" t="s">
        <v>3653</v>
      </c>
      <c r="G687" s="57" t="s">
        <v>35</v>
      </c>
      <c r="H687" s="222" t="s">
        <v>3634</v>
      </c>
      <c r="I687" s="58" t="e">
        <f>VLOOKUP(H687,合同高级查询数据!$A$2:$Y$53,25,FALSE)</f>
        <v>#N/A</v>
      </c>
      <c r="J687" s="57" t="s">
        <v>37</v>
      </c>
      <c r="K687" s="220" t="s">
        <v>3673</v>
      </c>
      <c r="L687" s="57" t="s">
        <v>3674</v>
      </c>
      <c r="M687" s="230"/>
      <c r="N687" s="231" t="s">
        <v>3675</v>
      </c>
      <c r="O687" s="220" t="s">
        <v>3669</v>
      </c>
      <c r="P687" s="234">
        <v>9500</v>
      </c>
      <c r="Q687" s="244">
        <v>0</v>
      </c>
      <c r="R687" s="74">
        <f t="shared" si="39"/>
        <v>0</v>
      </c>
      <c r="S687" s="246">
        <v>202304</v>
      </c>
      <c r="T687" s="251" t="s">
        <v>3676</v>
      </c>
      <c r="U687" s="249"/>
      <c r="V687" s="248">
        <v>0</v>
      </c>
      <c r="W687" s="248"/>
      <c r="X687" s="126">
        <v>44774</v>
      </c>
      <c r="Y687" s="262">
        <v>45138</v>
      </c>
      <c r="Z687" s="260" t="s">
        <v>3677</v>
      </c>
      <c r="AA687" s="261">
        <v>0.3</v>
      </c>
      <c r="AB687" s="171">
        <v>0</v>
      </c>
      <c r="AC687" s="189">
        <v>0</v>
      </c>
    </row>
    <row r="688" s="41" customFormat="1" customHeight="1" spans="1:29">
      <c r="A688" s="57" t="s">
        <v>575</v>
      </c>
      <c r="B688" s="220" t="s">
        <v>3587</v>
      </c>
      <c r="C688" s="57" t="s">
        <v>154</v>
      </c>
      <c r="D688" s="220" t="s">
        <v>3588</v>
      </c>
      <c r="E688" s="72" t="s">
        <v>3632</v>
      </c>
      <c r="F688" s="57" t="s">
        <v>3678</v>
      </c>
      <c r="G688" s="57" t="s">
        <v>35</v>
      </c>
      <c r="H688" s="222" t="s">
        <v>3634</v>
      </c>
      <c r="I688" s="58" t="e">
        <f>VLOOKUP(H688,合同高级查询数据!$A$2:$Y$53,25,FALSE)</f>
        <v>#N/A</v>
      </c>
      <c r="J688" s="57" t="s">
        <v>37</v>
      </c>
      <c r="K688" s="220" t="s">
        <v>3679</v>
      </c>
      <c r="L688" s="57" t="s">
        <v>3678</v>
      </c>
      <c r="M688" s="230"/>
      <c r="N688" s="235">
        <v>43405</v>
      </c>
      <c r="O688" s="236" t="s">
        <v>197</v>
      </c>
      <c r="P688" s="234">
        <v>9500</v>
      </c>
      <c r="Q688" s="244">
        <v>0</v>
      </c>
      <c r="R688" s="245">
        <f t="shared" ref="R688:R711" si="40">ROUND(P688*Q688,2)</f>
        <v>0</v>
      </c>
      <c r="S688" s="246">
        <v>202304</v>
      </c>
      <c r="T688" s="252" t="s">
        <v>3680</v>
      </c>
      <c r="U688" s="253"/>
      <c r="V688" s="248">
        <v>0</v>
      </c>
      <c r="W688" s="248"/>
      <c r="X688" s="126">
        <v>44774</v>
      </c>
      <c r="Y688" s="262">
        <v>45138</v>
      </c>
      <c r="Z688" s="263" t="s">
        <v>3681</v>
      </c>
      <c r="AA688" s="189" t="s">
        <v>247</v>
      </c>
      <c r="AB688" s="171">
        <v>0</v>
      </c>
      <c r="AC688" s="189">
        <v>0</v>
      </c>
    </row>
    <row r="689" s="41" customFormat="1" customHeight="1" spans="1:29">
      <c r="A689" s="57" t="s">
        <v>575</v>
      </c>
      <c r="B689" s="220" t="s">
        <v>3587</v>
      </c>
      <c r="C689" s="57" t="s">
        <v>154</v>
      </c>
      <c r="D689" s="220" t="s">
        <v>3588</v>
      </c>
      <c r="E689" s="72" t="s">
        <v>3632</v>
      </c>
      <c r="F689" s="57" t="s">
        <v>3678</v>
      </c>
      <c r="G689" s="57" t="s">
        <v>35</v>
      </c>
      <c r="H689" s="222" t="s">
        <v>3634</v>
      </c>
      <c r="I689" s="58" t="e">
        <f>VLOOKUP(H689,合同高级查询数据!$A$2:$Y$53,25,FALSE)</f>
        <v>#N/A</v>
      </c>
      <c r="J689" s="57" t="s">
        <v>37</v>
      </c>
      <c r="K689" s="220" t="s">
        <v>3682</v>
      </c>
      <c r="L689" s="57" t="s">
        <v>3683</v>
      </c>
      <c r="M689" s="230"/>
      <c r="N689" s="235" t="s">
        <v>3684</v>
      </c>
      <c r="O689" s="236" t="s">
        <v>3685</v>
      </c>
      <c r="P689" s="234">
        <v>9500</v>
      </c>
      <c r="Q689" s="244">
        <v>13.2</v>
      </c>
      <c r="R689" s="245">
        <f t="shared" si="40"/>
        <v>125400</v>
      </c>
      <c r="S689" s="246">
        <v>202304</v>
      </c>
      <c r="T689" s="252" t="s">
        <v>3686</v>
      </c>
      <c r="U689" s="253"/>
      <c r="V689" s="248">
        <v>13.153021812</v>
      </c>
      <c r="W689" s="248"/>
      <c r="X689" s="126">
        <v>44774</v>
      </c>
      <c r="Y689" s="262">
        <v>45138</v>
      </c>
      <c r="Z689" s="263" t="s">
        <v>3687</v>
      </c>
      <c r="AA689" s="261">
        <v>0.3</v>
      </c>
      <c r="AB689" s="171">
        <v>40</v>
      </c>
      <c r="AC689" s="189">
        <v>12</v>
      </c>
    </row>
    <row r="690" s="41" customFormat="1" customHeight="1" spans="1:29">
      <c r="A690" s="57" t="s">
        <v>575</v>
      </c>
      <c r="B690" s="220" t="s">
        <v>3587</v>
      </c>
      <c r="C690" s="57" t="s">
        <v>154</v>
      </c>
      <c r="D690" s="220" t="s">
        <v>3588</v>
      </c>
      <c r="E690" s="72" t="s">
        <v>3632</v>
      </c>
      <c r="F690" s="57" t="s">
        <v>3678</v>
      </c>
      <c r="G690" s="57" t="s">
        <v>35</v>
      </c>
      <c r="H690" s="222" t="s">
        <v>3634</v>
      </c>
      <c r="I690" s="58" t="e">
        <f>VLOOKUP(H690,合同高级查询数据!$A$2:$Y$53,25,FALSE)</f>
        <v>#N/A</v>
      </c>
      <c r="J690" s="57" t="s">
        <v>37</v>
      </c>
      <c r="K690" s="220" t="s">
        <v>3682</v>
      </c>
      <c r="L690" s="57" t="s">
        <v>3683</v>
      </c>
      <c r="M690" s="230"/>
      <c r="N690" s="235" t="s">
        <v>3684</v>
      </c>
      <c r="O690" s="236" t="s">
        <v>3685</v>
      </c>
      <c r="P690" s="234">
        <v>9500</v>
      </c>
      <c r="Q690" s="244">
        <f>12.38-12.3</f>
        <v>0.0800000000000001</v>
      </c>
      <c r="R690" s="245">
        <f t="shared" si="40"/>
        <v>760</v>
      </c>
      <c r="S690" s="246">
        <v>202303</v>
      </c>
      <c r="T690" s="247" t="s">
        <v>3688</v>
      </c>
      <c r="U690" s="253"/>
      <c r="V690" s="248">
        <v>12.291428566</v>
      </c>
      <c r="W690" s="248">
        <v>12.47</v>
      </c>
      <c r="X690" s="126">
        <v>44774</v>
      </c>
      <c r="Y690" s="262">
        <v>45138</v>
      </c>
      <c r="Z690" s="263" t="s">
        <v>3687</v>
      </c>
      <c r="AA690" s="261">
        <v>0.3</v>
      </c>
      <c r="AB690" s="171">
        <v>40</v>
      </c>
      <c r="AC690" s="189">
        <v>12</v>
      </c>
    </row>
    <row r="691" s="2" customFormat="1" customHeight="1" spans="1:29">
      <c r="A691" s="96" t="s">
        <v>528</v>
      </c>
      <c r="B691" s="223" t="s">
        <v>3587</v>
      </c>
      <c r="C691" s="96" t="s">
        <v>154</v>
      </c>
      <c r="D691" s="223" t="s">
        <v>3588</v>
      </c>
      <c r="E691" s="96" t="s">
        <v>3689</v>
      </c>
      <c r="F691" s="96" t="s">
        <v>3690</v>
      </c>
      <c r="G691" s="8" t="s">
        <v>35</v>
      </c>
      <c r="H691" s="224" t="s">
        <v>3691</v>
      </c>
      <c r="I691" s="14" t="e">
        <f>VLOOKUP(H691,合同高级查询数据!$A$2:$Y$53,25,FALSE)</f>
        <v>#N/A</v>
      </c>
      <c r="J691" s="237" t="s">
        <v>825</v>
      </c>
      <c r="K691" s="8" t="s">
        <v>3692</v>
      </c>
      <c r="L691" s="8" t="s">
        <v>3693</v>
      </c>
      <c r="M691" s="15"/>
      <c r="N691" s="116" t="s">
        <v>3694</v>
      </c>
      <c r="O691" s="116" t="s">
        <v>244</v>
      </c>
      <c r="P691" s="238">
        <v>9000</v>
      </c>
      <c r="Q691" s="18">
        <v>0</v>
      </c>
      <c r="R691" s="254">
        <f t="shared" si="40"/>
        <v>0</v>
      </c>
      <c r="S691" s="25">
        <v>202304</v>
      </c>
      <c r="T691" s="255" t="s">
        <v>3695</v>
      </c>
      <c r="U691" s="256"/>
      <c r="V691" s="257">
        <v>0</v>
      </c>
      <c r="W691" s="257"/>
      <c r="X691" s="30">
        <v>44927</v>
      </c>
      <c r="Y691" s="264"/>
      <c r="Z691" s="265" t="s">
        <v>3696</v>
      </c>
      <c r="AA691" s="34">
        <v>0</v>
      </c>
      <c r="AB691" s="103">
        <v>0</v>
      </c>
      <c r="AC691" s="190">
        <v>0</v>
      </c>
    </row>
    <row r="692" s="2" customFormat="1" customHeight="1" spans="1:29">
      <c r="A692" s="96" t="s">
        <v>528</v>
      </c>
      <c r="B692" s="223" t="s">
        <v>3587</v>
      </c>
      <c r="C692" s="96" t="s">
        <v>154</v>
      </c>
      <c r="D692" s="223" t="s">
        <v>3588</v>
      </c>
      <c r="E692" s="96" t="s">
        <v>3689</v>
      </c>
      <c r="F692" s="96" t="s">
        <v>3690</v>
      </c>
      <c r="G692" s="8" t="s">
        <v>35</v>
      </c>
      <c r="H692" s="224" t="s">
        <v>3691</v>
      </c>
      <c r="I692" s="14" t="e">
        <f>VLOOKUP(H692,合同高级查询数据!$A$2:$Y$53,25,FALSE)</f>
        <v>#N/A</v>
      </c>
      <c r="J692" s="237" t="s">
        <v>825</v>
      </c>
      <c r="K692" s="8" t="s">
        <v>3697</v>
      </c>
      <c r="L692" s="8" t="s">
        <v>3698</v>
      </c>
      <c r="M692" s="15"/>
      <c r="N692" s="116" t="s">
        <v>3699</v>
      </c>
      <c r="O692" s="116" t="s">
        <v>3700</v>
      </c>
      <c r="P692" s="238">
        <v>9000</v>
      </c>
      <c r="Q692" s="18">
        <v>0</v>
      </c>
      <c r="R692" s="254">
        <f t="shared" si="40"/>
        <v>0</v>
      </c>
      <c r="S692" s="25">
        <v>202304</v>
      </c>
      <c r="T692" s="255" t="s">
        <v>3701</v>
      </c>
      <c r="U692" s="256"/>
      <c r="V692" s="257">
        <v>0</v>
      </c>
      <c r="W692" s="257"/>
      <c r="X692" s="30">
        <v>44927</v>
      </c>
      <c r="Y692" s="264"/>
      <c r="Z692" s="265" t="s">
        <v>3702</v>
      </c>
      <c r="AA692" s="34" t="s">
        <v>3703</v>
      </c>
      <c r="AB692" s="103">
        <v>0</v>
      </c>
      <c r="AC692" s="190">
        <v>0</v>
      </c>
    </row>
    <row r="693" s="2" customFormat="1" customHeight="1" spans="1:29">
      <c r="A693" s="96" t="s">
        <v>528</v>
      </c>
      <c r="B693" s="223" t="s">
        <v>3587</v>
      </c>
      <c r="C693" s="96" t="s">
        <v>154</v>
      </c>
      <c r="D693" s="223" t="s">
        <v>3588</v>
      </c>
      <c r="E693" s="96" t="s">
        <v>3689</v>
      </c>
      <c r="F693" s="96" t="s">
        <v>3690</v>
      </c>
      <c r="G693" s="8" t="s">
        <v>35</v>
      </c>
      <c r="H693" s="224" t="s">
        <v>3691</v>
      </c>
      <c r="I693" s="14" t="e">
        <f>VLOOKUP(H693,合同高级查询数据!$A$2:$Y$53,25,FALSE)</f>
        <v>#N/A</v>
      </c>
      <c r="J693" s="237" t="s">
        <v>37</v>
      </c>
      <c r="K693" s="8" t="s">
        <v>3704</v>
      </c>
      <c r="L693" s="8" t="s">
        <v>3705</v>
      </c>
      <c r="M693" s="15"/>
      <c r="N693" s="116"/>
      <c r="O693" s="116" t="s">
        <v>1624</v>
      </c>
      <c r="P693" s="238">
        <v>9000</v>
      </c>
      <c r="Q693" s="18">
        <v>50.7</v>
      </c>
      <c r="R693" s="254">
        <f t="shared" si="40"/>
        <v>456300</v>
      </c>
      <c r="S693" s="25">
        <v>202304</v>
      </c>
      <c r="T693" s="255" t="s">
        <v>3706</v>
      </c>
      <c r="U693" s="256"/>
      <c r="V693" s="257">
        <v>50.639177703</v>
      </c>
      <c r="W693" s="257"/>
      <c r="X693" s="30">
        <v>44927</v>
      </c>
      <c r="Y693" s="264"/>
      <c r="Z693" s="265" t="s">
        <v>3707</v>
      </c>
      <c r="AA693" s="34">
        <v>0.3</v>
      </c>
      <c r="AB693" s="103">
        <v>160</v>
      </c>
      <c r="AC693" s="190">
        <v>48</v>
      </c>
    </row>
    <row r="694" s="2" customFormat="1" customHeight="1" spans="1:29">
      <c r="A694" s="96" t="s">
        <v>528</v>
      </c>
      <c r="B694" s="223" t="s">
        <v>3587</v>
      </c>
      <c r="C694" s="96" t="s">
        <v>154</v>
      </c>
      <c r="D694" s="223" t="s">
        <v>3588</v>
      </c>
      <c r="E694" s="96" t="s">
        <v>3689</v>
      </c>
      <c r="F694" s="96" t="s">
        <v>3690</v>
      </c>
      <c r="G694" s="8" t="s">
        <v>35</v>
      </c>
      <c r="H694" s="224" t="s">
        <v>3691</v>
      </c>
      <c r="I694" s="14" t="e">
        <f>VLOOKUP(H694,合同高级查询数据!$A$2:$Y$53,25,FALSE)</f>
        <v>#N/A</v>
      </c>
      <c r="J694" s="237" t="s">
        <v>37</v>
      </c>
      <c r="K694" s="8" t="s">
        <v>3708</v>
      </c>
      <c r="L694" s="8" t="s">
        <v>3709</v>
      </c>
      <c r="M694" s="15"/>
      <c r="N694" s="116" t="s">
        <v>3710</v>
      </c>
      <c r="O694" s="116" t="s">
        <v>3711</v>
      </c>
      <c r="P694" s="238">
        <v>9000</v>
      </c>
      <c r="Q694" s="18">
        <v>105</v>
      </c>
      <c r="R694" s="254">
        <f t="shared" si="40"/>
        <v>945000</v>
      </c>
      <c r="S694" s="25">
        <v>202304</v>
      </c>
      <c r="T694" s="255" t="s">
        <v>3712</v>
      </c>
      <c r="U694" s="256"/>
      <c r="V694" s="257">
        <v>104.944727173</v>
      </c>
      <c r="W694" s="257"/>
      <c r="X694" s="30">
        <v>44927</v>
      </c>
      <c r="Y694" s="264"/>
      <c r="Z694" s="265" t="s">
        <v>3713</v>
      </c>
      <c r="AA694" s="34">
        <v>0.3</v>
      </c>
      <c r="AB694" s="103">
        <v>300</v>
      </c>
      <c r="AC694" s="190">
        <v>90</v>
      </c>
    </row>
    <row r="695" s="2" customFormat="1" customHeight="1" spans="1:29">
      <c r="A695" s="96" t="s">
        <v>528</v>
      </c>
      <c r="B695" s="223" t="s">
        <v>3587</v>
      </c>
      <c r="C695" s="96" t="s">
        <v>154</v>
      </c>
      <c r="D695" s="223" t="s">
        <v>3588</v>
      </c>
      <c r="E695" s="96" t="s">
        <v>3689</v>
      </c>
      <c r="F695" s="96" t="s">
        <v>3690</v>
      </c>
      <c r="G695" s="8" t="s">
        <v>35</v>
      </c>
      <c r="H695" s="224" t="s">
        <v>3691</v>
      </c>
      <c r="I695" s="14" t="e">
        <f>VLOOKUP(H695,合同高级查询数据!$A$2:$Y$53,25,FALSE)</f>
        <v>#N/A</v>
      </c>
      <c r="J695" s="237" t="s">
        <v>37</v>
      </c>
      <c r="K695" s="8" t="s">
        <v>3714</v>
      </c>
      <c r="L695" s="8" t="s">
        <v>3715</v>
      </c>
      <c r="M695" s="15"/>
      <c r="N695" s="116">
        <v>43008</v>
      </c>
      <c r="O695" s="116" t="s">
        <v>2100</v>
      </c>
      <c r="P695" s="238">
        <v>9000</v>
      </c>
      <c r="Q695" s="18">
        <v>26.5</v>
      </c>
      <c r="R695" s="254">
        <f t="shared" si="40"/>
        <v>238500</v>
      </c>
      <c r="S695" s="25">
        <v>202304</v>
      </c>
      <c r="T695" s="255" t="s">
        <v>3716</v>
      </c>
      <c r="U695" s="256"/>
      <c r="V695" s="257">
        <v>26.409041824</v>
      </c>
      <c r="W695" s="257"/>
      <c r="X695" s="30">
        <v>44927</v>
      </c>
      <c r="Y695" s="264"/>
      <c r="Z695" s="265" t="s">
        <v>3717</v>
      </c>
      <c r="AA695" s="34">
        <v>0.3</v>
      </c>
      <c r="AB695" s="103">
        <v>80</v>
      </c>
      <c r="AC695" s="190">
        <v>24</v>
      </c>
    </row>
    <row r="696" s="2" customFormat="1" customHeight="1" spans="1:29">
      <c r="A696" s="96" t="s">
        <v>528</v>
      </c>
      <c r="B696" s="223" t="s">
        <v>3587</v>
      </c>
      <c r="C696" s="96" t="s">
        <v>154</v>
      </c>
      <c r="D696" s="223" t="s">
        <v>3588</v>
      </c>
      <c r="E696" s="96" t="s">
        <v>3689</v>
      </c>
      <c r="F696" s="96" t="s">
        <v>3690</v>
      </c>
      <c r="G696" s="8" t="s">
        <v>35</v>
      </c>
      <c r="H696" s="224" t="s">
        <v>3691</v>
      </c>
      <c r="I696" s="14" t="e">
        <f>VLOOKUP(H696,合同高级查询数据!$A$2:$Y$53,25,FALSE)</f>
        <v>#N/A</v>
      </c>
      <c r="J696" s="237" t="s">
        <v>37</v>
      </c>
      <c r="K696" s="8" t="s">
        <v>3718</v>
      </c>
      <c r="L696" s="8" t="s">
        <v>3719</v>
      </c>
      <c r="M696" s="15"/>
      <c r="N696" s="116">
        <v>43008</v>
      </c>
      <c r="O696" s="116" t="s">
        <v>1624</v>
      </c>
      <c r="P696" s="238">
        <v>9000</v>
      </c>
      <c r="Q696" s="18">
        <v>49</v>
      </c>
      <c r="R696" s="254">
        <f t="shared" si="40"/>
        <v>441000</v>
      </c>
      <c r="S696" s="25">
        <v>202304</v>
      </c>
      <c r="T696" s="255" t="s">
        <v>3720</v>
      </c>
      <c r="U696" s="256"/>
      <c r="V696" s="257">
        <v>48.967621688</v>
      </c>
      <c r="W696" s="257"/>
      <c r="X696" s="30">
        <v>44927</v>
      </c>
      <c r="Y696" s="264"/>
      <c r="Z696" s="265" t="s">
        <v>3721</v>
      </c>
      <c r="AA696" s="34">
        <v>0.3</v>
      </c>
      <c r="AB696" s="103">
        <v>160</v>
      </c>
      <c r="AC696" s="190">
        <v>48</v>
      </c>
    </row>
    <row r="697" s="2" customFormat="1" customHeight="1" spans="1:29">
      <c r="A697" s="96" t="s">
        <v>528</v>
      </c>
      <c r="B697" s="223" t="s">
        <v>3587</v>
      </c>
      <c r="C697" s="96" t="s">
        <v>154</v>
      </c>
      <c r="D697" s="223" t="s">
        <v>3588</v>
      </c>
      <c r="E697" s="96" t="s">
        <v>3689</v>
      </c>
      <c r="F697" s="96" t="s">
        <v>3690</v>
      </c>
      <c r="G697" s="8" t="s">
        <v>35</v>
      </c>
      <c r="H697" s="224" t="s">
        <v>3691</v>
      </c>
      <c r="I697" s="14" t="e">
        <f>VLOOKUP(H697,合同高级查询数据!$A$2:$Y$53,25,FALSE)</f>
        <v>#N/A</v>
      </c>
      <c r="J697" s="237" t="s">
        <v>37</v>
      </c>
      <c r="K697" s="8" t="s">
        <v>3722</v>
      </c>
      <c r="L697" s="8" t="s">
        <v>3723</v>
      </c>
      <c r="M697" s="15" t="s">
        <v>3724</v>
      </c>
      <c r="N697" s="116" t="s">
        <v>3725</v>
      </c>
      <c r="O697" s="116" t="s">
        <v>3726</v>
      </c>
      <c r="P697" s="238">
        <v>9000</v>
      </c>
      <c r="Q697" s="18">
        <v>60.9</v>
      </c>
      <c r="R697" s="254">
        <f t="shared" si="40"/>
        <v>548100</v>
      </c>
      <c r="S697" s="25">
        <v>202304</v>
      </c>
      <c r="T697" s="255" t="s">
        <v>3727</v>
      </c>
      <c r="U697" s="256"/>
      <c r="V697" s="257">
        <v>60.80801979</v>
      </c>
      <c r="W697" s="257"/>
      <c r="X697" s="30">
        <v>44927</v>
      </c>
      <c r="Y697" s="264"/>
      <c r="Z697" s="265" t="s">
        <v>3728</v>
      </c>
      <c r="AA697" s="34">
        <v>0.3</v>
      </c>
      <c r="AB697" s="103">
        <v>200</v>
      </c>
      <c r="AC697" s="190">
        <v>60</v>
      </c>
    </row>
    <row r="698" s="2" customFormat="1" customHeight="1" spans="1:29">
      <c r="A698" s="96" t="s">
        <v>528</v>
      </c>
      <c r="B698" s="223" t="s">
        <v>3587</v>
      </c>
      <c r="C698" s="96" t="s">
        <v>154</v>
      </c>
      <c r="D698" s="223" t="s">
        <v>3588</v>
      </c>
      <c r="E698" s="96" t="s">
        <v>3689</v>
      </c>
      <c r="F698" s="96" t="s">
        <v>3690</v>
      </c>
      <c r="G698" s="8" t="s">
        <v>35</v>
      </c>
      <c r="H698" s="225" t="s">
        <v>3691</v>
      </c>
      <c r="I698" s="14" t="e">
        <f>VLOOKUP(H698,合同高级查询数据!$A$2:$Y$53,25,FALSE)</f>
        <v>#N/A</v>
      </c>
      <c r="J698" s="237" t="s">
        <v>37</v>
      </c>
      <c r="K698" s="8" t="s">
        <v>3729</v>
      </c>
      <c r="L698" s="8" t="s">
        <v>3730</v>
      </c>
      <c r="M698" s="15" t="s">
        <v>3731</v>
      </c>
      <c r="N698" s="116">
        <v>44927</v>
      </c>
      <c r="O698" s="116" t="s">
        <v>74</v>
      </c>
      <c r="P698" s="238">
        <v>9000</v>
      </c>
      <c r="Q698" s="18">
        <v>61.1</v>
      </c>
      <c r="R698" s="254">
        <f t="shared" ref="R698" si="41">ROUND(P698*Q698,2)</f>
        <v>549900</v>
      </c>
      <c r="S698" s="25">
        <v>202304</v>
      </c>
      <c r="T698" s="255" t="s">
        <v>3732</v>
      </c>
      <c r="U698" s="256"/>
      <c r="V698" s="257">
        <v>61.050634689</v>
      </c>
      <c r="W698" s="257"/>
      <c r="X698" s="30">
        <v>44927</v>
      </c>
      <c r="Y698" s="115"/>
      <c r="Z698" s="265" t="s">
        <v>3733</v>
      </c>
      <c r="AA698" s="34">
        <v>0.3</v>
      </c>
      <c r="AB698" s="103">
        <v>200</v>
      </c>
      <c r="AC698" s="190">
        <v>60</v>
      </c>
    </row>
    <row r="699" s="2" customFormat="1" customHeight="1" spans="1:29">
      <c r="A699" s="96" t="s">
        <v>528</v>
      </c>
      <c r="B699" s="223" t="s">
        <v>3587</v>
      </c>
      <c r="C699" s="96" t="s">
        <v>154</v>
      </c>
      <c r="D699" s="223" t="s">
        <v>3588</v>
      </c>
      <c r="E699" s="96" t="s">
        <v>3689</v>
      </c>
      <c r="F699" s="96" t="s">
        <v>3690</v>
      </c>
      <c r="G699" s="8" t="s">
        <v>35</v>
      </c>
      <c r="H699" s="225" t="s">
        <v>3734</v>
      </c>
      <c r="I699" s="14" t="e">
        <f>VLOOKUP(H699,合同高级查询数据!$A$2:$Y$53,25,FALSE)</f>
        <v>#N/A</v>
      </c>
      <c r="J699" s="237" t="s">
        <v>37</v>
      </c>
      <c r="K699" s="8" t="s">
        <v>3735</v>
      </c>
      <c r="L699" s="8" t="s">
        <v>3736</v>
      </c>
      <c r="M699" s="15" t="s">
        <v>3737</v>
      </c>
      <c r="N699" s="116" t="s">
        <v>3738</v>
      </c>
      <c r="O699" s="116" t="s">
        <v>3739</v>
      </c>
      <c r="P699" s="238">
        <v>9000</v>
      </c>
      <c r="Q699" s="18">
        <v>0</v>
      </c>
      <c r="R699" s="254">
        <f t="shared" si="40"/>
        <v>0</v>
      </c>
      <c r="S699" s="25">
        <v>202304</v>
      </c>
      <c r="T699" s="255" t="s">
        <v>3740</v>
      </c>
      <c r="U699" s="256"/>
      <c r="V699" s="257">
        <v>0</v>
      </c>
      <c r="W699" s="257"/>
      <c r="X699" s="95">
        <v>44041</v>
      </c>
      <c r="Y699" s="115"/>
      <c r="Z699" s="265" t="s">
        <v>3737</v>
      </c>
      <c r="AA699" s="34">
        <v>0</v>
      </c>
      <c r="AB699" s="103">
        <v>200</v>
      </c>
      <c r="AC699" s="190">
        <v>0</v>
      </c>
    </row>
    <row r="700" s="2" customFormat="1" customHeight="1" spans="1:29">
      <c r="A700" s="96" t="s">
        <v>528</v>
      </c>
      <c r="B700" s="223" t="s">
        <v>3587</v>
      </c>
      <c r="C700" s="96" t="s">
        <v>154</v>
      </c>
      <c r="D700" s="223" t="s">
        <v>3588</v>
      </c>
      <c r="E700" s="96" t="s">
        <v>3689</v>
      </c>
      <c r="F700" s="96" t="s">
        <v>3690</v>
      </c>
      <c r="G700" s="8" t="s">
        <v>35</v>
      </c>
      <c r="H700" s="224" t="s">
        <v>3691</v>
      </c>
      <c r="I700" s="14" t="e">
        <f>VLOOKUP(H700,合同高级查询数据!$A$2:$Y$53,25,FALSE)</f>
        <v>#N/A</v>
      </c>
      <c r="J700" s="237" t="s">
        <v>37</v>
      </c>
      <c r="K700" s="8" t="s">
        <v>3741</v>
      </c>
      <c r="L700" s="8" t="s">
        <v>3742</v>
      </c>
      <c r="M700" s="15"/>
      <c r="N700" s="116" t="s">
        <v>3743</v>
      </c>
      <c r="O700" s="116" t="s">
        <v>3744</v>
      </c>
      <c r="P700" s="238">
        <v>9000</v>
      </c>
      <c r="Q700" s="18">
        <v>0</v>
      </c>
      <c r="R700" s="254">
        <f t="shared" si="40"/>
        <v>0</v>
      </c>
      <c r="S700" s="25">
        <v>202304</v>
      </c>
      <c r="T700" s="255" t="s">
        <v>3745</v>
      </c>
      <c r="U700" s="256"/>
      <c r="V700" s="257">
        <v>0</v>
      </c>
      <c r="W700" s="257"/>
      <c r="X700" s="30">
        <v>44927</v>
      </c>
      <c r="Y700" s="264"/>
      <c r="Z700" s="265" t="s">
        <v>3746</v>
      </c>
      <c r="AA700" s="34">
        <v>0.3</v>
      </c>
      <c r="AB700" s="103">
        <v>0</v>
      </c>
      <c r="AC700" s="190">
        <v>0</v>
      </c>
    </row>
    <row r="701" s="2" customFormat="1" customHeight="1" spans="1:29">
      <c r="A701" s="7" t="s">
        <v>528</v>
      </c>
      <c r="B701" s="223" t="s">
        <v>3587</v>
      </c>
      <c r="C701" s="7" t="s">
        <v>154</v>
      </c>
      <c r="D701" s="223" t="s">
        <v>3588</v>
      </c>
      <c r="E701" s="96" t="s">
        <v>3689</v>
      </c>
      <c r="F701" s="7" t="s">
        <v>3690</v>
      </c>
      <c r="G701" s="7" t="s">
        <v>35</v>
      </c>
      <c r="H701" s="224" t="s">
        <v>3691</v>
      </c>
      <c r="I701" s="14" t="e">
        <f>VLOOKUP(H701,合同高级查询数据!$A$2:$Y$53,25,FALSE)</f>
        <v>#N/A</v>
      </c>
      <c r="J701" s="96" t="s">
        <v>1543</v>
      </c>
      <c r="K701" s="96" t="s">
        <v>3747</v>
      </c>
      <c r="L701" s="96" t="s">
        <v>3748</v>
      </c>
      <c r="M701" s="7"/>
      <c r="N701" s="16">
        <v>44470</v>
      </c>
      <c r="O701" s="16" t="s">
        <v>74</v>
      </c>
      <c r="P701" s="238">
        <v>9000</v>
      </c>
      <c r="Q701" s="18">
        <v>135.2</v>
      </c>
      <c r="R701" s="23">
        <f t="shared" si="40"/>
        <v>1216800</v>
      </c>
      <c r="S701" s="25">
        <v>202304</v>
      </c>
      <c r="T701" s="258" t="s">
        <v>3749</v>
      </c>
      <c r="U701" s="96"/>
      <c r="V701" s="257">
        <v>135.111021942</v>
      </c>
      <c r="W701" s="257"/>
      <c r="X701" s="30">
        <v>44927</v>
      </c>
      <c r="Y701" s="264"/>
      <c r="Z701" s="190" t="s">
        <v>3750</v>
      </c>
      <c r="AA701" s="34">
        <v>0.3</v>
      </c>
      <c r="AB701" s="103">
        <v>200</v>
      </c>
      <c r="AC701" s="190">
        <v>60</v>
      </c>
    </row>
    <row r="702" s="41" customFormat="1" customHeight="1" spans="1:29">
      <c r="A702" s="55" t="s">
        <v>528</v>
      </c>
      <c r="B702" s="220" t="s">
        <v>3587</v>
      </c>
      <c r="C702" s="55" t="s">
        <v>154</v>
      </c>
      <c r="D702" s="220" t="s">
        <v>3588</v>
      </c>
      <c r="E702" s="72" t="s">
        <v>3689</v>
      </c>
      <c r="F702" s="55" t="s">
        <v>3690</v>
      </c>
      <c r="G702" s="55" t="s">
        <v>35</v>
      </c>
      <c r="H702" s="226" t="s">
        <v>3751</v>
      </c>
      <c r="I702" s="58" t="e">
        <f>VLOOKUP(H702,合同高级查询数据!$A$2:$Y$53,25,FALSE)</f>
        <v>#N/A</v>
      </c>
      <c r="J702" s="72" t="s">
        <v>1543</v>
      </c>
      <c r="K702" s="72" t="s">
        <v>3752</v>
      </c>
      <c r="L702" s="72" t="s">
        <v>3753</v>
      </c>
      <c r="M702" s="55"/>
      <c r="N702" s="239" t="s">
        <v>3754</v>
      </c>
      <c r="O702" s="239" t="s">
        <v>2035</v>
      </c>
      <c r="P702" s="240">
        <v>10000</v>
      </c>
      <c r="Q702" s="244">
        <v>125.1</v>
      </c>
      <c r="R702" s="73">
        <f t="shared" si="40"/>
        <v>1251000</v>
      </c>
      <c r="S702" s="246">
        <v>202304</v>
      </c>
      <c r="T702" s="259" t="s">
        <v>3755</v>
      </c>
      <c r="U702" s="72"/>
      <c r="V702" s="248">
        <v>122.904077139</v>
      </c>
      <c r="W702" s="248">
        <v>127.3</v>
      </c>
      <c r="X702" s="239">
        <v>44136</v>
      </c>
      <c r="Y702" s="163">
        <v>45230</v>
      </c>
      <c r="Z702" s="189" t="s">
        <v>3756</v>
      </c>
      <c r="AA702" s="261">
        <v>0.2</v>
      </c>
      <c r="AB702" s="171">
        <v>400</v>
      </c>
      <c r="AC702" s="189">
        <v>80</v>
      </c>
    </row>
    <row r="703" s="41" customFormat="1" customHeight="1" spans="1:29">
      <c r="A703" s="55" t="s">
        <v>528</v>
      </c>
      <c r="B703" s="220" t="s">
        <v>3587</v>
      </c>
      <c r="C703" s="55" t="s">
        <v>154</v>
      </c>
      <c r="D703" s="220" t="s">
        <v>3588</v>
      </c>
      <c r="E703" s="72" t="s">
        <v>3689</v>
      </c>
      <c r="F703" s="55" t="s">
        <v>3690</v>
      </c>
      <c r="G703" s="55" t="s">
        <v>35</v>
      </c>
      <c r="H703" s="226" t="s">
        <v>3751</v>
      </c>
      <c r="I703" s="58" t="e">
        <f>VLOOKUP(H703,合同高级查询数据!$A$2:$Y$53,25,FALSE)</f>
        <v>#N/A</v>
      </c>
      <c r="J703" s="72" t="s">
        <v>1543</v>
      </c>
      <c r="K703" s="72" t="s">
        <v>3752</v>
      </c>
      <c r="L703" s="72" t="s">
        <v>3753</v>
      </c>
      <c r="M703" s="55"/>
      <c r="N703" s="239" t="s">
        <v>3754</v>
      </c>
      <c r="O703" s="239" t="s">
        <v>2035</v>
      </c>
      <c r="P703" s="240">
        <v>10000</v>
      </c>
      <c r="Q703" s="244">
        <f>107.61-105.5</f>
        <v>2.11</v>
      </c>
      <c r="R703" s="73">
        <f t="shared" si="40"/>
        <v>21100</v>
      </c>
      <c r="S703" s="246">
        <v>202303</v>
      </c>
      <c r="T703" s="247" t="s">
        <v>3757</v>
      </c>
      <c r="U703" s="72"/>
      <c r="V703" s="248">
        <v>105.423246641</v>
      </c>
      <c r="W703" s="248">
        <v>109.8</v>
      </c>
      <c r="X703" s="239">
        <v>44136</v>
      </c>
      <c r="Y703" s="163">
        <v>45230</v>
      </c>
      <c r="Z703" s="189" t="s">
        <v>3756</v>
      </c>
      <c r="AA703" s="261">
        <v>0.2</v>
      </c>
      <c r="AB703" s="171">
        <v>400</v>
      </c>
      <c r="AC703" s="189">
        <v>80</v>
      </c>
    </row>
    <row r="704" s="41" customFormat="1" customHeight="1" spans="1:29">
      <c r="A704" s="55" t="s">
        <v>528</v>
      </c>
      <c r="B704" s="220" t="s">
        <v>3587</v>
      </c>
      <c r="C704" s="55" t="s">
        <v>154</v>
      </c>
      <c r="D704" s="220" t="s">
        <v>3588</v>
      </c>
      <c r="E704" s="72" t="s">
        <v>3689</v>
      </c>
      <c r="F704" s="55" t="s">
        <v>3690</v>
      </c>
      <c r="G704" s="55" t="s">
        <v>35</v>
      </c>
      <c r="H704" s="226" t="s">
        <v>3758</v>
      </c>
      <c r="I704" s="58" t="e">
        <f>VLOOKUP(H704,合同高级查询数据!$A$2:$Y$53,25,FALSE)</f>
        <v>#N/A</v>
      </c>
      <c r="J704" s="72" t="s">
        <v>98</v>
      </c>
      <c r="K704" s="72" t="s">
        <v>3759</v>
      </c>
      <c r="L704" s="72" t="s">
        <v>3760</v>
      </c>
      <c r="M704" s="55"/>
      <c r="N704" s="239">
        <v>44233</v>
      </c>
      <c r="O704" s="239" t="s">
        <v>537</v>
      </c>
      <c r="P704" s="240">
        <v>210000</v>
      </c>
      <c r="Q704" s="244">
        <v>1</v>
      </c>
      <c r="R704" s="73">
        <f t="shared" si="40"/>
        <v>210000</v>
      </c>
      <c r="S704" s="246">
        <v>202304</v>
      </c>
      <c r="T704" s="259" t="s">
        <v>3761</v>
      </c>
      <c r="U704" s="72"/>
      <c r="V704" s="248">
        <v>1.0999e-5</v>
      </c>
      <c r="W704" s="248"/>
      <c r="X704" s="239">
        <v>44233</v>
      </c>
      <c r="Y704" s="163">
        <v>45230</v>
      </c>
      <c r="Z704" s="189" t="s">
        <v>3762</v>
      </c>
      <c r="AA704" s="261">
        <f>AC704/AB704</f>
        <v>0.05</v>
      </c>
      <c r="AB704" s="171">
        <v>20</v>
      </c>
      <c r="AC704" s="189">
        <v>1</v>
      </c>
    </row>
    <row r="705" s="2" customFormat="1" customHeight="1" spans="1:29">
      <c r="A705" s="96" t="s">
        <v>582</v>
      </c>
      <c r="B705" s="223" t="s">
        <v>3587</v>
      </c>
      <c r="C705" s="96" t="s">
        <v>154</v>
      </c>
      <c r="D705" s="223" t="s">
        <v>3588</v>
      </c>
      <c r="E705" s="96" t="s">
        <v>3763</v>
      </c>
      <c r="F705" s="96" t="s">
        <v>3764</v>
      </c>
      <c r="G705" s="8" t="s">
        <v>3765</v>
      </c>
      <c r="H705" s="224" t="s">
        <v>3766</v>
      </c>
      <c r="I705" s="14" t="e">
        <f>VLOOKUP(H705,合同高级查询数据!$A$2:$Y$53,25,FALSE)</f>
        <v>#N/A</v>
      </c>
      <c r="J705" s="237" t="s">
        <v>37</v>
      </c>
      <c r="K705" s="8" t="s">
        <v>3767</v>
      </c>
      <c r="L705" s="8" t="s">
        <v>3768</v>
      </c>
      <c r="M705" s="15"/>
      <c r="N705" s="116" t="s">
        <v>3769</v>
      </c>
      <c r="O705" s="8" t="s">
        <v>3770</v>
      </c>
      <c r="P705" s="238">
        <v>6740</v>
      </c>
      <c r="Q705" s="18">
        <v>171.34</v>
      </c>
      <c r="R705" s="254">
        <f t="shared" si="40"/>
        <v>1154831.6</v>
      </c>
      <c r="S705" s="25">
        <v>202304</v>
      </c>
      <c r="T705" s="278" t="s">
        <v>3771</v>
      </c>
      <c r="U705" s="279"/>
      <c r="V705" s="257">
        <v>171.342849731</v>
      </c>
      <c r="W705" s="280"/>
      <c r="X705" s="16">
        <v>44958</v>
      </c>
      <c r="Y705" s="16"/>
      <c r="Z705" s="138" t="s">
        <v>3772</v>
      </c>
      <c r="AA705" s="34">
        <v>0.4</v>
      </c>
      <c r="AB705" s="103">
        <v>360</v>
      </c>
      <c r="AC705" s="190">
        <v>144</v>
      </c>
    </row>
    <row r="706" s="2" customFormat="1" customHeight="1" spans="1:29">
      <c r="A706" s="7" t="s">
        <v>582</v>
      </c>
      <c r="B706" s="223" t="s">
        <v>3587</v>
      </c>
      <c r="C706" s="7" t="s">
        <v>154</v>
      </c>
      <c r="D706" s="223" t="s">
        <v>3588</v>
      </c>
      <c r="E706" s="96" t="s">
        <v>3763</v>
      </c>
      <c r="F706" s="96" t="s">
        <v>3764</v>
      </c>
      <c r="G706" s="7" t="s">
        <v>35</v>
      </c>
      <c r="H706" s="224" t="s">
        <v>3766</v>
      </c>
      <c r="I706" s="14" t="e">
        <f>VLOOKUP(H706,合同高级查询数据!$A$2:$Y$53,25,FALSE)</f>
        <v>#N/A</v>
      </c>
      <c r="J706" s="7" t="s">
        <v>814</v>
      </c>
      <c r="K706" s="96" t="s">
        <v>3773</v>
      </c>
      <c r="L706" s="190" t="s">
        <v>3774</v>
      </c>
      <c r="M706" s="7"/>
      <c r="N706" s="16">
        <v>44958</v>
      </c>
      <c r="O706" s="16" t="s">
        <v>1663</v>
      </c>
      <c r="P706" s="238">
        <v>6740</v>
      </c>
      <c r="Q706" s="18">
        <v>0</v>
      </c>
      <c r="R706" s="23">
        <f t="shared" si="40"/>
        <v>0</v>
      </c>
      <c r="S706" s="25">
        <v>202304</v>
      </c>
      <c r="T706" s="258" t="s">
        <v>3775</v>
      </c>
      <c r="U706" s="96"/>
      <c r="V706" s="257">
        <v>0</v>
      </c>
      <c r="W706" s="257"/>
      <c r="X706" s="16">
        <v>44958</v>
      </c>
      <c r="Y706" s="264"/>
      <c r="Z706" s="289" t="s">
        <v>3776</v>
      </c>
      <c r="AA706" s="34">
        <v>0.4</v>
      </c>
      <c r="AB706" s="103">
        <v>0</v>
      </c>
      <c r="AC706" s="190">
        <v>0</v>
      </c>
    </row>
    <row r="707" s="41" customFormat="1" customHeight="1" spans="1:29">
      <c r="A707" s="72" t="s">
        <v>582</v>
      </c>
      <c r="B707" s="220" t="s">
        <v>3587</v>
      </c>
      <c r="C707" s="72" t="s">
        <v>154</v>
      </c>
      <c r="D707" s="220" t="s">
        <v>3588</v>
      </c>
      <c r="E707" s="72" t="s">
        <v>3763</v>
      </c>
      <c r="F707" s="72" t="s">
        <v>3764</v>
      </c>
      <c r="G707" s="266" t="s">
        <v>35</v>
      </c>
      <c r="H707" s="226" t="s">
        <v>3777</v>
      </c>
      <c r="I707" s="58" t="e">
        <f>VLOOKUP(H707,合同高级查询数据!$A$2:$Y$53,25,FALSE)</f>
        <v>#N/A</v>
      </c>
      <c r="J707" s="269" t="s">
        <v>1543</v>
      </c>
      <c r="K707" s="266" t="s">
        <v>3778</v>
      </c>
      <c r="L707" s="266" t="s">
        <v>3779</v>
      </c>
      <c r="M707" s="230"/>
      <c r="N707" s="270">
        <v>43439</v>
      </c>
      <c r="O707" s="266" t="s">
        <v>2949</v>
      </c>
      <c r="P707" s="240">
        <v>6000</v>
      </c>
      <c r="Q707" s="244">
        <v>0</v>
      </c>
      <c r="R707" s="281">
        <f t="shared" si="40"/>
        <v>0</v>
      </c>
      <c r="S707" s="246">
        <v>202304</v>
      </c>
      <c r="T707" s="282" t="s">
        <v>3780</v>
      </c>
      <c r="U707" s="283"/>
      <c r="V707" s="248">
        <v>0</v>
      </c>
      <c r="W707" s="248"/>
      <c r="X707" s="239">
        <v>44866</v>
      </c>
      <c r="Y707" s="239">
        <v>45230</v>
      </c>
      <c r="Z707" s="262" t="s">
        <v>3781</v>
      </c>
      <c r="AA707" s="189" t="s">
        <v>247</v>
      </c>
      <c r="AB707" s="171">
        <v>0</v>
      </c>
      <c r="AC707" s="189">
        <v>0</v>
      </c>
    </row>
    <row r="708" s="41" customFormat="1" customHeight="1" spans="1:29">
      <c r="A708" s="72" t="s">
        <v>582</v>
      </c>
      <c r="B708" s="220" t="s">
        <v>3587</v>
      </c>
      <c r="C708" s="72" t="s">
        <v>154</v>
      </c>
      <c r="D708" s="220" t="s">
        <v>3588</v>
      </c>
      <c r="E708" s="72" t="s">
        <v>3763</v>
      </c>
      <c r="F708" s="72" t="s">
        <v>3764</v>
      </c>
      <c r="G708" s="266" t="s">
        <v>35</v>
      </c>
      <c r="H708" s="226" t="s">
        <v>3777</v>
      </c>
      <c r="I708" s="58" t="e">
        <f>VLOOKUP(H708,合同高级查询数据!$A$2:$Y$53,25,FALSE)</f>
        <v>#N/A</v>
      </c>
      <c r="J708" s="269" t="s">
        <v>98</v>
      </c>
      <c r="K708" s="266" t="s">
        <v>3782</v>
      </c>
      <c r="L708" s="266" t="s">
        <v>3783</v>
      </c>
      <c r="M708" s="230"/>
      <c r="N708" s="270">
        <v>43398</v>
      </c>
      <c r="O708" s="266" t="s">
        <v>537</v>
      </c>
      <c r="P708" s="240">
        <v>110000</v>
      </c>
      <c r="Q708" s="244">
        <v>2.23</v>
      </c>
      <c r="R708" s="281">
        <f t="shared" si="40"/>
        <v>245300</v>
      </c>
      <c r="S708" s="246">
        <v>202304</v>
      </c>
      <c r="T708" s="282" t="s">
        <v>3784</v>
      </c>
      <c r="U708" s="283"/>
      <c r="V708" s="248">
        <v>2.225847299</v>
      </c>
      <c r="W708" s="248"/>
      <c r="X708" s="239">
        <v>44866</v>
      </c>
      <c r="Y708" s="239">
        <v>45230</v>
      </c>
      <c r="Z708" s="262" t="s">
        <v>3785</v>
      </c>
      <c r="AA708" s="261">
        <v>0.1</v>
      </c>
      <c r="AB708" s="171">
        <v>20</v>
      </c>
      <c r="AC708" s="189">
        <v>2</v>
      </c>
    </row>
    <row r="709" s="41" customFormat="1" customHeight="1" spans="1:29">
      <c r="A709" s="72" t="s">
        <v>582</v>
      </c>
      <c r="B709" s="220" t="s">
        <v>3587</v>
      </c>
      <c r="C709" s="72" t="s">
        <v>154</v>
      </c>
      <c r="D709" s="220" t="s">
        <v>3588</v>
      </c>
      <c r="E709" s="72" t="s">
        <v>3763</v>
      </c>
      <c r="F709" s="72" t="s">
        <v>3786</v>
      </c>
      <c r="G709" s="266" t="s">
        <v>35</v>
      </c>
      <c r="H709" s="226" t="s">
        <v>3787</v>
      </c>
      <c r="I709" s="58" t="e">
        <f>VLOOKUP(H709,合同高级查询数据!$A$2:$Y$53,25,FALSE)</f>
        <v>#N/A</v>
      </c>
      <c r="J709" s="269" t="s">
        <v>3788</v>
      </c>
      <c r="K709" s="266" t="s">
        <v>3789</v>
      </c>
      <c r="L709" s="271" t="s">
        <v>3786</v>
      </c>
      <c r="M709" s="230"/>
      <c r="N709" s="270" t="s">
        <v>3790</v>
      </c>
      <c r="O709" s="266" t="s">
        <v>3791</v>
      </c>
      <c r="P709" s="240">
        <v>6740</v>
      </c>
      <c r="Q709" s="244">
        <v>0</v>
      </c>
      <c r="R709" s="281">
        <f t="shared" si="40"/>
        <v>0</v>
      </c>
      <c r="S709" s="246">
        <v>202304</v>
      </c>
      <c r="T709" s="282" t="s">
        <v>3792</v>
      </c>
      <c r="U709" s="283"/>
      <c r="V709" s="248">
        <v>0</v>
      </c>
      <c r="W709" s="248"/>
      <c r="X709" s="126"/>
      <c r="Y709" s="126"/>
      <c r="Z709" s="262" t="s">
        <v>3793</v>
      </c>
      <c r="AA709" s="261">
        <v>0.4</v>
      </c>
      <c r="AB709" s="171">
        <v>0</v>
      </c>
      <c r="AC709" s="189">
        <v>0</v>
      </c>
    </row>
    <row r="710" s="2" customFormat="1" customHeight="1" spans="1:29">
      <c r="A710" s="96" t="s">
        <v>582</v>
      </c>
      <c r="B710" s="223" t="s">
        <v>3587</v>
      </c>
      <c r="C710" s="96" t="s">
        <v>154</v>
      </c>
      <c r="D710" s="223" t="s">
        <v>3588</v>
      </c>
      <c r="E710" s="96" t="s">
        <v>3794</v>
      </c>
      <c r="F710" s="96" t="s">
        <v>3786</v>
      </c>
      <c r="G710" s="8" t="s">
        <v>35</v>
      </c>
      <c r="H710" s="224" t="s">
        <v>3795</v>
      </c>
      <c r="I710" s="14" t="e">
        <f>VLOOKUP(H710,合同高级查询数据!$A$2:$Y$53,25,FALSE)</f>
        <v>#N/A</v>
      </c>
      <c r="J710" s="237" t="s">
        <v>3788</v>
      </c>
      <c r="K710" s="8" t="s">
        <v>3796</v>
      </c>
      <c r="L710" s="272" t="s">
        <v>3797</v>
      </c>
      <c r="M710" s="15" t="s">
        <v>3798</v>
      </c>
      <c r="N710" s="116">
        <v>44935</v>
      </c>
      <c r="O710" s="8" t="s">
        <v>74</v>
      </c>
      <c r="P710" s="238">
        <v>6740</v>
      </c>
      <c r="Q710" s="18">
        <v>106.34</v>
      </c>
      <c r="R710" s="254">
        <f t="shared" si="40"/>
        <v>716731.6</v>
      </c>
      <c r="S710" s="25">
        <v>202304</v>
      </c>
      <c r="T710" s="284" t="s">
        <v>3799</v>
      </c>
      <c r="U710" s="279"/>
      <c r="V710" s="257">
        <v>106.341110229</v>
      </c>
      <c r="W710" s="257"/>
      <c r="X710" s="116">
        <v>44935</v>
      </c>
      <c r="Y710" s="30"/>
      <c r="Z710" s="138" t="s">
        <v>3800</v>
      </c>
      <c r="AA710" s="34">
        <v>0.4</v>
      </c>
      <c r="AB710" s="103">
        <v>200</v>
      </c>
      <c r="AC710" s="190">
        <v>80</v>
      </c>
    </row>
    <row r="711" s="41" customFormat="1" customHeight="1" spans="1:29">
      <c r="A711" s="55" t="s">
        <v>582</v>
      </c>
      <c r="B711" s="220" t="s">
        <v>3587</v>
      </c>
      <c r="C711" s="72" t="s">
        <v>154</v>
      </c>
      <c r="D711" s="220" t="s">
        <v>3588</v>
      </c>
      <c r="E711" s="72" t="s">
        <v>3763</v>
      </c>
      <c r="F711" s="55" t="s">
        <v>3801</v>
      </c>
      <c r="G711" s="266" t="s">
        <v>35</v>
      </c>
      <c r="H711" s="226" t="s">
        <v>3787</v>
      </c>
      <c r="I711" s="58" t="e">
        <f>VLOOKUP(H711,合同高级查询数据!$A$2:$Y$53,25,FALSE)</f>
        <v>#N/A</v>
      </c>
      <c r="J711" s="269" t="s">
        <v>37</v>
      </c>
      <c r="K711" s="72" t="s">
        <v>3802</v>
      </c>
      <c r="L711" s="55" t="s">
        <v>3801</v>
      </c>
      <c r="M711" s="230"/>
      <c r="N711" s="239" t="s">
        <v>3803</v>
      </c>
      <c r="O711" s="72" t="s">
        <v>3744</v>
      </c>
      <c r="P711" s="240">
        <v>6740</v>
      </c>
      <c r="Q711" s="244">
        <v>0</v>
      </c>
      <c r="R711" s="73">
        <f t="shared" si="40"/>
        <v>0</v>
      </c>
      <c r="S711" s="246">
        <v>202304</v>
      </c>
      <c r="T711" s="285" t="s">
        <v>3804</v>
      </c>
      <c r="U711" s="72"/>
      <c r="V711" s="248">
        <v>0</v>
      </c>
      <c r="W711" s="248"/>
      <c r="X711" s="126"/>
      <c r="Y711" s="126"/>
      <c r="Z711" s="290" t="s">
        <v>3805</v>
      </c>
      <c r="AA711" s="261">
        <v>0.4</v>
      </c>
      <c r="AB711" s="171">
        <v>0</v>
      </c>
      <c r="AC711" s="189">
        <v>0</v>
      </c>
    </row>
    <row r="712" s="2" customFormat="1" customHeight="1" spans="1:29">
      <c r="A712" s="7" t="s">
        <v>582</v>
      </c>
      <c r="B712" s="223" t="s">
        <v>3587</v>
      </c>
      <c r="C712" s="7" t="s">
        <v>154</v>
      </c>
      <c r="D712" s="223" t="s">
        <v>3588</v>
      </c>
      <c r="E712" s="96" t="s">
        <v>3763</v>
      </c>
      <c r="F712" s="7" t="s">
        <v>3806</v>
      </c>
      <c r="G712" s="7" t="s">
        <v>35</v>
      </c>
      <c r="H712" s="224" t="s">
        <v>3807</v>
      </c>
      <c r="I712" s="14" t="e">
        <f>VLOOKUP(H712,合同高级查询数据!$A$2:$Y$53,25,FALSE)</f>
        <v>#N/A</v>
      </c>
      <c r="J712" s="7" t="s">
        <v>1543</v>
      </c>
      <c r="K712" s="96" t="s">
        <v>3808</v>
      </c>
      <c r="L712" s="7" t="s">
        <v>3809</v>
      </c>
      <c r="M712" s="7"/>
      <c r="N712" s="16" t="s">
        <v>3810</v>
      </c>
      <c r="O712" s="16" t="s">
        <v>3811</v>
      </c>
      <c r="P712" s="238">
        <v>6740</v>
      </c>
      <c r="Q712" s="18">
        <v>379.78</v>
      </c>
      <c r="R712" s="23">
        <f t="shared" ref="R712:R775" si="42">ROUND(P712*Q712,2)</f>
        <v>2559717.2</v>
      </c>
      <c r="S712" s="25">
        <v>202304</v>
      </c>
      <c r="T712" s="258" t="s">
        <v>3812</v>
      </c>
      <c r="U712" s="96"/>
      <c r="V712" s="257">
        <v>379.78096697386</v>
      </c>
      <c r="W712" s="280"/>
      <c r="X712" s="30">
        <v>44927</v>
      </c>
      <c r="Y712" s="264"/>
      <c r="Z712" s="289" t="s">
        <v>3813</v>
      </c>
      <c r="AA712" s="34">
        <v>0.4</v>
      </c>
      <c r="AB712" s="103">
        <v>860</v>
      </c>
      <c r="AC712" s="190">
        <v>344</v>
      </c>
    </row>
    <row r="713" s="2" customFormat="1" customHeight="1" spans="1:29">
      <c r="A713" s="7" t="s">
        <v>582</v>
      </c>
      <c r="B713" s="223" t="s">
        <v>3587</v>
      </c>
      <c r="C713" s="7" t="s">
        <v>154</v>
      </c>
      <c r="D713" s="223" t="s">
        <v>3588</v>
      </c>
      <c r="E713" s="96" t="s">
        <v>3763</v>
      </c>
      <c r="F713" s="7" t="s">
        <v>3806</v>
      </c>
      <c r="G713" s="7" t="s">
        <v>35</v>
      </c>
      <c r="H713" s="224" t="s">
        <v>3807</v>
      </c>
      <c r="I713" s="14" t="e">
        <f>VLOOKUP(H713,合同高级查询数据!$A$2:$Y$53,25,FALSE)</f>
        <v>#N/A</v>
      </c>
      <c r="J713" s="7" t="s">
        <v>1543</v>
      </c>
      <c r="K713" s="96" t="s">
        <v>3808</v>
      </c>
      <c r="L713" s="7" t="s">
        <v>3809</v>
      </c>
      <c r="M713" s="7"/>
      <c r="N713" s="16" t="s">
        <v>3810</v>
      </c>
      <c r="O713" s="16" t="s">
        <v>3811</v>
      </c>
      <c r="P713" s="238">
        <v>6740</v>
      </c>
      <c r="Q713" s="18">
        <f>386.32-377.74</f>
        <v>8.57999999999998</v>
      </c>
      <c r="R713" s="23">
        <f t="shared" si="42"/>
        <v>57829.2</v>
      </c>
      <c r="S713" s="25">
        <v>202303</v>
      </c>
      <c r="T713" s="286" t="s">
        <v>3814</v>
      </c>
      <c r="U713" s="96"/>
      <c r="V713" s="257">
        <v>377.73909037188</v>
      </c>
      <c r="W713" s="280">
        <v>394.89</v>
      </c>
      <c r="X713" s="30">
        <v>44927</v>
      </c>
      <c r="Y713" s="264"/>
      <c r="Z713" s="289" t="s">
        <v>3813</v>
      </c>
      <c r="AA713" s="34">
        <v>0.4</v>
      </c>
      <c r="AB713" s="103">
        <v>860</v>
      </c>
      <c r="AC713" s="190">
        <v>344</v>
      </c>
    </row>
    <row r="714" s="2" customFormat="1" customHeight="1" spans="1:29">
      <c r="A714" s="7" t="s">
        <v>582</v>
      </c>
      <c r="B714" s="223" t="s">
        <v>3587</v>
      </c>
      <c r="C714" s="7" t="s">
        <v>154</v>
      </c>
      <c r="D714" s="223" t="s">
        <v>3588</v>
      </c>
      <c r="E714" s="96" t="s">
        <v>3763</v>
      </c>
      <c r="F714" s="7" t="s">
        <v>3806</v>
      </c>
      <c r="G714" s="7" t="s">
        <v>35</v>
      </c>
      <c r="H714" s="224" t="s">
        <v>3807</v>
      </c>
      <c r="I714" s="14" t="e">
        <f>VLOOKUP(H714,合同高级查询数据!$A$2:$Y$53,25,FALSE)</f>
        <v>#N/A</v>
      </c>
      <c r="J714" s="7" t="s">
        <v>37</v>
      </c>
      <c r="K714" s="96" t="s">
        <v>3815</v>
      </c>
      <c r="L714" s="7" t="s">
        <v>3816</v>
      </c>
      <c r="M714" s="7"/>
      <c r="N714" s="16" t="s">
        <v>3817</v>
      </c>
      <c r="O714" s="16" t="s">
        <v>2450</v>
      </c>
      <c r="P714" s="238">
        <v>6740</v>
      </c>
      <c r="Q714" s="18">
        <v>0</v>
      </c>
      <c r="R714" s="23">
        <f t="shared" si="42"/>
        <v>0</v>
      </c>
      <c r="S714" s="25">
        <v>202304</v>
      </c>
      <c r="T714" s="258" t="s">
        <v>3818</v>
      </c>
      <c r="U714" s="96"/>
      <c r="V714" s="257">
        <v>0</v>
      </c>
      <c r="W714" s="257"/>
      <c r="X714" s="30">
        <v>44927</v>
      </c>
      <c r="Y714" s="264"/>
      <c r="Z714" s="289" t="s">
        <v>3819</v>
      </c>
      <c r="AA714" s="34">
        <v>0.4</v>
      </c>
      <c r="AB714" s="103">
        <v>0</v>
      </c>
      <c r="AC714" s="190">
        <v>0</v>
      </c>
    </row>
    <row r="715" s="2" customFormat="1" customHeight="1" spans="1:29">
      <c r="A715" s="7" t="s">
        <v>582</v>
      </c>
      <c r="B715" s="223" t="s">
        <v>3587</v>
      </c>
      <c r="C715" s="7" t="s">
        <v>154</v>
      </c>
      <c r="D715" s="223" t="s">
        <v>3588</v>
      </c>
      <c r="E715" s="96" t="s">
        <v>3763</v>
      </c>
      <c r="F715" s="7" t="s">
        <v>3806</v>
      </c>
      <c r="G715" s="7" t="s">
        <v>35</v>
      </c>
      <c r="H715" s="224" t="s">
        <v>3807</v>
      </c>
      <c r="I715" s="14" t="e">
        <f>VLOOKUP(H715,合同高级查询数据!$A$2:$Y$53,25,FALSE)</f>
        <v>#N/A</v>
      </c>
      <c r="J715" s="7" t="s">
        <v>814</v>
      </c>
      <c r="K715" s="96" t="s">
        <v>3773</v>
      </c>
      <c r="L715" s="190" t="s">
        <v>3774</v>
      </c>
      <c r="M715" s="7"/>
      <c r="N715" s="16" t="s">
        <v>3820</v>
      </c>
      <c r="O715" s="16" t="s">
        <v>1608</v>
      </c>
      <c r="P715" s="238">
        <v>6740</v>
      </c>
      <c r="Q715" s="18">
        <v>0</v>
      </c>
      <c r="R715" s="23">
        <f t="shared" si="42"/>
        <v>0</v>
      </c>
      <c r="S715" s="25">
        <v>202304</v>
      </c>
      <c r="T715" s="258" t="s">
        <v>3775</v>
      </c>
      <c r="U715" s="96"/>
      <c r="V715" s="257">
        <v>0</v>
      </c>
      <c r="W715" s="257"/>
      <c r="X715" s="30">
        <v>44927</v>
      </c>
      <c r="Y715" s="264"/>
      <c r="Z715" s="289" t="s">
        <v>3776</v>
      </c>
      <c r="AA715" s="34">
        <v>0.4</v>
      </c>
      <c r="AB715" s="103">
        <v>0</v>
      </c>
      <c r="AC715" s="190">
        <v>0</v>
      </c>
    </row>
    <row r="716" s="2" customFormat="1" customHeight="1" spans="1:29">
      <c r="A716" s="96" t="s">
        <v>582</v>
      </c>
      <c r="B716" s="223" t="s">
        <v>3587</v>
      </c>
      <c r="C716" s="96" t="s">
        <v>154</v>
      </c>
      <c r="D716" s="223" t="s">
        <v>3588</v>
      </c>
      <c r="E716" s="96" t="s">
        <v>3763</v>
      </c>
      <c r="F716" s="7" t="s">
        <v>3806</v>
      </c>
      <c r="G716" s="8" t="s">
        <v>35</v>
      </c>
      <c r="H716" s="224" t="s">
        <v>3807</v>
      </c>
      <c r="I716" s="14" t="e">
        <f>VLOOKUP(H716,合同高级查询数据!$A$2:$Y$53,25,FALSE)</f>
        <v>#N/A</v>
      </c>
      <c r="J716" s="7" t="s">
        <v>37</v>
      </c>
      <c r="K716" s="8" t="s">
        <v>3821</v>
      </c>
      <c r="L716" s="8" t="s">
        <v>3822</v>
      </c>
      <c r="M716" s="15"/>
      <c r="N716" s="16" t="s">
        <v>3823</v>
      </c>
      <c r="O716" s="8" t="s">
        <v>3824</v>
      </c>
      <c r="P716" s="238">
        <v>6740</v>
      </c>
      <c r="Q716" s="18">
        <v>0</v>
      </c>
      <c r="R716" s="23">
        <f t="shared" si="42"/>
        <v>0</v>
      </c>
      <c r="S716" s="25">
        <v>202304</v>
      </c>
      <c r="T716" s="278" t="s">
        <v>3825</v>
      </c>
      <c r="U716" s="279"/>
      <c r="V716" s="257">
        <v>0</v>
      </c>
      <c r="W716" s="257"/>
      <c r="X716" s="30">
        <v>44927</v>
      </c>
      <c r="Y716" s="264"/>
      <c r="Z716" s="138" t="s">
        <v>3826</v>
      </c>
      <c r="AA716" s="34">
        <v>0.4</v>
      </c>
      <c r="AB716" s="103">
        <v>0</v>
      </c>
      <c r="AC716" s="190">
        <v>0</v>
      </c>
    </row>
    <row r="717" s="41" customFormat="1" customHeight="1" spans="1:29">
      <c r="A717" s="55" t="s">
        <v>575</v>
      </c>
      <c r="B717" s="220" t="s">
        <v>3587</v>
      </c>
      <c r="C717" s="55" t="s">
        <v>154</v>
      </c>
      <c r="D717" s="220" t="s">
        <v>3588</v>
      </c>
      <c r="E717" s="72" t="s">
        <v>3827</v>
      </c>
      <c r="F717" s="55" t="s">
        <v>3828</v>
      </c>
      <c r="G717" s="55" t="s">
        <v>35</v>
      </c>
      <c r="H717" s="267" t="s">
        <v>3829</v>
      </c>
      <c r="I717" s="58" t="e">
        <f>VLOOKUP(H717,合同高级查询数据!$A$2:$Y$53,25,FALSE)</f>
        <v>#N/A</v>
      </c>
      <c r="J717" s="72" t="s">
        <v>1543</v>
      </c>
      <c r="K717" s="72" t="s">
        <v>3830</v>
      </c>
      <c r="L717" s="72" t="s">
        <v>3831</v>
      </c>
      <c r="M717" s="55"/>
      <c r="N717" s="239">
        <v>44131</v>
      </c>
      <c r="O717" s="239" t="s">
        <v>74</v>
      </c>
      <c r="P717" s="240">
        <v>20000</v>
      </c>
      <c r="Q717" s="244">
        <v>62.06</v>
      </c>
      <c r="R717" s="73">
        <f t="shared" si="42"/>
        <v>1241200</v>
      </c>
      <c r="S717" s="246">
        <v>202304</v>
      </c>
      <c r="T717" s="259" t="s">
        <v>3832</v>
      </c>
      <c r="U717" s="72">
        <v>62.06</v>
      </c>
      <c r="V717" s="248">
        <v>63.583197848</v>
      </c>
      <c r="W717" s="248"/>
      <c r="X717" s="239">
        <v>44166</v>
      </c>
      <c r="Y717" s="163">
        <v>45260</v>
      </c>
      <c r="Z717" s="189" t="s">
        <v>3833</v>
      </c>
      <c r="AA717" s="261">
        <v>0.1</v>
      </c>
      <c r="AB717" s="171">
        <v>200</v>
      </c>
      <c r="AC717" s="189">
        <v>20</v>
      </c>
    </row>
    <row r="718" s="41" customFormat="1" customHeight="1" spans="1:29">
      <c r="A718" s="72" t="s">
        <v>575</v>
      </c>
      <c r="B718" s="220" t="s">
        <v>3587</v>
      </c>
      <c r="C718" s="72" t="s">
        <v>154</v>
      </c>
      <c r="D718" s="220" t="s">
        <v>3588</v>
      </c>
      <c r="E718" s="72" t="s">
        <v>3632</v>
      </c>
      <c r="F718" s="55" t="s">
        <v>3828</v>
      </c>
      <c r="G718" s="266" t="s">
        <v>35</v>
      </c>
      <c r="H718" s="222" t="s">
        <v>3634</v>
      </c>
      <c r="I718" s="58" t="e">
        <f>VLOOKUP(H718,合同高级查询数据!$A$2:$Y$53,25,FALSE)</f>
        <v>#N/A</v>
      </c>
      <c r="J718" s="269" t="s">
        <v>1543</v>
      </c>
      <c r="K718" s="266" t="s">
        <v>3834</v>
      </c>
      <c r="L718" s="266" t="s">
        <v>3835</v>
      </c>
      <c r="M718" s="266" t="s">
        <v>3836</v>
      </c>
      <c r="N718" s="270" t="s">
        <v>3837</v>
      </c>
      <c r="O718" s="266" t="s">
        <v>3838</v>
      </c>
      <c r="P718" s="234">
        <v>9500</v>
      </c>
      <c r="Q718" s="244">
        <v>147.5</v>
      </c>
      <c r="R718" s="281">
        <f t="shared" si="42"/>
        <v>1401250</v>
      </c>
      <c r="S718" s="246">
        <v>202304</v>
      </c>
      <c r="T718" s="252" t="s">
        <v>3839</v>
      </c>
      <c r="U718" s="253">
        <v>149.61</v>
      </c>
      <c r="V718" s="248">
        <v>145.39334789012</v>
      </c>
      <c r="W718" s="248"/>
      <c r="X718" s="126">
        <v>44774</v>
      </c>
      <c r="Y718" s="262">
        <v>45138</v>
      </c>
      <c r="Z718" s="189" t="s">
        <v>3840</v>
      </c>
      <c r="AA718" s="261">
        <v>0.3</v>
      </c>
      <c r="AB718" s="171">
        <v>400</v>
      </c>
      <c r="AC718" s="189">
        <v>108</v>
      </c>
    </row>
    <row r="719" s="41" customFormat="1" customHeight="1" spans="1:29">
      <c r="A719" s="72" t="s">
        <v>575</v>
      </c>
      <c r="B719" s="220" t="s">
        <v>3587</v>
      </c>
      <c r="C719" s="72" t="s">
        <v>154</v>
      </c>
      <c r="D719" s="220" t="s">
        <v>3588</v>
      </c>
      <c r="E719" s="72" t="s">
        <v>3632</v>
      </c>
      <c r="F719" s="55" t="s">
        <v>3828</v>
      </c>
      <c r="G719" s="266" t="s">
        <v>35</v>
      </c>
      <c r="H719" s="222" t="s">
        <v>3634</v>
      </c>
      <c r="I719" s="58" t="e">
        <f>VLOOKUP(H719,合同高级查询数据!$A$2:$Y$53,25,FALSE)</f>
        <v>#N/A</v>
      </c>
      <c r="J719" s="269" t="s">
        <v>1543</v>
      </c>
      <c r="K719" s="266" t="s">
        <v>3841</v>
      </c>
      <c r="L719" s="266" t="s">
        <v>3842</v>
      </c>
      <c r="M719" s="266" t="s">
        <v>3836</v>
      </c>
      <c r="N719" s="270">
        <v>44501</v>
      </c>
      <c r="O719" s="266" t="s">
        <v>855</v>
      </c>
      <c r="P719" s="234">
        <v>9500</v>
      </c>
      <c r="Q719" s="244">
        <v>120</v>
      </c>
      <c r="R719" s="281">
        <f t="shared" si="42"/>
        <v>1140000</v>
      </c>
      <c r="S719" s="246">
        <v>202304</v>
      </c>
      <c r="T719" s="252" t="s">
        <v>3843</v>
      </c>
      <c r="U719" s="253">
        <v>120</v>
      </c>
      <c r="V719" s="248">
        <v>112.50218010694</v>
      </c>
      <c r="W719" s="248"/>
      <c r="X719" s="126">
        <v>44774</v>
      </c>
      <c r="Y719" s="262">
        <v>45138</v>
      </c>
      <c r="Z719" s="189" t="s">
        <v>3844</v>
      </c>
      <c r="AA719" s="261">
        <v>0.3</v>
      </c>
      <c r="AB719" s="171">
        <v>400</v>
      </c>
      <c r="AC719" s="189">
        <v>120</v>
      </c>
    </row>
    <row r="720" s="41" customFormat="1" customHeight="1" spans="1:29">
      <c r="A720" s="55" t="s">
        <v>575</v>
      </c>
      <c r="B720" s="220" t="s">
        <v>3587</v>
      </c>
      <c r="C720" s="55" t="s">
        <v>154</v>
      </c>
      <c r="D720" s="220" t="s">
        <v>3588</v>
      </c>
      <c r="E720" s="72" t="s">
        <v>3827</v>
      </c>
      <c r="F720" s="55" t="s">
        <v>3828</v>
      </c>
      <c r="G720" s="55" t="s">
        <v>35</v>
      </c>
      <c r="H720" s="267" t="s">
        <v>3829</v>
      </c>
      <c r="I720" s="58" t="e">
        <f>VLOOKUP(H720,合同高级查询数据!$A$2:$Y$53,25,FALSE)</f>
        <v>#N/A</v>
      </c>
      <c r="J720" s="72" t="s">
        <v>98</v>
      </c>
      <c r="K720" s="72" t="s">
        <v>3845</v>
      </c>
      <c r="L720" s="72" t="s">
        <v>3846</v>
      </c>
      <c r="M720" s="55"/>
      <c r="N720" s="239">
        <v>44228</v>
      </c>
      <c r="O720" s="239" t="s">
        <v>537</v>
      </c>
      <c r="P720" s="240">
        <v>200000</v>
      </c>
      <c r="Q720" s="244">
        <v>1</v>
      </c>
      <c r="R720" s="73">
        <f t="shared" si="42"/>
        <v>200000</v>
      </c>
      <c r="S720" s="246">
        <v>202304</v>
      </c>
      <c r="T720" s="259" t="s">
        <v>3847</v>
      </c>
      <c r="U720" s="72"/>
      <c r="V720" s="248">
        <v>5.594e-6</v>
      </c>
      <c r="W720" s="248">
        <v>1</v>
      </c>
      <c r="X720" s="239">
        <v>44166</v>
      </c>
      <c r="Y720" s="163">
        <v>45260</v>
      </c>
      <c r="Z720" s="189" t="s">
        <v>3848</v>
      </c>
      <c r="AA720" s="261">
        <f>AC720/AB720</f>
        <v>0.05</v>
      </c>
      <c r="AB720" s="171">
        <v>20</v>
      </c>
      <c r="AC720" s="189">
        <v>1</v>
      </c>
    </row>
    <row r="721" s="41" customFormat="1" customHeight="1" spans="1:29">
      <c r="A721" s="56" t="s">
        <v>528</v>
      </c>
      <c r="B721" s="220" t="s">
        <v>3849</v>
      </c>
      <c r="C721" s="181" t="s">
        <v>61</v>
      </c>
      <c r="D721" s="55" t="s">
        <v>810</v>
      </c>
      <c r="E721" s="72" t="s">
        <v>3850</v>
      </c>
      <c r="F721" s="56" t="s">
        <v>3851</v>
      </c>
      <c r="G721" s="228" t="s">
        <v>35</v>
      </c>
      <c r="H721" s="222" t="s">
        <v>3852</v>
      </c>
      <c r="I721" s="58" t="e">
        <f>VLOOKUP(H721,合同高级查询数据!$A$2:$Y$53,25,FALSE)</f>
        <v>#N/A</v>
      </c>
      <c r="J721" s="228" t="s">
        <v>98</v>
      </c>
      <c r="K721" s="273" t="s">
        <v>3853</v>
      </c>
      <c r="L721" s="274" t="s">
        <v>3854</v>
      </c>
      <c r="M721" s="230"/>
      <c r="N721" s="270" t="s">
        <v>3855</v>
      </c>
      <c r="O721" s="270" t="s">
        <v>228</v>
      </c>
      <c r="P721" s="275">
        <v>210000</v>
      </c>
      <c r="Q721" s="244">
        <v>1</v>
      </c>
      <c r="R721" s="74">
        <f t="shared" si="42"/>
        <v>210000</v>
      </c>
      <c r="S721" s="246">
        <v>202304</v>
      </c>
      <c r="T721" s="287" t="s">
        <v>3856</v>
      </c>
      <c r="U721" s="253"/>
      <c r="V721" s="248">
        <v>0.060178743</v>
      </c>
      <c r="W721" s="248"/>
      <c r="X721" s="126">
        <v>43617</v>
      </c>
      <c r="Y721" s="291">
        <v>45443</v>
      </c>
      <c r="Z721" s="189" t="s">
        <v>3857</v>
      </c>
      <c r="AA721" s="261">
        <v>0.1</v>
      </c>
      <c r="AB721" s="171">
        <v>10</v>
      </c>
      <c r="AC721" s="189">
        <v>1</v>
      </c>
    </row>
    <row r="722" s="2" customFormat="1" customHeight="1" spans="1:29">
      <c r="A722" s="60" t="s">
        <v>575</v>
      </c>
      <c r="B722" s="223" t="s">
        <v>3849</v>
      </c>
      <c r="C722" s="107" t="s">
        <v>61</v>
      </c>
      <c r="D722" s="61" t="s">
        <v>810</v>
      </c>
      <c r="E722" s="96" t="s">
        <v>3858</v>
      </c>
      <c r="F722" s="60" t="s">
        <v>3859</v>
      </c>
      <c r="G722" s="9" t="s">
        <v>35</v>
      </c>
      <c r="H722" s="10" t="s">
        <v>3860</v>
      </c>
      <c r="I722" s="14" t="e">
        <f>VLOOKUP(H722,合同高级查询数据!$A$2:$Y$53,25,FALSE)</f>
        <v>#N/A</v>
      </c>
      <c r="J722" s="9" t="s">
        <v>37</v>
      </c>
      <c r="K722" s="268" t="s">
        <v>3861</v>
      </c>
      <c r="L722" s="276" t="s">
        <v>3859</v>
      </c>
      <c r="M722" s="15"/>
      <c r="N722" s="116" t="s">
        <v>3862</v>
      </c>
      <c r="O722" s="116" t="s">
        <v>3863</v>
      </c>
      <c r="P722" s="238">
        <v>9500</v>
      </c>
      <c r="Q722" s="18">
        <v>67.8</v>
      </c>
      <c r="R722" s="81">
        <f t="shared" si="42"/>
        <v>644100</v>
      </c>
      <c r="S722" s="25">
        <v>202304</v>
      </c>
      <c r="T722" s="288" t="s">
        <v>3864</v>
      </c>
      <c r="U722" s="256"/>
      <c r="V722" s="257">
        <v>67.762390137</v>
      </c>
      <c r="W722" s="257">
        <v>67.8</v>
      </c>
      <c r="X722" s="16">
        <v>44652</v>
      </c>
      <c r="Y722" s="264">
        <v>45016</v>
      </c>
      <c r="Z722" s="34" t="s">
        <v>3865</v>
      </c>
      <c r="AA722" s="34">
        <v>0.25</v>
      </c>
      <c r="AB722" s="103">
        <v>200</v>
      </c>
      <c r="AC722" s="190">
        <v>50</v>
      </c>
    </row>
    <row r="723" s="2" customFormat="1" customHeight="1" spans="1:29">
      <c r="A723" s="60" t="s">
        <v>575</v>
      </c>
      <c r="B723" s="223" t="s">
        <v>3849</v>
      </c>
      <c r="C723" s="107" t="s">
        <v>61</v>
      </c>
      <c r="D723" s="61" t="s">
        <v>810</v>
      </c>
      <c r="E723" s="96" t="s">
        <v>3858</v>
      </c>
      <c r="F723" s="60" t="s">
        <v>3859</v>
      </c>
      <c r="G723" s="9" t="s">
        <v>35</v>
      </c>
      <c r="H723" s="10" t="s">
        <v>3860</v>
      </c>
      <c r="I723" s="14" t="e">
        <f>VLOOKUP(H723,合同高级查询数据!$A$2:$Y$53,25,FALSE)</f>
        <v>#N/A</v>
      </c>
      <c r="J723" s="9" t="s">
        <v>825</v>
      </c>
      <c r="K723" s="268" t="s">
        <v>3866</v>
      </c>
      <c r="L723" s="276" t="s">
        <v>3867</v>
      </c>
      <c r="M723" s="15"/>
      <c r="N723" s="116" t="s">
        <v>3868</v>
      </c>
      <c r="O723" s="116" t="s">
        <v>3869</v>
      </c>
      <c r="P723" s="238">
        <v>9500</v>
      </c>
      <c r="Q723" s="18">
        <v>0.28</v>
      </c>
      <c r="R723" s="81">
        <f t="shared" si="42"/>
        <v>2660</v>
      </c>
      <c r="S723" s="25">
        <v>202304</v>
      </c>
      <c r="T723" s="288" t="s">
        <v>3870</v>
      </c>
      <c r="U723" s="256"/>
      <c r="V723" s="257">
        <v>2.78</v>
      </c>
      <c r="W723" s="257">
        <v>0.28</v>
      </c>
      <c r="X723" s="16">
        <v>44652</v>
      </c>
      <c r="Y723" s="264">
        <v>45016</v>
      </c>
      <c r="Z723" s="34" t="s">
        <v>3871</v>
      </c>
      <c r="AA723" s="34">
        <v>0.3</v>
      </c>
      <c r="AB723" s="103">
        <v>10</v>
      </c>
      <c r="AC723" s="190">
        <v>3</v>
      </c>
    </row>
    <row r="724" s="2" customFormat="1" customHeight="1" spans="1:29">
      <c r="A724" s="60" t="s">
        <v>575</v>
      </c>
      <c r="B724" s="223" t="s">
        <v>3849</v>
      </c>
      <c r="C724" s="107" t="s">
        <v>61</v>
      </c>
      <c r="D724" s="61" t="s">
        <v>810</v>
      </c>
      <c r="E724" s="96" t="s">
        <v>3858</v>
      </c>
      <c r="F724" s="60" t="s">
        <v>3859</v>
      </c>
      <c r="G724" s="9" t="s">
        <v>35</v>
      </c>
      <c r="H724" s="10" t="s">
        <v>3860</v>
      </c>
      <c r="I724" s="14" t="e">
        <f>VLOOKUP(H724,合同高级查询数据!$A$2:$Y$53,25,FALSE)</f>
        <v>#N/A</v>
      </c>
      <c r="J724" s="9" t="s">
        <v>37</v>
      </c>
      <c r="K724" s="268" t="s">
        <v>3872</v>
      </c>
      <c r="L724" s="276" t="s">
        <v>3873</v>
      </c>
      <c r="M724" s="15"/>
      <c r="N724" s="116">
        <v>43368</v>
      </c>
      <c r="O724" s="116" t="s">
        <v>2100</v>
      </c>
      <c r="P724" s="238">
        <v>9500</v>
      </c>
      <c r="Q724" s="18">
        <v>27.3</v>
      </c>
      <c r="R724" s="81">
        <f t="shared" si="42"/>
        <v>259350</v>
      </c>
      <c r="S724" s="25">
        <v>202304</v>
      </c>
      <c r="T724" s="288" t="s">
        <v>3874</v>
      </c>
      <c r="U724" s="256"/>
      <c r="V724" s="257">
        <v>27.243074417</v>
      </c>
      <c r="W724" s="257">
        <v>27.38</v>
      </c>
      <c r="X724" s="16">
        <v>44652</v>
      </c>
      <c r="Y724" s="264">
        <v>45016</v>
      </c>
      <c r="Z724" s="34" t="s">
        <v>3875</v>
      </c>
      <c r="AA724" s="34">
        <v>0.25</v>
      </c>
      <c r="AB724" s="103">
        <v>80</v>
      </c>
      <c r="AC724" s="190">
        <v>20</v>
      </c>
    </row>
    <row r="725" s="2" customFormat="1" customHeight="1" spans="1:29">
      <c r="A725" s="60" t="s">
        <v>575</v>
      </c>
      <c r="B725" s="223" t="s">
        <v>3849</v>
      </c>
      <c r="C725" s="107" t="s">
        <v>61</v>
      </c>
      <c r="D725" s="61" t="s">
        <v>810</v>
      </c>
      <c r="E725" s="96" t="s">
        <v>3858</v>
      </c>
      <c r="F725" s="60" t="s">
        <v>3859</v>
      </c>
      <c r="G725" s="9" t="s">
        <v>35</v>
      </c>
      <c r="H725" s="10" t="s">
        <v>3860</v>
      </c>
      <c r="I725" s="14" t="e">
        <f>VLOOKUP(H725,合同高级查询数据!$A$2:$Y$53,25,FALSE)</f>
        <v>#N/A</v>
      </c>
      <c r="J725" s="9" t="s">
        <v>37</v>
      </c>
      <c r="K725" s="268" t="s">
        <v>3876</v>
      </c>
      <c r="L725" s="276" t="s">
        <v>3877</v>
      </c>
      <c r="M725" s="15"/>
      <c r="N725" s="116">
        <v>43449</v>
      </c>
      <c r="O725" s="116" t="s">
        <v>58</v>
      </c>
      <c r="P725" s="238">
        <v>9500</v>
      </c>
      <c r="Q725" s="18">
        <v>33.6</v>
      </c>
      <c r="R725" s="81">
        <f t="shared" si="42"/>
        <v>319200</v>
      </c>
      <c r="S725" s="25">
        <v>202304</v>
      </c>
      <c r="T725" s="288" t="s">
        <v>3878</v>
      </c>
      <c r="U725" s="256"/>
      <c r="V725" s="257">
        <v>33.506576538</v>
      </c>
      <c r="W725" s="257">
        <v>33.6</v>
      </c>
      <c r="X725" s="16">
        <v>44652</v>
      </c>
      <c r="Y725" s="264">
        <v>45016</v>
      </c>
      <c r="Z725" s="34" t="s">
        <v>3879</v>
      </c>
      <c r="AA725" s="34">
        <v>0.25</v>
      </c>
      <c r="AB725" s="103">
        <v>100</v>
      </c>
      <c r="AC725" s="190">
        <v>25</v>
      </c>
    </row>
    <row r="726" s="2" customFormat="1" customHeight="1" spans="1:29">
      <c r="A726" s="60" t="s">
        <v>575</v>
      </c>
      <c r="B726" s="223" t="s">
        <v>3849</v>
      </c>
      <c r="C726" s="107" t="s">
        <v>61</v>
      </c>
      <c r="D726" s="61" t="s">
        <v>810</v>
      </c>
      <c r="E726" s="96" t="s">
        <v>3858</v>
      </c>
      <c r="F726" s="60" t="s">
        <v>3880</v>
      </c>
      <c r="G726" s="9" t="s">
        <v>35</v>
      </c>
      <c r="H726" s="10" t="s">
        <v>3860</v>
      </c>
      <c r="I726" s="14" t="e">
        <f>VLOOKUP(H726,合同高级查询数据!$A$2:$Y$53,25,FALSE)</f>
        <v>#N/A</v>
      </c>
      <c r="J726" s="9" t="s">
        <v>37</v>
      </c>
      <c r="K726" s="268" t="s">
        <v>3881</v>
      </c>
      <c r="L726" s="276" t="s">
        <v>3882</v>
      </c>
      <c r="M726" s="15"/>
      <c r="N726" s="116" t="s">
        <v>3883</v>
      </c>
      <c r="O726" s="116" t="s">
        <v>3884</v>
      </c>
      <c r="P726" s="238">
        <v>9500</v>
      </c>
      <c r="Q726" s="18">
        <v>115.5</v>
      </c>
      <c r="R726" s="81">
        <f t="shared" si="42"/>
        <v>1097250</v>
      </c>
      <c r="S726" s="25">
        <v>202304</v>
      </c>
      <c r="T726" s="288" t="s">
        <v>3885</v>
      </c>
      <c r="U726" s="256"/>
      <c r="V726" s="257">
        <v>115.433563232</v>
      </c>
      <c r="W726" s="257">
        <v>115.5</v>
      </c>
      <c r="X726" s="16">
        <v>44652</v>
      </c>
      <c r="Y726" s="264">
        <v>45016</v>
      </c>
      <c r="Z726" s="34" t="s">
        <v>3886</v>
      </c>
      <c r="AA726" s="34">
        <v>0.25</v>
      </c>
      <c r="AB726" s="103">
        <v>360</v>
      </c>
      <c r="AC726" s="190">
        <v>90</v>
      </c>
    </row>
    <row r="727" s="2" customFormat="1" customHeight="1" spans="1:29">
      <c r="A727" s="60" t="s">
        <v>575</v>
      </c>
      <c r="B727" s="223" t="s">
        <v>3849</v>
      </c>
      <c r="C727" s="107" t="s">
        <v>61</v>
      </c>
      <c r="D727" s="61" t="s">
        <v>810</v>
      </c>
      <c r="E727" s="96" t="s">
        <v>3858</v>
      </c>
      <c r="F727" s="60" t="s">
        <v>3880</v>
      </c>
      <c r="G727" s="9" t="s">
        <v>35</v>
      </c>
      <c r="H727" s="10" t="s">
        <v>3860</v>
      </c>
      <c r="I727" s="14" t="e">
        <f>VLOOKUP(H727,合同高级查询数据!$A$2:$Y$53,25,FALSE)</f>
        <v>#N/A</v>
      </c>
      <c r="J727" s="9" t="s">
        <v>37</v>
      </c>
      <c r="K727" s="268" t="s">
        <v>3887</v>
      </c>
      <c r="L727" s="276" t="s">
        <v>3888</v>
      </c>
      <c r="M727" s="15"/>
      <c r="N727" s="116">
        <v>43245</v>
      </c>
      <c r="O727" s="116" t="s">
        <v>1624</v>
      </c>
      <c r="P727" s="238">
        <v>9500</v>
      </c>
      <c r="Q727" s="18">
        <v>49.01</v>
      </c>
      <c r="R727" s="81">
        <f t="shared" si="42"/>
        <v>465595</v>
      </c>
      <c r="S727" s="25">
        <v>202304</v>
      </c>
      <c r="T727" s="288" t="s">
        <v>3889</v>
      </c>
      <c r="U727" s="256"/>
      <c r="V727" s="257">
        <v>50.388916016</v>
      </c>
      <c r="W727" s="257">
        <v>49.01</v>
      </c>
      <c r="X727" s="16">
        <v>44652</v>
      </c>
      <c r="Y727" s="264">
        <v>45016</v>
      </c>
      <c r="Z727" s="34" t="s">
        <v>3890</v>
      </c>
      <c r="AA727" s="34">
        <v>0.25</v>
      </c>
      <c r="AB727" s="103">
        <v>160</v>
      </c>
      <c r="AC727" s="190">
        <v>40</v>
      </c>
    </row>
    <row r="728" s="2" customFormat="1" customHeight="1" spans="1:29">
      <c r="A728" s="60" t="s">
        <v>575</v>
      </c>
      <c r="B728" s="223" t="s">
        <v>3849</v>
      </c>
      <c r="C728" s="107" t="s">
        <v>61</v>
      </c>
      <c r="D728" s="61" t="s">
        <v>810</v>
      </c>
      <c r="E728" s="96" t="s">
        <v>3858</v>
      </c>
      <c r="F728" s="60" t="s">
        <v>3880</v>
      </c>
      <c r="G728" s="9" t="s">
        <v>35</v>
      </c>
      <c r="H728" s="10" t="s">
        <v>3860</v>
      </c>
      <c r="I728" s="14" t="e">
        <f>VLOOKUP(H728,合同高级查询数据!$A$2:$Y$53,25,FALSE)</f>
        <v>#N/A</v>
      </c>
      <c r="J728" s="9" t="s">
        <v>37</v>
      </c>
      <c r="K728" s="268" t="s">
        <v>3891</v>
      </c>
      <c r="L728" s="276" t="s">
        <v>3892</v>
      </c>
      <c r="M728" s="15"/>
      <c r="N728" s="116">
        <v>43671</v>
      </c>
      <c r="O728" s="116" t="s">
        <v>1624</v>
      </c>
      <c r="P728" s="238">
        <v>9500</v>
      </c>
      <c r="Q728" s="18">
        <v>81.88</v>
      </c>
      <c r="R728" s="81">
        <f t="shared" si="42"/>
        <v>777860</v>
      </c>
      <c r="S728" s="25">
        <v>202304</v>
      </c>
      <c r="T728" s="288" t="s">
        <v>3893</v>
      </c>
      <c r="U728" s="256"/>
      <c r="V728" s="257">
        <v>81.878</v>
      </c>
      <c r="W728" s="257">
        <v>81.88</v>
      </c>
      <c r="X728" s="16">
        <v>44652</v>
      </c>
      <c r="Y728" s="264">
        <v>45016</v>
      </c>
      <c r="Z728" s="34" t="s">
        <v>3894</v>
      </c>
      <c r="AA728" s="34">
        <v>0.25</v>
      </c>
      <c r="AB728" s="103">
        <v>160</v>
      </c>
      <c r="AC728" s="190">
        <v>40</v>
      </c>
    </row>
    <row r="729" s="2" customFormat="1" customHeight="1" spans="1:29">
      <c r="A729" s="60" t="s">
        <v>575</v>
      </c>
      <c r="B729" s="223" t="s">
        <v>3849</v>
      </c>
      <c r="C729" s="107" t="s">
        <v>61</v>
      </c>
      <c r="D729" s="61" t="s">
        <v>810</v>
      </c>
      <c r="E729" s="96" t="s">
        <v>3858</v>
      </c>
      <c r="F729" s="60" t="s">
        <v>3880</v>
      </c>
      <c r="G729" s="9" t="s">
        <v>35</v>
      </c>
      <c r="H729" s="10" t="s">
        <v>3860</v>
      </c>
      <c r="I729" s="14" t="e">
        <f>VLOOKUP(H729,合同高级查询数据!$A$2:$Y$53,25,FALSE)</f>
        <v>#N/A</v>
      </c>
      <c r="J729" s="9" t="s">
        <v>37</v>
      </c>
      <c r="K729" s="268" t="s">
        <v>3891</v>
      </c>
      <c r="L729" s="276" t="s">
        <v>3895</v>
      </c>
      <c r="M729" s="15"/>
      <c r="N729" s="116">
        <v>44812</v>
      </c>
      <c r="O729" s="116" t="s">
        <v>1279</v>
      </c>
      <c r="P729" s="238">
        <v>9500</v>
      </c>
      <c r="Q729" s="18">
        <v>61.52</v>
      </c>
      <c r="R729" s="81">
        <f t="shared" si="42"/>
        <v>584440</v>
      </c>
      <c r="S729" s="25">
        <v>202304</v>
      </c>
      <c r="T729" s="288" t="s">
        <v>3896</v>
      </c>
      <c r="U729" s="256"/>
      <c r="V729" s="257">
        <v>61.519</v>
      </c>
      <c r="W729" s="257">
        <v>61.52</v>
      </c>
      <c r="X729" s="16">
        <v>44652</v>
      </c>
      <c r="Y729" s="264">
        <v>45016</v>
      </c>
      <c r="Z729" s="34" t="s">
        <v>3897</v>
      </c>
      <c r="AA729" s="34">
        <v>0.3</v>
      </c>
      <c r="AB729" s="103">
        <v>120</v>
      </c>
      <c r="AC729" s="190">
        <v>36</v>
      </c>
    </row>
    <row r="730" s="41" customFormat="1" customHeight="1" spans="1:29">
      <c r="A730" s="56" t="s">
        <v>528</v>
      </c>
      <c r="B730" s="220" t="s">
        <v>3849</v>
      </c>
      <c r="C730" s="181" t="s">
        <v>61</v>
      </c>
      <c r="D730" s="57" t="s">
        <v>810</v>
      </c>
      <c r="E730" s="72" t="s">
        <v>3898</v>
      </c>
      <c r="F730" s="56" t="s">
        <v>3899</v>
      </c>
      <c r="G730" s="228" t="s">
        <v>35</v>
      </c>
      <c r="H730" s="222" t="s">
        <v>3900</v>
      </c>
      <c r="I730" s="58" t="e">
        <f>VLOOKUP(H730,合同高级查询数据!$A$2:$Y$53,25,FALSE)</f>
        <v>#N/A</v>
      </c>
      <c r="J730" s="228" t="s">
        <v>37</v>
      </c>
      <c r="K730" s="273" t="s">
        <v>3899</v>
      </c>
      <c r="L730" s="274" t="s">
        <v>3899</v>
      </c>
      <c r="M730" s="230"/>
      <c r="N730" s="270">
        <v>44835</v>
      </c>
      <c r="O730" s="270" t="s">
        <v>58</v>
      </c>
      <c r="P730" s="240">
        <v>9000</v>
      </c>
      <c r="Q730" s="244">
        <v>80</v>
      </c>
      <c r="R730" s="74">
        <f t="shared" si="42"/>
        <v>720000</v>
      </c>
      <c r="S730" s="246">
        <v>202304</v>
      </c>
      <c r="T730" s="287" t="s">
        <v>3901</v>
      </c>
      <c r="U730" s="253"/>
      <c r="V730" s="248">
        <v>80</v>
      </c>
      <c r="W730" s="248"/>
      <c r="X730" s="270">
        <v>44835</v>
      </c>
      <c r="Y730" s="291">
        <v>45199</v>
      </c>
      <c r="Z730" s="261" t="s">
        <v>3902</v>
      </c>
      <c r="AA730" s="261">
        <v>0.3</v>
      </c>
      <c r="AB730" s="171">
        <v>100</v>
      </c>
      <c r="AC730" s="189">
        <v>30</v>
      </c>
    </row>
    <row r="731" s="41" customFormat="1" customHeight="1" spans="1:29">
      <c r="A731" s="56" t="s">
        <v>528</v>
      </c>
      <c r="B731" s="220" t="s">
        <v>3849</v>
      </c>
      <c r="C731" s="181" t="s">
        <v>61</v>
      </c>
      <c r="D731" s="57" t="s">
        <v>810</v>
      </c>
      <c r="E731" s="72" t="s">
        <v>3850</v>
      </c>
      <c r="F731" s="56" t="s">
        <v>3851</v>
      </c>
      <c r="G731" s="228" t="s">
        <v>35</v>
      </c>
      <c r="H731" s="222" t="s">
        <v>3903</v>
      </c>
      <c r="I731" s="58" t="e">
        <f>VLOOKUP(H731,合同高级查询数据!$A$2:$Y$53,25,FALSE)</f>
        <v>#N/A</v>
      </c>
      <c r="J731" s="228" t="s">
        <v>825</v>
      </c>
      <c r="K731" s="273" t="s">
        <v>3904</v>
      </c>
      <c r="L731" s="274" t="s">
        <v>3904</v>
      </c>
      <c r="M731" s="230"/>
      <c r="N731" s="270" t="s">
        <v>3905</v>
      </c>
      <c r="O731" s="270" t="s">
        <v>3906</v>
      </c>
      <c r="P731" s="240">
        <v>9000</v>
      </c>
      <c r="Q731" s="244">
        <v>0</v>
      </c>
      <c r="R731" s="74">
        <f t="shared" si="42"/>
        <v>0</v>
      </c>
      <c r="S731" s="246">
        <v>202304</v>
      </c>
      <c r="T731" s="287" t="s">
        <v>3907</v>
      </c>
      <c r="U731" s="253"/>
      <c r="V731" s="248">
        <v>0</v>
      </c>
      <c r="W731" s="248"/>
      <c r="X731" s="126"/>
      <c r="Y731" s="291"/>
      <c r="Z731" s="261" t="s">
        <v>3908</v>
      </c>
      <c r="AA731" s="261">
        <v>0</v>
      </c>
      <c r="AB731" s="171">
        <v>0</v>
      </c>
      <c r="AC731" s="189">
        <v>0</v>
      </c>
    </row>
    <row r="732" s="2" customFormat="1" customHeight="1" spans="1:29">
      <c r="A732" s="60" t="s">
        <v>528</v>
      </c>
      <c r="B732" s="223" t="s">
        <v>3849</v>
      </c>
      <c r="C732" s="107" t="s">
        <v>61</v>
      </c>
      <c r="D732" s="61" t="s">
        <v>810</v>
      </c>
      <c r="E732" s="96" t="s">
        <v>3850</v>
      </c>
      <c r="F732" s="60" t="s">
        <v>3851</v>
      </c>
      <c r="G732" s="9" t="s">
        <v>35</v>
      </c>
      <c r="H732" s="10" t="s">
        <v>3909</v>
      </c>
      <c r="I732" s="14" t="e">
        <f>VLOOKUP(H732,合同高级查询数据!$A$2:$Y$53,25,FALSE)</f>
        <v>#N/A</v>
      </c>
      <c r="J732" s="9" t="s">
        <v>37</v>
      </c>
      <c r="K732" s="268" t="s">
        <v>3910</v>
      </c>
      <c r="L732" s="276" t="s">
        <v>3911</v>
      </c>
      <c r="M732" s="15" t="s">
        <v>3912</v>
      </c>
      <c r="N732" s="116">
        <v>44805</v>
      </c>
      <c r="O732" s="116" t="s">
        <v>1663</v>
      </c>
      <c r="P732" s="238">
        <v>9000</v>
      </c>
      <c r="Q732" s="18">
        <v>15.2</v>
      </c>
      <c r="R732" s="81">
        <f t="shared" si="42"/>
        <v>136800</v>
      </c>
      <c r="S732" s="25">
        <v>202304</v>
      </c>
      <c r="T732" s="288" t="s">
        <v>3913</v>
      </c>
      <c r="U732" s="256"/>
      <c r="V732" s="257">
        <v>15.200650711</v>
      </c>
      <c r="W732" s="257"/>
      <c r="X732" s="30">
        <v>44927</v>
      </c>
      <c r="Y732" s="264"/>
      <c r="Z732" s="34" t="s">
        <v>3914</v>
      </c>
      <c r="AA732" s="34">
        <v>0.3</v>
      </c>
      <c r="AB732" s="103">
        <v>40</v>
      </c>
      <c r="AC732" s="190">
        <v>12</v>
      </c>
    </row>
    <row r="733" s="2" customFormat="1" customHeight="1" spans="1:29">
      <c r="A733" s="60" t="s">
        <v>528</v>
      </c>
      <c r="B733" s="223" t="s">
        <v>3849</v>
      </c>
      <c r="C733" s="107" t="s">
        <v>61</v>
      </c>
      <c r="D733" s="61" t="s">
        <v>810</v>
      </c>
      <c r="E733" s="96" t="s">
        <v>3850</v>
      </c>
      <c r="F733" s="60" t="s">
        <v>3851</v>
      </c>
      <c r="G733" s="9" t="s">
        <v>35</v>
      </c>
      <c r="H733" s="10" t="s">
        <v>3909</v>
      </c>
      <c r="I733" s="14" t="e">
        <f>VLOOKUP(H733,合同高级查询数据!$A$2:$Y$53,25,FALSE)</f>
        <v>#N/A</v>
      </c>
      <c r="J733" s="9" t="s">
        <v>37</v>
      </c>
      <c r="K733" s="268" t="s">
        <v>3910</v>
      </c>
      <c r="L733" s="276" t="s">
        <v>3915</v>
      </c>
      <c r="M733" s="15" t="s">
        <v>3916</v>
      </c>
      <c r="N733" s="116" t="s">
        <v>3917</v>
      </c>
      <c r="O733" s="116" t="s">
        <v>3918</v>
      </c>
      <c r="P733" s="238">
        <v>9000</v>
      </c>
      <c r="Q733" s="18">
        <v>0</v>
      </c>
      <c r="R733" s="81">
        <f t="shared" si="42"/>
        <v>0</v>
      </c>
      <c r="S733" s="25">
        <v>202304</v>
      </c>
      <c r="T733" s="288" t="s">
        <v>3919</v>
      </c>
      <c r="U733" s="256"/>
      <c r="V733" s="257">
        <v>0</v>
      </c>
      <c r="W733" s="257"/>
      <c r="X733" s="30">
        <v>44927</v>
      </c>
      <c r="Y733" s="264"/>
      <c r="Z733" s="34" t="s">
        <v>3920</v>
      </c>
      <c r="AA733" s="34">
        <v>0</v>
      </c>
      <c r="AB733" s="103">
        <v>140</v>
      </c>
      <c r="AC733" s="190">
        <v>0</v>
      </c>
    </row>
    <row r="734" s="41" customFormat="1" customHeight="1" spans="1:29">
      <c r="A734" s="56" t="s">
        <v>528</v>
      </c>
      <c r="B734" s="220" t="s">
        <v>3849</v>
      </c>
      <c r="C734" s="181" t="s">
        <v>61</v>
      </c>
      <c r="D734" s="57" t="s">
        <v>810</v>
      </c>
      <c r="E734" s="72" t="s">
        <v>3921</v>
      </c>
      <c r="F734" s="56" t="s">
        <v>3922</v>
      </c>
      <c r="G734" s="228" t="s">
        <v>35</v>
      </c>
      <c r="H734" s="222" t="s">
        <v>3923</v>
      </c>
      <c r="I734" s="58" t="e">
        <f>VLOOKUP(H734,合同高级查询数据!$A$2:$Y$53,25,FALSE)</f>
        <v>#N/A</v>
      </c>
      <c r="J734" s="228" t="s">
        <v>37</v>
      </c>
      <c r="K734" s="273" t="s">
        <v>3924</v>
      </c>
      <c r="L734" s="274" t="s">
        <v>3925</v>
      </c>
      <c r="M734" s="230" t="s">
        <v>3926</v>
      </c>
      <c r="N734" s="270" t="s">
        <v>3927</v>
      </c>
      <c r="O734" s="270" t="s">
        <v>3928</v>
      </c>
      <c r="P734" s="240">
        <v>9000</v>
      </c>
      <c r="Q734" s="244">
        <v>40.774</v>
      </c>
      <c r="R734" s="74">
        <f t="shared" si="42"/>
        <v>366966</v>
      </c>
      <c r="S734" s="246">
        <v>202304</v>
      </c>
      <c r="T734" s="287" t="s">
        <v>3929</v>
      </c>
      <c r="U734" s="253"/>
      <c r="V734" s="248">
        <v>39.996</v>
      </c>
      <c r="W734" s="248">
        <v>41.552</v>
      </c>
      <c r="X734" s="126">
        <v>44814</v>
      </c>
      <c r="Y734" s="126">
        <v>45046</v>
      </c>
      <c r="Z734" s="261" t="s">
        <v>3926</v>
      </c>
      <c r="AA734" s="261">
        <v>0.3</v>
      </c>
      <c r="AB734" s="171">
        <v>100</v>
      </c>
      <c r="AC734" s="189">
        <v>30</v>
      </c>
    </row>
    <row r="735" s="41" customFormat="1" customHeight="1" spans="1:29">
      <c r="A735" s="56" t="s">
        <v>528</v>
      </c>
      <c r="B735" s="220" t="s">
        <v>3849</v>
      </c>
      <c r="C735" s="181" t="s">
        <v>61</v>
      </c>
      <c r="D735" s="57" t="s">
        <v>810</v>
      </c>
      <c r="E735" s="72" t="s">
        <v>3921</v>
      </c>
      <c r="F735" s="56" t="s">
        <v>3922</v>
      </c>
      <c r="G735" s="228" t="s">
        <v>35</v>
      </c>
      <c r="H735" s="222" t="s">
        <v>3923</v>
      </c>
      <c r="I735" s="58" t="e">
        <f>VLOOKUP(H735,合同高级查询数据!$A$2:$Y$53,25,FALSE)</f>
        <v>#N/A</v>
      </c>
      <c r="J735" s="228" t="s">
        <v>37</v>
      </c>
      <c r="K735" s="273" t="s">
        <v>3924</v>
      </c>
      <c r="L735" s="274" t="s">
        <v>3925</v>
      </c>
      <c r="M735" s="230" t="s">
        <v>3926</v>
      </c>
      <c r="N735" s="270" t="s">
        <v>3927</v>
      </c>
      <c r="O735" s="270" t="s">
        <v>3928</v>
      </c>
      <c r="P735" s="240">
        <v>9000</v>
      </c>
      <c r="Q735" s="244">
        <f>36.192-35.557</f>
        <v>0.634999999999998</v>
      </c>
      <c r="R735" s="74">
        <f t="shared" si="42"/>
        <v>5715</v>
      </c>
      <c r="S735" s="246">
        <v>202303</v>
      </c>
      <c r="T735" s="287" t="s">
        <v>3930</v>
      </c>
      <c r="U735" s="253"/>
      <c r="V735" s="248">
        <v>35.557</v>
      </c>
      <c r="W735" s="248">
        <v>36.826</v>
      </c>
      <c r="X735" s="126">
        <v>44814</v>
      </c>
      <c r="Y735" s="126">
        <v>45046</v>
      </c>
      <c r="Z735" s="261" t="s">
        <v>3926</v>
      </c>
      <c r="AA735" s="261">
        <v>0.3</v>
      </c>
      <c r="AB735" s="171">
        <v>100</v>
      </c>
      <c r="AC735" s="189">
        <v>30</v>
      </c>
    </row>
    <row r="736" s="41" customFormat="1" customHeight="1" spans="1:29">
      <c r="A736" s="56" t="s">
        <v>190</v>
      </c>
      <c r="B736" s="220" t="s">
        <v>3849</v>
      </c>
      <c r="C736" s="181" t="s">
        <v>61</v>
      </c>
      <c r="D736" s="57" t="s">
        <v>810</v>
      </c>
      <c r="E736" s="72" t="s">
        <v>3931</v>
      </c>
      <c r="F736" s="56" t="s">
        <v>3932</v>
      </c>
      <c r="G736" s="228" t="s">
        <v>35</v>
      </c>
      <c r="H736" s="222" t="s">
        <v>3933</v>
      </c>
      <c r="I736" s="58" t="e">
        <f>VLOOKUP(H736,合同高级查询数据!$A$2:$Y$53,25,FALSE)</f>
        <v>#N/A</v>
      </c>
      <c r="J736" s="228" t="s">
        <v>37</v>
      </c>
      <c r="K736" s="273" t="s">
        <v>3924</v>
      </c>
      <c r="L736" s="274" t="s">
        <v>3934</v>
      </c>
      <c r="M736" s="230" t="s">
        <v>3926</v>
      </c>
      <c r="N736" s="270">
        <v>44682</v>
      </c>
      <c r="O736" s="270" t="s">
        <v>2100</v>
      </c>
      <c r="P736" s="240">
        <v>7500</v>
      </c>
      <c r="Q736" s="244">
        <v>32.1</v>
      </c>
      <c r="R736" s="74">
        <f t="shared" si="42"/>
        <v>240750</v>
      </c>
      <c r="S736" s="246">
        <v>202304</v>
      </c>
      <c r="T736" s="287" t="s">
        <v>3935</v>
      </c>
      <c r="U736" s="253"/>
      <c r="V736" s="248">
        <v>32.084</v>
      </c>
      <c r="W736" s="248">
        <v>32.996</v>
      </c>
      <c r="X736" s="126">
        <v>44682</v>
      </c>
      <c r="Y736" s="126">
        <v>45046</v>
      </c>
      <c r="Z736" s="261" t="s">
        <v>3936</v>
      </c>
      <c r="AA736" s="261">
        <v>0.3</v>
      </c>
      <c r="AB736" s="171">
        <v>80</v>
      </c>
      <c r="AC736" s="189">
        <v>24</v>
      </c>
    </row>
    <row r="737" s="2" customFormat="1" customHeight="1" spans="1:29">
      <c r="A737" s="60" t="s">
        <v>582</v>
      </c>
      <c r="B737" s="223" t="s">
        <v>3849</v>
      </c>
      <c r="C737" s="107" t="s">
        <v>61</v>
      </c>
      <c r="D737" s="61" t="s">
        <v>810</v>
      </c>
      <c r="E737" s="96" t="s">
        <v>3937</v>
      </c>
      <c r="F737" s="60" t="s">
        <v>3938</v>
      </c>
      <c r="G737" s="9" t="s">
        <v>35</v>
      </c>
      <c r="H737" s="10" t="s">
        <v>3939</v>
      </c>
      <c r="I737" s="14" t="e">
        <f>VLOOKUP(H737,合同高级查询数据!$A$2:$Y$53,25,FALSE)</f>
        <v>#N/A</v>
      </c>
      <c r="J737" s="9" t="s">
        <v>37</v>
      </c>
      <c r="K737" s="268" t="s">
        <v>3940</v>
      </c>
      <c r="L737" s="276" t="s">
        <v>3941</v>
      </c>
      <c r="M737" s="15"/>
      <c r="N737" s="116" t="s">
        <v>3942</v>
      </c>
      <c r="O737" s="116" t="s">
        <v>3943</v>
      </c>
      <c r="P737" s="238">
        <v>6740</v>
      </c>
      <c r="Q737" s="18">
        <v>112.29</v>
      </c>
      <c r="R737" s="81">
        <f t="shared" si="42"/>
        <v>756834.6</v>
      </c>
      <c r="S737" s="25">
        <v>202304</v>
      </c>
      <c r="T737" s="288" t="s">
        <v>3944</v>
      </c>
      <c r="U737" s="256"/>
      <c r="V737" s="257">
        <v>112.292388916</v>
      </c>
      <c r="W737" s="257"/>
      <c r="X737" s="30">
        <v>44927</v>
      </c>
      <c r="Y737" s="264"/>
      <c r="Z737" s="34" t="s">
        <v>3945</v>
      </c>
      <c r="AA737" s="34">
        <v>0.4</v>
      </c>
      <c r="AB737" s="103">
        <v>270</v>
      </c>
      <c r="AC737" s="190">
        <v>108</v>
      </c>
    </row>
    <row r="738" s="2" customFormat="1" customHeight="1" spans="1:29">
      <c r="A738" s="60" t="s">
        <v>582</v>
      </c>
      <c r="B738" s="223" t="s">
        <v>3849</v>
      </c>
      <c r="C738" s="107" t="s">
        <v>61</v>
      </c>
      <c r="D738" s="61" t="s">
        <v>810</v>
      </c>
      <c r="E738" s="96" t="s">
        <v>3937</v>
      </c>
      <c r="F738" s="60" t="s">
        <v>3938</v>
      </c>
      <c r="G738" s="9" t="s">
        <v>35</v>
      </c>
      <c r="H738" s="10" t="s">
        <v>3939</v>
      </c>
      <c r="I738" s="14" t="e">
        <f>VLOOKUP(H738,合同高级查询数据!$A$2:$Y$53,25,FALSE)</f>
        <v>#N/A</v>
      </c>
      <c r="J738" s="9" t="s">
        <v>37</v>
      </c>
      <c r="K738" s="268" t="s">
        <v>3940</v>
      </c>
      <c r="L738" s="276" t="s">
        <v>3941</v>
      </c>
      <c r="M738" s="15"/>
      <c r="N738" s="116" t="s">
        <v>3942</v>
      </c>
      <c r="O738" s="116" t="s">
        <v>3943</v>
      </c>
      <c r="P738" s="238">
        <v>6740</v>
      </c>
      <c r="Q738" s="18">
        <f>114.32-113.46</f>
        <v>0.859999999999999</v>
      </c>
      <c r="R738" s="81">
        <f t="shared" si="42"/>
        <v>5796.4</v>
      </c>
      <c r="S738" s="25">
        <v>202303</v>
      </c>
      <c r="T738" s="288" t="s">
        <v>3946</v>
      </c>
      <c r="U738" s="256"/>
      <c r="V738" s="257">
        <v>113.457069397</v>
      </c>
      <c r="W738" s="257">
        <v>115.17</v>
      </c>
      <c r="X738" s="30">
        <v>44927</v>
      </c>
      <c r="Y738" s="264"/>
      <c r="Z738" s="34" t="s">
        <v>3945</v>
      </c>
      <c r="AA738" s="34">
        <v>0.4</v>
      </c>
      <c r="AB738" s="103">
        <v>270</v>
      </c>
      <c r="AC738" s="190">
        <v>108</v>
      </c>
    </row>
    <row r="739" s="2" customFormat="1" customHeight="1" spans="1:29">
      <c r="A739" s="60" t="s">
        <v>582</v>
      </c>
      <c r="B739" s="223" t="s">
        <v>3849</v>
      </c>
      <c r="C739" s="107" t="s">
        <v>61</v>
      </c>
      <c r="D739" s="61" t="s">
        <v>810</v>
      </c>
      <c r="E739" s="96" t="s">
        <v>3937</v>
      </c>
      <c r="F739" s="60" t="s">
        <v>3938</v>
      </c>
      <c r="G739" s="9" t="s">
        <v>35</v>
      </c>
      <c r="H739" s="10" t="s">
        <v>3939</v>
      </c>
      <c r="I739" s="14" t="e">
        <f>VLOOKUP(H739,合同高级查询数据!$A$2:$Y$53,25,FALSE)</f>
        <v>#N/A</v>
      </c>
      <c r="J739" s="9" t="s">
        <v>37</v>
      </c>
      <c r="K739" s="268" t="s">
        <v>3947</v>
      </c>
      <c r="L739" s="276" t="s">
        <v>3948</v>
      </c>
      <c r="M739" s="15"/>
      <c r="N739" s="116">
        <v>44470</v>
      </c>
      <c r="O739" s="116" t="s">
        <v>3949</v>
      </c>
      <c r="P739" s="238">
        <v>6740</v>
      </c>
      <c r="Q739" s="18">
        <v>0</v>
      </c>
      <c r="R739" s="81">
        <f t="shared" si="42"/>
        <v>0</v>
      </c>
      <c r="S739" s="25">
        <v>202304</v>
      </c>
      <c r="T739" s="288" t="s">
        <v>3950</v>
      </c>
      <c r="U739" s="256"/>
      <c r="V739" s="257">
        <v>0</v>
      </c>
      <c r="W739" s="257"/>
      <c r="X739" s="30">
        <v>44927</v>
      </c>
      <c r="Y739" s="264"/>
      <c r="Z739" s="34" t="s">
        <v>3951</v>
      </c>
      <c r="AA739" s="34">
        <v>0.4</v>
      </c>
      <c r="AB739" s="103">
        <v>0</v>
      </c>
      <c r="AC739" s="190">
        <v>0</v>
      </c>
    </row>
    <row r="740" s="2" customFormat="1" customHeight="1" spans="1:29">
      <c r="A740" s="60" t="s">
        <v>582</v>
      </c>
      <c r="B740" s="223" t="s">
        <v>3849</v>
      </c>
      <c r="C740" s="107" t="s">
        <v>61</v>
      </c>
      <c r="D740" s="61" t="s">
        <v>810</v>
      </c>
      <c r="E740" s="96" t="s">
        <v>3937</v>
      </c>
      <c r="F740" s="60" t="s">
        <v>3938</v>
      </c>
      <c r="G740" s="9" t="s">
        <v>35</v>
      </c>
      <c r="H740" s="10" t="s">
        <v>3939</v>
      </c>
      <c r="I740" s="14" t="e">
        <f>VLOOKUP(H740,合同高级查询数据!$A$2:$Y$53,25,FALSE)</f>
        <v>#N/A</v>
      </c>
      <c r="J740" s="9" t="s">
        <v>37</v>
      </c>
      <c r="K740" s="268" t="s">
        <v>3952</v>
      </c>
      <c r="L740" s="276" t="s">
        <v>3953</v>
      </c>
      <c r="M740" s="15"/>
      <c r="N740" s="116" t="s">
        <v>3954</v>
      </c>
      <c r="O740" s="116" t="s">
        <v>3955</v>
      </c>
      <c r="P740" s="238">
        <v>6740</v>
      </c>
      <c r="Q740" s="18">
        <v>157.81</v>
      </c>
      <c r="R740" s="81">
        <f t="shared" si="42"/>
        <v>1063639.4</v>
      </c>
      <c r="S740" s="25">
        <v>202304</v>
      </c>
      <c r="T740" s="288" t="s">
        <v>3956</v>
      </c>
      <c r="U740" s="256"/>
      <c r="V740" s="257">
        <v>157.811660767</v>
      </c>
      <c r="W740" s="257"/>
      <c r="X740" s="30">
        <v>44927</v>
      </c>
      <c r="Y740" s="264"/>
      <c r="Z740" s="34" t="s">
        <v>3957</v>
      </c>
      <c r="AA740" s="34">
        <v>0.4</v>
      </c>
      <c r="AB740" s="103">
        <v>260</v>
      </c>
      <c r="AC740" s="190">
        <v>104</v>
      </c>
    </row>
    <row r="741" s="2" customFormat="1" customHeight="1" spans="1:29">
      <c r="A741" s="60" t="s">
        <v>582</v>
      </c>
      <c r="B741" s="223" t="s">
        <v>3849</v>
      </c>
      <c r="C741" s="107" t="s">
        <v>61</v>
      </c>
      <c r="D741" s="61" t="s">
        <v>810</v>
      </c>
      <c r="E741" s="96" t="s">
        <v>3937</v>
      </c>
      <c r="F741" s="60" t="s">
        <v>3938</v>
      </c>
      <c r="G741" s="9" t="s">
        <v>35</v>
      </c>
      <c r="H741" s="10" t="s">
        <v>3939</v>
      </c>
      <c r="I741" s="14" t="e">
        <f>VLOOKUP(H741,合同高级查询数据!$A$2:$Y$53,25,FALSE)</f>
        <v>#N/A</v>
      </c>
      <c r="J741" s="9" t="s">
        <v>37</v>
      </c>
      <c r="K741" s="268" t="s">
        <v>3952</v>
      </c>
      <c r="L741" s="276" t="s">
        <v>3953</v>
      </c>
      <c r="M741" s="15"/>
      <c r="N741" s="116" t="s">
        <v>3954</v>
      </c>
      <c r="O741" s="116" t="s">
        <v>3955</v>
      </c>
      <c r="P741" s="238">
        <v>6740</v>
      </c>
      <c r="Q741" s="18">
        <f>143.76-142.67</f>
        <v>1.09</v>
      </c>
      <c r="R741" s="81">
        <f t="shared" si="42"/>
        <v>7346.6</v>
      </c>
      <c r="S741" s="25">
        <v>202303</v>
      </c>
      <c r="T741" s="288" t="s">
        <v>3958</v>
      </c>
      <c r="U741" s="256"/>
      <c r="V741" s="257">
        <v>142.672561646</v>
      </c>
      <c r="W741" s="257">
        <v>144.85</v>
      </c>
      <c r="X741" s="30">
        <v>44927</v>
      </c>
      <c r="Y741" s="264"/>
      <c r="Z741" s="34" t="s">
        <v>3957</v>
      </c>
      <c r="AA741" s="34">
        <v>0.4</v>
      </c>
      <c r="AB741" s="103">
        <v>260</v>
      </c>
      <c r="AC741" s="190">
        <v>104</v>
      </c>
    </row>
    <row r="742" s="2" customFormat="1" customHeight="1" spans="1:29">
      <c r="A742" s="60" t="s">
        <v>528</v>
      </c>
      <c r="B742" s="223" t="s">
        <v>3849</v>
      </c>
      <c r="C742" s="107" t="s">
        <v>61</v>
      </c>
      <c r="D742" s="61" t="s">
        <v>810</v>
      </c>
      <c r="E742" s="268" t="s">
        <v>3959</v>
      </c>
      <c r="F742" s="60" t="s">
        <v>3960</v>
      </c>
      <c r="G742" s="9" t="s">
        <v>35</v>
      </c>
      <c r="H742" s="10" t="s">
        <v>3961</v>
      </c>
      <c r="I742" s="14" t="e">
        <f>VLOOKUP(H742,合同高级查询数据!$A$2:$Y$53,25,FALSE)</f>
        <v>#N/A</v>
      </c>
      <c r="J742" s="9" t="s">
        <v>37</v>
      </c>
      <c r="K742" s="268" t="s">
        <v>3962</v>
      </c>
      <c r="L742" s="276" t="s">
        <v>3960</v>
      </c>
      <c r="M742" s="15"/>
      <c r="N742" s="116">
        <v>45017</v>
      </c>
      <c r="O742" s="116" t="s">
        <v>74</v>
      </c>
      <c r="P742" s="238">
        <v>9000</v>
      </c>
      <c r="Q742" s="18">
        <v>103.932</v>
      </c>
      <c r="R742" s="81">
        <f t="shared" si="42"/>
        <v>935388</v>
      </c>
      <c r="S742" s="25">
        <v>202304</v>
      </c>
      <c r="T742" s="288" t="s">
        <v>3963</v>
      </c>
      <c r="U742" s="256"/>
      <c r="V742" s="257">
        <v>103.931694641</v>
      </c>
      <c r="W742" s="257"/>
      <c r="X742" s="30">
        <v>44986</v>
      </c>
      <c r="Y742" s="264"/>
      <c r="Z742" s="34" t="s">
        <v>3964</v>
      </c>
      <c r="AA742" s="34">
        <v>0.3</v>
      </c>
      <c r="AB742" s="103">
        <v>200</v>
      </c>
      <c r="AC742" s="190">
        <v>60</v>
      </c>
    </row>
    <row r="743" s="2" customFormat="1" customHeight="1" spans="1:29">
      <c r="A743" s="60" t="s">
        <v>575</v>
      </c>
      <c r="B743" s="223" t="s">
        <v>3849</v>
      </c>
      <c r="C743" s="107" t="s">
        <v>61</v>
      </c>
      <c r="D743" s="61" t="s">
        <v>810</v>
      </c>
      <c r="E743" s="268" t="s">
        <v>3965</v>
      </c>
      <c r="F743" s="60" t="s">
        <v>3966</v>
      </c>
      <c r="G743" s="9" t="s">
        <v>35</v>
      </c>
      <c r="H743" s="10" t="s">
        <v>3967</v>
      </c>
      <c r="I743" s="14" t="e">
        <f>VLOOKUP(H743,合同高级查询数据!$A$2:$Y$53,25,FALSE)</f>
        <v>#N/A</v>
      </c>
      <c r="J743" s="9" t="s">
        <v>1543</v>
      </c>
      <c r="K743" s="268" t="s">
        <v>62</v>
      </c>
      <c r="L743" s="276" t="s">
        <v>3968</v>
      </c>
      <c r="M743" s="15" t="s">
        <v>3019</v>
      </c>
      <c r="N743" s="116">
        <v>45039</v>
      </c>
      <c r="O743" s="116" t="s">
        <v>1663</v>
      </c>
      <c r="P743" s="238">
        <v>9500</v>
      </c>
      <c r="Q743" s="18">
        <f>12*8/30</f>
        <v>3.2</v>
      </c>
      <c r="R743" s="81">
        <f t="shared" si="42"/>
        <v>30400</v>
      </c>
      <c r="S743" s="25">
        <v>202304</v>
      </c>
      <c r="T743" s="288" t="s">
        <v>3969</v>
      </c>
      <c r="U743" s="256"/>
      <c r="V743" s="257">
        <v>7.4232748979703</v>
      </c>
      <c r="W743" s="257">
        <f>12*8/30</f>
        <v>3.2</v>
      </c>
      <c r="X743" s="30">
        <v>45039</v>
      </c>
      <c r="Y743" s="264"/>
      <c r="Z743" s="34" t="s">
        <v>3970</v>
      </c>
      <c r="AA743" s="34">
        <v>0.3</v>
      </c>
      <c r="AB743" s="103">
        <v>40</v>
      </c>
      <c r="AC743" s="190">
        <v>12</v>
      </c>
    </row>
    <row r="744" s="41" customFormat="1" customHeight="1" spans="1:29">
      <c r="A744" s="220" t="s">
        <v>575</v>
      </c>
      <c r="B744" s="72" t="s">
        <v>3587</v>
      </c>
      <c r="C744" s="220" t="s">
        <v>223</v>
      </c>
      <c r="D744" s="220" t="s">
        <v>3588</v>
      </c>
      <c r="E744" s="72" t="s">
        <v>3971</v>
      </c>
      <c r="F744" s="55" t="s">
        <v>3972</v>
      </c>
      <c r="G744" s="266" t="s">
        <v>35</v>
      </c>
      <c r="H744" s="222" t="s">
        <v>3973</v>
      </c>
      <c r="I744" s="58" t="e">
        <f>VLOOKUP(H744,合同高级查询数据!$A$2:$Y$53,25,FALSE)</f>
        <v>#N/A</v>
      </c>
      <c r="J744" s="55" t="s">
        <v>37</v>
      </c>
      <c r="K744" s="266" t="s">
        <v>3972</v>
      </c>
      <c r="L744" s="266" t="s">
        <v>3974</v>
      </c>
      <c r="M744" s="230"/>
      <c r="N744" s="239">
        <v>43688</v>
      </c>
      <c r="O744" s="266" t="s">
        <v>1663</v>
      </c>
      <c r="P744" s="240">
        <v>5000</v>
      </c>
      <c r="Q744" s="244">
        <v>13.98</v>
      </c>
      <c r="R744" s="73">
        <f t="shared" ref="R744:R747" si="43">ROUND(P744*Q744,2)</f>
        <v>69900</v>
      </c>
      <c r="S744" s="246">
        <v>202304</v>
      </c>
      <c r="T744" s="282" t="s">
        <v>3975</v>
      </c>
      <c r="U744" s="283"/>
      <c r="V744" s="248">
        <v>14.507433891</v>
      </c>
      <c r="W744" s="248">
        <v>13.98</v>
      </c>
      <c r="X744" s="126">
        <v>43678</v>
      </c>
      <c r="Y744" s="126">
        <v>45138</v>
      </c>
      <c r="Z744" s="262" t="s">
        <v>3976</v>
      </c>
      <c r="AA744" s="261">
        <v>0.3</v>
      </c>
      <c r="AB744" s="171">
        <v>40</v>
      </c>
      <c r="AC744" s="189">
        <v>12</v>
      </c>
    </row>
    <row r="745" s="41" customFormat="1" customHeight="1" spans="1:29">
      <c r="A745" s="220" t="s">
        <v>575</v>
      </c>
      <c r="B745" s="72" t="s">
        <v>3587</v>
      </c>
      <c r="C745" s="220" t="s">
        <v>223</v>
      </c>
      <c r="D745" s="220" t="s">
        <v>3588</v>
      </c>
      <c r="E745" s="72" t="s">
        <v>3971</v>
      </c>
      <c r="F745" s="55" t="s">
        <v>3972</v>
      </c>
      <c r="G745" s="266" t="s">
        <v>35</v>
      </c>
      <c r="H745" s="222" t="s">
        <v>3973</v>
      </c>
      <c r="I745" s="58" t="e">
        <f>VLOOKUP(H745,合同高级查询数据!$A$2:$Y$53,25,FALSE)</f>
        <v>#N/A</v>
      </c>
      <c r="J745" s="55" t="s">
        <v>37</v>
      </c>
      <c r="K745" s="266" t="s">
        <v>3972</v>
      </c>
      <c r="L745" s="266" t="s">
        <v>3974</v>
      </c>
      <c r="M745" s="230"/>
      <c r="N745" s="239">
        <v>43688</v>
      </c>
      <c r="O745" s="266" t="s">
        <v>1663</v>
      </c>
      <c r="P745" s="240">
        <v>5000</v>
      </c>
      <c r="Q745" s="244">
        <f>13.838-13.248</f>
        <v>0.59</v>
      </c>
      <c r="R745" s="73">
        <f t="shared" si="43"/>
        <v>2950</v>
      </c>
      <c r="S745" s="246">
        <v>202303</v>
      </c>
      <c r="T745" s="287" t="s">
        <v>3977</v>
      </c>
      <c r="U745" s="283"/>
      <c r="V745" s="248">
        <v>13.248339653</v>
      </c>
      <c r="W745" s="248">
        <v>14.425</v>
      </c>
      <c r="X745" s="126">
        <v>43678</v>
      </c>
      <c r="Y745" s="126">
        <v>45138</v>
      </c>
      <c r="Z745" s="262" t="s">
        <v>3976</v>
      </c>
      <c r="AA745" s="261">
        <v>0.3</v>
      </c>
      <c r="AB745" s="171">
        <v>40</v>
      </c>
      <c r="AC745" s="189">
        <v>12</v>
      </c>
    </row>
    <row r="746" s="2" customFormat="1" customHeight="1" spans="1:29">
      <c r="A746" s="223" t="s">
        <v>575</v>
      </c>
      <c r="B746" s="96" t="s">
        <v>3587</v>
      </c>
      <c r="C746" s="223" t="s">
        <v>223</v>
      </c>
      <c r="D746" s="223" t="s">
        <v>3588</v>
      </c>
      <c r="E746" s="96" t="s">
        <v>3978</v>
      </c>
      <c r="F746" s="7" t="s">
        <v>3979</v>
      </c>
      <c r="G746" s="8" t="s">
        <v>35</v>
      </c>
      <c r="H746" s="10" t="s">
        <v>3980</v>
      </c>
      <c r="I746" s="14" t="e">
        <f>VLOOKUP(H746,合同高级查询数据!$A$2:$Y$53,25,FALSE)</f>
        <v>#N/A</v>
      </c>
      <c r="J746" s="7" t="s">
        <v>37</v>
      </c>
      <c r="K746" s="8" t="s">
        <v>3979</v>
      </c>
      <c r="L746" s="8" t="s">
        <v>3979</v>
      </c>
      <c r="M746" s="15"/>
      <c r="N746" s="16" t="s">
        <v>3981</v>
      </c>
      <c r="O746" s="8" t="s">
        <v>3982</v>
      </c>
      <c r="P746" s="238">
        <v>9500</v>
      </c>
      <c r="Q746" s="18">
        <v>6.858</v>
      </c>
      <c r="R746" s="23">
        <f t="shared" si="43"/>
        <v>65151</v>
      </c>
      <c r="S746" s="25">
        <v>202304</v>
      </c>
      <c r="T746" s="278" t="s">
        <v>3983</v>
      </c>
      <c r="U746" s="279"/>
      <c r="V746" s="257">
        <v>6.846017361</v>
      </c>
      <c r="W746" s="257">
        <v>6.87</v>
      </c>
      <c r="X746" s="102">
        <v>44652</v>
      </c>
      <c r="Y746" s="102">
        <v>45016</v>
      </c>
      <c r="Z746" s="138" t="s">
        <v>3984</v>
      </c>
      <c r="AA746" s="34">
        <v>0.3</v>
      </c>
      <c r="AB746" s="103">
        <v>20</v>
      </c>
      <c r="AC746" s="190">
        <v>6</v>
      </c>
    </row>
    <row r="747" s="2" customFormat="1" customHeight="1" spans="1:29">
      <c r="A747" s="223" t="s">
        <v>575</v>
      </c>
      <c r="B747" s="96" t="s">
        <v>3587</v>
      </c>
      <c r="C747" s="223" t="s">
        <v>223</v>
      </c>
      <c r="D747" s="223" t="s">
        <v>3588</v>
      </c>
      <c r="E747" s="96" t="s">
        <v>3978</v>
      </c>
      <c r="F747" s="7" t="s">
        <v>3979</v>
      </c>
      <c r="G747" s="8" t="s">
        <v>35</v>
      </c>
      <c r="H747" s="10" t="s">
        <v>3985</v>
      </c>
      <c r="I747" s="14" t="e">
        <f>VLOOKUP(H747,合同高级查询数据!$A$2:$Y$53,25,FALSE)</f>
        <v>#N/A</v>
      </c>
      <c r="J747" s="7" t="s">
        <v>37</v>
      </c>
      <c r="K747" s="8" t="s">
        <v>3979</v>
      </c>
      <c r="L747" s="8" t="s">
        <v>3986</v>
      </c>
      <c r="M747" s="15"/>
      <c r="N747" s="16" t="s">
        <v>3987</v>
      </c>
      <c r="O747" s="8" t="s">
        <v>1099</v>
      </c>
      <c r="P747" s="238">
        <v>9500</v>
      </c>
      <c r="Q747" s="18">
        <v>0</v>
      </c>
      <c r="R747" s="23">
        <f t="shared" si="43"/>
        <v>0</v>
      </c>
      <c r="S747" s="25">
        <v>202304</v>
      </c>
      <c r="T747" s="278" t="s">
        <v>3988</v>
      </c>
      <c r="U747" s="279"/>
      <c r="V747" s="257">
        <v>0</v>
      </c>
      <c r="W747" s="257"/>
      <c r="X747" s="102">
        <v>44652</v>
      </c>
      <c r="Y747" s="102"/>
      <c r="Z747" s="138" t="s">
        <v>3989</v>
      </c>
      <c r="AA747" s="34">
        <v>0</v>
      </c>
      <c r="AB747" s="103">
        <v>0</v>
      </c>
      <c r="AC747" s="190">
        <v>0</v>
      </c>
    </row>
    <row r="748" s="2" customFormat="1" customHeight="1" spans="1:29">
      <c r="A748" s="223" t="s">
        <v>575</v>
      </c>
      <c r="B748" s="96" t="s">
        <v>3587</v>
      </c>
      <c r="C748" s="223" t="s">
        <v>223</v>
      </c>
      <c r="D748" s="223" t="s">
        <v>3588</v>
      </c>
      <c r="E748" s="96" t="s">
        <v>3990</v>
      </c>
      <c r="F748" s="7" t="s">
        <v>3991</v>
      </c>
      <c r="G748" s="8" t="s">
        <v>35</v>
      </c>
      <c r="H748" s="10" t="s">
        <v>3992</v>
      </c>
      <c r="I748" s="14" t="e">
        <f>VLOOKUP(H748,合同高级查询数据!$A$2:$Y$53,25,FALSE)</f>
        <v>#N/A</v>
      </c>
      <c r="J748" s="7" t="s">
        <v>37</v>
      </c>
      <c r="K748" s="8" t="s">
        <v>2423</v>
      </c>
      <c r="L748" s="8" t="s">
        <v>3991</v>
      </c>
      <c r="M748" s="15"/>
      <c r="N748" s="16">
        <v>43094</v>
      </c>
      <c r="O748" s="8" t="s">
        <v>1663</v>
      </c>
      <c r="P748" s="238">
        <v>5000</v>
      </c>
      <c r="Q748" s="18">
        <v>13.07</v>
      </c>
      <c r="R748" s="23">
        <f t="shared" si="42"/>
        <v>65350</v>
      </c>
      <c r="S748" s="25">
        <v>202304</v>
      </c>
      <c r="T748" s="278" t="s">
        <v>3993</v>
      </c>
      <c r="U748" s="279"/>
      <c r="V748" s="257">
        <v>13.070266724</v>
      </c>
      <c r="W748" s="280"/>
      <c r="X748" s="30">
        <v>44927</v>
      </c>
      <c r="Y748" s="264"/>
      <c r="Z748" s="138" t="s">
        <v>3994</v>
      </c>
      <c r="AA748" s="34">
        <v>0.3</v>
      </c>
      <c r="AB748" s="103">
        <v>40</v>
      </c>
      <c r="AC748" s="190">
        <v>12</v>
      </c>
    </row>
    <row r="749" s="2" customFormat="1" customHeight="1" spans="1:29">
      <c r="A749" s="223" t="s">
        <v>575</v>
      </c>
      <c r="B749" s="96" t="s">
        <v>3587</v>
      </c>
      <c r="C749" s="223" t="s">
        <v>223</v>
      </c>
      <c r="D749" s="223" t="s">
        <v>3588</v>
      </c>
      <c r="E749" s="96" t="s">
        <v>3990</v>
      </c>
      <c r="F749" s="7" t="s">
        <v>3991</v>
      </c>
      <c r="G749" s="8" t="s">
        <v>35</v>
      </c>
      <c r="H749" s="10" t="s">
        <v>3992</v>
      </c>
      <c r="I749" s="14" t="e">
        <f>VLOOKUP(H749,合同高级查询数据!$A$2:$Y$53,25,FALSE)</f>
        <v>#N/A</v>
      </c>
      <c r="J749" s="7" t="s">
        <v>37</v>
      </c>
      <c r="K749" s="8" t="s">
        <v>2423</v>
      </c>
      <c r="L749" s="277" t="s">
        <v>3995</v>
      </c>
      <c r="M749" s="15"/>
      <c r="N749" s="16">
        <v>44287</v>
      </c>
      <c r="O749" s="8" t="s">
        <v>1663</v>
      </c>
      <c r="P749" s="238">
        <v>5000</v>
      </c>
      <c r="Q749" s="18">
        <v>13.79</v>
      </c>
      <c r="R749" s="23">
        <f t="shared" si="42"/>
        <v>68950</v>
      </c>
      <c r="S749" s="25">
        <v>202304</v>
      </c>
      <c r="T749" s="278" t="s">
        <v>3996</v>
      </c>
      <c r="U749" s="279"/>
      <c r="V749" s="257">
        <v>13.790006638</v>
      </c>
      <c r="W749" s="280"/>
      <c r="X749" s="30">
        <v>44927</v>
      </c>
      <c r="Y749" s="264"/>
      <c r="Z749" s="138" t="s">
        <v>3997</v>
      </c>
      <c r="AA749" s="34">
        <v>0.3</v>
      </c>
      <c r="AB749" s="103">
        <v>40</v>
      </c>
      <c r="AC749" s="190">
        <v>12</v>
      </c>
    </row>
    <row r="750" s="2" customFormat="1" customHeight="1" spans="1:29">
      <c r="A750" s="223" t="s">
        <v>575</v>
      </c>
      <c r="B750" s="96" t="s">
        <v>3587</v>
      </c>
      <c r="C750" s="223" t="s">
        <v>2710</v>
      </c>
      <c r="D750" s="223" t="s">
        <v>3998</v>
      </c>
      <c r="E750" s="96" t="s">
        <v>3999</v>
      </c>
      <c r="F750" s="7" t="s">
        <v>4000</v>
      </c>
      <c r="G750" s="8" t="s">
        <v>35</v>
      </c>
      <c r="H750" s="224" t="s">
        <v>4001</v>
      </c>
      <c r="I750" s="14" t="e">
        <f>VLOOKUP(H750,合同高级查询数据!$A$2:$Y$53,25,FALSE)</f>
        <v>#N/A</v>
      </c>
      <c r="J750" s="7" t="s">
        <v>37</v>
      </c>
      <c r="K750" s="8" t="s">
        <v>2727</v>
      </c>
      <c r="L750" s="8" t="s">
        <v>4000</v>
      </c>
      <c r="M750" s="15"/>
      <c r="N750" s="16">
        <v>43398</v>
      </c>
      <c r="O750" s="8" t="s">
        <v>537</v>
      </c>
      <c r="P750" s="238">
        <v>9600</v>
      </c>
      <c r="Q750" s="18">
        <v>9</v>
      </c>
      <c r="R750" s="23">
        <f t="shared" si="42"/>
        <v>86400</v>
      </c>
      <c r="S750" s="25">
        <v>202304</v>
      </c>
      <c r="T750" s="278" t="s">
        <v>4002</v>
      </c>
      <c r="U750" s="279"/>
      <c r="V750" s="257">
        <v>8.945710182</v>
      </c>
      <c r="W750" s="257"/>
      <c r="X750" s="30">
        <v>44805</v>
      </c>
      <c r="Y750" s="264"/>
      <c r="Z750" s="138" t="s">
        <v>4003</v>
      </c>
      <c r="AA750" s="34">
        <v>0.4</v>
      </c>
      <c r="AB750" s="103">
        <v>20</v>
      </c>
      <c r="AC750" s="190">
        <v>8</v>
      </c>
    </row>
    <row r="751" s="2" customFormat="1" customHeight="1" spans="1:29">
      <c r="A751" s="223" t="s">
        <v>575</v>
      </c>
      <c r="B751" s="96" t="s">
        <v>3587</v>
      </c>
      <c r="C751" s="223" t="s">
        <v>2710</v>
      </c>
      <c r="D751" s="223" t="s">
        <v>3998</v>
      </c>
      <c r="E751" s="96" t="s">
        <v>3999</v>
      </c>
      <c r="F751" s="7" t="s">
        <v>4000</v>
      </c>
      <c r="G751" s="8" t="s">
        <v>35</v>
      </c>
      <c r="H751" s="224" t="s">
        <v>4001</v>
      </c>
      <c r="I751" s="14" t="e">
        <f>VLOOKUP(H751,合同高级查询数据!$A$2:$Y$53,25,FALSE)</f>
        <v>#N/A</v>
      </c>
      <c r="J751" s="7" t="s">
        <v>37</v>
      </c>
      <c r="K751" s="8" t="s">
        <v>2727</v>
      </c>
      <c r="L751" s="8" t="s">
        <v>4004</v>
      </c>
      <c r="M751" s="15"/>
      <c r="N751" s="16" t="s">
        <v>4005</v>
      </c>
      <c r="O751" s="8" t="s">
        <v>1608</v>
      </c>
      <c r="P751" s="238">
        <v>9833</v>
      </c>
      <c r="Q751" s="18">
        <v>0</v>
      </c>
      <c r="R751" s="23">
        <f t="shared" si="42"/>
        <v>0</v>
      </c>
      <c r="S751" s="25">
        <v>202304</v>
      </c>
      <c r="T751" s="278" t="s">
        <v>4006</v>
      </c>
      <c r="U751" s="279"/>
      <c r="V751" s="257">
        <v>0</v>
      </c>
      <c r="W751" s="257"/>
      <c r="X751" s="30">
        <v>44805</v>
      </c>
      <c r="Y751" s="264"/>
      <c r="Z751" s="138" t="s">
        <v>4007</v>
      </c>
      <c r="AA751" s="34">
        <v>0.4</v>
      </c>
      <c r="AB751" s="103">
        <v>0</v>
      </c>
      <c r="AC751" s="190">
        <v>0</v>
      </c>
    </row>
    <row r="752" s="41" customFormat="1" customHeight="1" spans="1:29">
      <c r="A752" s="220" t="s">
        <v>575</v>
      </c>
      <c r="B752" s="72" t="s">
        <v>3587</v>
      </c>
      <c r="C752" s="220" t="s">
        <v>2331</v>
      </c>
      <c r="D752" s="220" t="s">
        <v>3588</v>
      </c>
      <c r="E752" s="72" t="s">
        <v>4008</v>
      </c>
      <c r="F752" s="55" t="s">
        <v>4009</v>
      </c>
      <c r="G752" s="266" t="s">
        <v>35</v>
      </c>
      <c r="H752" s="222" t="s">
        <v>4010</v>
      </c>
      <c r="I752" s="58" t="e">
        <f>VLOOKUP(H752,合同高级查询数据!$A$2:$Y$53,25,FALSE)</f>
        <v>#N/A</v>
      </c>
      <c r="J752" s="55" t="s">
        <v>37</v>
      </c>
      <c r="K752" s="266" t="s">
        <v>4011</v>
      </c>
      <c r="L752" s="266" t="s">
        <v>4009</v>
      </c>
      <c r="M752" s="230" t="s">
        <v>4012</v>
      </c>
      <c r="N752" s="239" t="s">
        <v>4013</v>
      </c>
      <c r="O752" s="266" t="s">
        <v>4014</v>
      </c>
      <c r="P752" s="240">
        <v>9500</v>
      </c>
      <c r="Q752" s="244">
        <v>41.3</v>
      </c>
      <c r="R752" s="73">
        <f t="shared" si="42"/>
        <v>392350</v>
      </c>
      <c r="S752" s="246">
        <v>202304</v>
      </c>
      <c r="T752" s="282" t="s">
        <v>4015</v>
      </c>
      <c r="U752" s="283"/>
      <c r="V752" s="248">
        <v>41.2746315</v>
      </c>
      <c r="W752" s="248"/>
      <c r="X752" s="126">
        <v>44440</v>
      </c>
      <c r="Y752" s="291">
        <v>45169</v>
      </c>
      <c r="Z752" s="262" t="s">
        <v>4016</v>
      </c>
      <c r="AA752" s="261">
        <v>0.3</v>
      </c>
      <c r="AB752" s="171">
        <v>190</v>
      </c>
      <c r="AC752" s="189">
        <v>39</v>
      </c>
    </row>
    <row r="753" s="41" customFormat="1" customHeight="1" spans="1:29">
      <c r="A753" s="220" t="s">
        <v>575</v>
      </c>
      <c r="B753" s="72" t="s">
        <v>3587</v>
      </c>
      <c r="C753" s="220" t="s">
        <v>2331</v>
      </c>
      <c r="D753" s="220" t="s">
        <v>3588</v>
      </c>
      <c r="E753" s="72" t="s">
        <v>4008</v>
      </c>
      <c r="F753" s="55" t="s">
        <v>4009</v>
      </c>
      <c r="G753" s="266" t="s">
        <v>35</v>
      </c>
      <c r="H753" s="222" t="s">
        <v>4010</v>
      </c>
      <c r="I753" s="58" t="e">
        <f>VLOOKUP(H753,合同高级查询数据!$A$2:$Y$53,25,FALSE)</f>
        <v>#N/A</v>
      </c>
      <c r="J753" s="55" t="s">
        <v>37</v>
      </c>
      <c r="K753" s="266" t="s">
        <v>4017</v>
      </c>
      <c r="L753" s="266" t="s">
        <v>4018</v>
      </c>
      <c r="M753" s="230"/>
      <c r="N753" s="239" t="s">
        <v>4019</v>
      </c>
      <c r="O753" s="266" t="s">
        <v>1580</v>
      </c>
      <c r="P753" s="240">
        <v>9500</v>
      </c>
      <c r="Q753" s="244">
        <v>0</v>
      </c>
      <c r="R753" s="73">
        <f t="shared" si="42"/>
        <v>0</v>
      </c>
      <c r="S753" s="246">
        <v>202304</v>
      </c>
      <c r="T753" s="282" t="s">
        <v>4020</v>
      </c>
      <c r="U753" s="283"/>
      <c r="V753" s="248">
        <v>0</v>
      </c>
      <c r="W753" s="248"/>
      <c r="X753" s="126">
        <v>44440</v>
      </c>
      <c r="Y753" s="291">
        <v>45169</v>
      </c>
      <c r="Z753" s="262" t="s">
        <v>4021</v>
      </c>
      <c r="AA753" s="261">
        <v>0.3</v>
      </c>
      <c r="AB753" s="171">
        <v>0</v>
      </c>
      <c r="AC753" s="189">
        <v>0</v>
      </c>
    </row>
    <row r="754" s="41" customFormat="1" customHeight="1" spans="1:29">
      <c r="A754" s="220" t="s">
        <v>575</v>
      </c>
      <c r="B754" s="72" t="s">
        <v>3587</v>
      </c>
      <c r="C754" s="220" t="s">
        <v>2331</v>
      </c>
      <c r="D754" s="220" t="s">
        <v>3588</v>
      </c>
      <c r="E754" s="72" t="s">
        <v>4008</v>
      </c>
      <c r="F754" s="55" t="s">
        <v>4009</v>
      </c>
      <c r="G754" s="266" t="s">
        <v>35</v>
      </c>
      <c r="H754" s="222" t="s">
        <v>4010</v>
      </c>
      <c r="I754" s="58" t="e">
        <f>VLOOKUP(H754,合同高级查询数据!$A$2:$Y$53,25,FALSE)</f>
        <v>#N/A</v>
      </c>
      <c r="J754" s="55" t="s">
        <v>37</v>
      </c>
      <c r="K754" s="266" t="s">
        <v>4022</v>
      </c>
      <c r="L754" s="266" t="s">
        <v>4023</v>
      </c>
      <c r="M754" s="230"/>
      <c r="N754" s="239" t="s">
        <v>4024</v>
      </c>
      <c r="O754" s="266" t="s">
        <v>4025</v>
      </c>
      <c r="P754" s="240">
        <v>9500</v>
      </c>
      <c r="Q754" s="244">
        <v>0</v>
      </c>
      <c r="R754" s="73">
        <f t="shared" si="42"/>
        <v>0</v>
      </c>
      <c r="S754" s="246">
        <v>202304</v>
      </c>
      <c r="T754" s="282" t="s">
        <v>4026</v>
      </c>
      <c r="U754" s="283"/>
      <c r="V754" s="248">
        <v>0</v>
      </c>
      <c r="W754" s="248"/>
      <c r="X754" s="126">
        <v>44440</v>
      </c>
      <c r="Y754" s="291">
        <v>45169</v>
      </c>
      <c r="Z754" s="262" t="s">
        <v>4027</v>
      </c>
      <c r="AA754" s="261">
        <v>0.3</v>
      </c>
      <c r="AB754" s="171">
        <v>0</v>
      </c>
      <c r="AC754" s="189">
        <v>0</v>
      </c>
    </row>
    <row r="755" s="41" customFormat="1" customHeight="1" spans="1:29">
      <c r="A755" s="220" t="s">
        <v>575</v>
      </c>
      <c r="B755" s="72" t="s">
        <v>3587</v>
      </c>
      <c r="C755" s="220" t="s">
        <v>2331</v>
      </c>
      <c r="D755" s="220" t="s">
        <v>3588</v>
      </c>
      <c r="E755" s="72" t="s">
        <v>4008</v>
      </c>
      <c r="F755" s="55" t="s">
        <v>4009</v>
      </c>
      <c r="G755" s="266" t="s">
        <v>35</v>
      </c>
      <c r="H755" s="222" t="s">
        <v>4010</v>
      </c>
      <c r="I755" s="58" t="e">
        <f>VLOOKUP(H755,合同高级查询数据!$A$2:$Y$53,25,FALSE)</f>
        <v>#N/A</v>
      </c>
      <c r="J755" s="55" t="s">
        <v>825</v>
      </c>
      <c r="K755" s="266" t="s">
        <v>2331</v>
      </c>
      <c r="L755" s="266" t="s">
        <v>4028</v>
      </c>
      <c r="M755" s="230"/>
      <c r="N755" s="239">
        <v>43753</v>
      </c>
      <c r="O755" s="266" t="s">
        <v>228</v>
      </c>
      <c r="P755" s="240">
        <v>9500</v>
      </c>
      <c r="Q755" s="244">
        <v>1.1</v>
      </c>
      <c r="R755" s="73">
        <f t="shared" si="42"/>
        <v>10450</v>
      </c>
      <c r="S755" s="246">
        <v>202304</v>
      </c>
      <c r="T755" s="282" t="s">
        <v>4029</v>
      </c>
      <c r="U755" s="283"/>
      <c r="V755" s="248">
        <v>1.056793024</v>
      </c>
      <c r="W755" s="248"/>
      <c r="X755" s="126">
        <v>44440</v>
      </c>
      <c r="Y755" s="291">
        <v>45169</v>
      </c>
      <c r="Z755" s="262" t="s">
        <v>4030</v>
      </c>
      <c r="AA755" s="261">
        <v>0.3</v>
      </c>
      <c r="AB755" s="171">
        <v>10</v>
      </c>
      <c r="AC755" s="189">
        <v>3</v>
      </c>
    </row>
    <row r="756" s="2" customFormat="1" customHeight="1" spans="1:29">
      <c r="A756" s="223" t="s">
        <v>575</v>
      </c>
      <c r="B756" s="96" t="s">
        <v>3587</v>
      </c>
      <c r="C756" s="223" t="s">
        <v>299</v>
      </c>
      <c r="D756" s="223" t="s">
        <v>3588</v>
      </c>
      <c r="E756" s="96" t="s">
        <v>4031</v>
      </c>
      <c r="F756" s="7" t="s">
        <v>4032</v>
      </c>
      <c r="G756" s="8" t="s">
        <v>35</v>
      </c>
      <c r="H756" s="10" t="s">
        <v>4033</v>
      </c>
      <c r="I756" s="14" t="e">
        <f>VLOOKUP(H756,合同高级查询数据!$A$2:$Y$53,25,FALSE)</f>
        <v>#N/A</v>
      </c>
      <c r="J756" s="7" t="s">
        <v>37</v>
      </c>
      <c r="K756" s="8" t="s">
        <v>4034</v>
      </c>
      <c r="L756" s="8" t="s">
        <v>4034</v>
      </c>
      <c r="M756" s="15"/>
      <c r="N756" s="16">
        <v>43101</v>
      </c>
      <c r="O756" s="8">
        <v>0</v>
      </c>
      <c r="P756" s="238">
        <v>9500</v>
      </c>
      <c r="Q756" s="18">
        <v>0</v>
      </c>
      <c r="R756" s="23">
        <f t="shared" si="42"/>
        <v>0</v>
      </c>
      <c r="S756" s="25">
        <v>202304</v>
      </c>
      <c r="T756" s="278" t="s">
        <v>4035</v>
      </c>
      <c r="U756" s="279"/>
      <c r="V756" s="257">
        <v>0</v>
      </c>
      <c r="W756" s="257"/>
      <c r="X756" s="30">
        <v>44774</v>
      </c>
      <c r="Y756" s="138"/>
      <c r="Z756" s="138" t="s">
        <v>4036</v>
      </c>
      <c r="AA756" s="34">
        <v>0.3</v>
      </c>
      <c r="AB756" s="103">
        <v>0</v>
      </c>
      <c r="AC756" s="190">
        <v>0</v>
      </c>
    </row>
    <row r="757" s="2" customFormat="1" customHeight="1" spans="1:29">
      <c r="A757" s="223" t="s">
        <v>575</v>
      </c>
      <c r="B757" s="96" t="s">
        <v>3587</v>
      </c>
      <c r="C757" s="223" t="s">
        <v>299</v>
      </c>
      <c r="D757" s="223" t="s">
        <v>3588</v>
      </c>
      <c r="E757" s="96" t="s">
        <v>4031</v>
      </c>
      <c r="F757" s="7" t="s">
        <v>4032</v>
      </c>
      <c r="G757" s="8" t="s">
        <v>35</v>
      </c>
      <c r="H757" s="10" t="s">
        <v>4033</v>
      </c>
      <c r="I757" s="14" t="e">
        <f>VLOOKUP(H757,合同高级查询数据!$A$2:$Y$53,25,FALSE)</f>
        <v>#N/A</v>
      </c>
      <c r="J757" s="7" t="s">
        <v>37</v>
      </c>
      <c r="K757" s="8" t="s">
        <v>4037</v>
      </c>
      <c r="L757" s="8" t="s">
        <v>4037</v>
      </c>
      <c r="M757" s="15"/>
      <c r="N757" s="16" t="s">
        <v>4038</v>
      </c>
      <c r="O757" s="8" t="s">
        <v>4039</v>
      </c>
      <c r="P757" s="238">
        <v>9500</v>
      </c>
      <c r="Q757" s="18">
        <v>14.5</v>
      </c>
      <c r="R757" s="23">
        <f t="shared" si="42"/>
        <v>137750</v>
      </c>
      <c r="S757" s="25">
        <v>202304</v>
      </c>
      <c r="T757" s="278" t="s">
        <v>4040</v>
      </c>
      <c r="U757" s="279"/>
      <c r="V757" s="257">
        <v>14.485311508</v>
      </c>
      <c r="W757" s="257"/>
      <c r="X757" s="30">
        <v>44774</v>
      </c>
      <c r="Y757" s="138"/>
      <c r="Z757" s="138" t="s">
        <v>4041</v>
      </c>
      <c r="AA757" s="34">
        <v>0.3</v>
      </c>
      <c r="AB757" s="103">
        <v>40</v>
      </c>
      <c r="AC757" s="190">
        <v>12</v>
      </c>
    </row>
    <row r="758" s="2" customFormat="1" customHeight="1" spans="1:29">
      <c r="A758" s="223" t="s">
        <v>575</v>
      </c>
      <c r="B758" s="96" t="s">
        <v>3587</v>
      </c>
      <c r="C758" s="223" t="s">
        <v>299</v>
      </c>
      <c r="D758" s="223" t="s">
        <v>3588</v>
      </c>
      <c r="E758" s="96" t="s">
        <v>4031</v>
      </c>
      <c r="F758" s="7" t="s">
        <v>4032</v>
      </c>
      <c r="G758" s="8" t="s">
        <v>35</v>
      </c>
      <c r="H758" s="10" t="s">
        <v>4033</v>
      </c>
      <c r="I758" s="14" t="e">
        <f>VLOOKUP(H758,合同高级查询数据!$A$2:$Y$53,25,FALSE)</f>
        <v>#N/A</v>
      </c>
      <c r="J758" s="7" t="s">
        <v>37</v>
      </c>
      <c r="K758" s="8" t="s">
        <v>4042</v>
      </c>
      <c r="L758" s="8" t="s">
        <v>4042</v>
      </c>
      <c r="M758" s="15" t="s">
        <v>4043</v>
      </c>
      <c r="N758" s="16" t="s">
        <v>4044</v>
      </c>
      <c r="O758" s="8" t="s">
        <v>396</v>
      </c>
      <c r="P758" s="238">
        <v>0</v>
      </c>
      <c r="Q758" s="18">
        <v>0</v>
      </c>
      <c r="R758" s="23">
        <f t="shared" si="42"/>
        <v>0</v>
      </c>
      <c r="S758" s="25">
        <v>202304</v>
      </c>
      <c r="T758" s="278" t="s">
        <v>4045</v>
      </c>
      <c r="U758" s="279"/>
      <c r="V758" s="257">
        <v>0</v>
      </c>
      <c r="W758" s="257"/>
      <c r="X758" s="30">
        <v>44774</v>
      </c>
      <c r="Y758" s="138"/>
      <c r="Z758" s="138" t="s">
        <v>4046</v>
      </c>
      <c r="AA758" s="34">
        <v>0.3</v>
      </c>
      <c r="AB758" s="103">
        <v>0</v>
      </c>
      <c r="AC758" s="190">
        <v>0</v>
      </c>
    </row>
    <row r="759" s="2" customFormat="1" customHeight="1" spans="1:29">
      <c r="A759" s="223" t="s">
        <v>528</v>
      </c>
      <c r="B759" s="96" t="s">
        <v>3587</v>
      </c>
      <c r="C759" s="223" t="s">
        <v>4047</v>
      </c>
      <c r="D759" s="223" t="s">
        <v>3998</v>
      </c>
      <c r="E759" s="96" t="s">
        <v>4048</v>
      </c>
      <c r="F759" s="7" t="s">
        <v>4049</v>
      </c>
      <c r="G759" s="8" t="s">
        <v>35</v>
      </c>
      <c r="H759" s="10" t="s">
        <v>4050</v>
      </c>
      <c r="I759" s="14" t="e">
        <f>VLOOKUP(H759,合同高级查询数据!$A$2:$Y$53,25,FALSE)</f>
        <v>#N/A</v>
      </c>
      <c r="J759" s="7" t="s">
        <v>37</v>
      </c>
      <c r="K759" s="8" t="s">
        <v>4051</v>
      </c>
      <c r="L759" s="8" t="s">
        <v>4052</v>
      </c>
      <c r="M759" s="15"/>
      <c r="N759" s="16" t="s">
        <v>4053</v>
      </c>
      <c r="O759" s="8" t="s">
        <v>4054</v>
      </c>
      <c r="P759" s="238">
        <v>9000</v>
      </c>
      <c r="Q759" s="18">
        <v>37.9</v>
      </c>
      <c r="R759" s="23">
        <f t="shared" si="42"/>
        <v>341100</v>
      </c>
      <c r="S759" s="25">
        <v>202304</v>
      </c>
      <c r="T759" s="278" t="s">
        <v>4055</v>
      </c>
      <c r="U759" s="279"/>
      <c r="V759" s="257">
        <v>37.842757721</v>
      </c>
      <c r="W759" s="257"/>
      <c r="X759" s="102">
        <v>44986</v>
      </c>
      <c r="Y759" s="102"/>
      <c r="Z759" s="138" t="s">
        <v>4056</v>
      </c>
      <c r="AA759" s="34">
        <v>0.3</v>
      </c>
      <c r="AB759" s="103">
        <v>120</v>
      </c>
      <c r="AC759" s="190">
        <v>36</v>
      </c>
    </row>
    <row r="760" s="2" customFormat="1" customHeight="1" spans="1:29">
      <c r="A760" s="223" t="s">
        <v>528</v>
      </c>
      <c r="B760" s="96" t="s">
        <v>3587</v>
      </c>
      <c r="C760" s="223" t="s">
        <v>4047</v>
      </c>
      <c r="D760" s="223" t="s">
        <v>3998</v>
      </c>
      <c r="E760" s="96" t="s">
        <v>4048</v>
      </c>
      <c r="F760" s="7" t="s">
        <v>4049</v>
      </c>
      <c r="G760" s="8" t="s">
        <v>35</v>
      </c>
      <c r="H760" s="10" t="s">
        <v>4057</v>
      </c>
      <c r="I760" s="14" t="e">
        <f>VLOOKUP(H760,合同高级查询数据!$A$2:$Y$53,25,FALSE)</f>
        <v>#N/A</v>
      </c>
      <c r="J760" s="7" t="s">
        <v>37</v>
      </c>
      <c r="K760" s="8" t="s">
        <v>4058</v>
      </c>
      <c r="L760" s="8" t="s">
        <v>4059</v>
      </c>
      <c r="M760" s="15"/>
      <c r="N760" s="16">
        <v>44378</v>
      </c>
      <c r="O760" s="8" t="s">
        <v>1663</v>
      </c>
      <c r="P760" s="238">
        <v>9000</v>
      </c>
      <c r="Q760" s="18">
        <v>0</v>
      </c>
      <c r="R760" s="23">
        <f t="shared" si="42"/>
        <v>0</v>
      </c>
      <c r="S760" s="25">
        <v>202304</v>
      </c>
      <c r="T760" s="278" t="s">
        <v>4060</v>
      </c>
      <c r="U760" s="279"/>
      <c r="V760" s="257">
        <v>0</v>
      </c>
      <c r="W760" s="257"/>
      <c r="X760" s="102">
        <v>44378</v>
      </c>
      <c r="Y760" s="102"/>
      <c r="Z760" s="138" t="s">
        <v>4061</v>
      </c>
      <c r="AA760" s="34">
        <v>0</v>
      </c>
      <c r="AB760" s="103">
        <v>40</v>
      </c>
      <c r="AC760" s="190">
        <v>0</v>
      </c>
    </row>
    <row r="761" s="2" customFormat="1" customHeight="1" spans="1:29">
      <c r="A761" s="223" t="s">
        <v>528</v>
      </c>
      <c r="B761" s="96" t="s">
        <v>3587</v>
      </c>
      <c r="C761" s="223" t="s">
        <v>4047</v>
      </c>
      <c r="D761" s="223" t="s">
        <v>3998</v>
      </c>
      <c r="E761" s="96" t="s">
        <v>4048</v>
      </c>
      <c r="F761" s="7" t="s">
        <v>4049</v>
      </c>
      <c r="G761" s="8" t="s">
        <v>35</v>
      </c>
      <c r="H761" s="10" t="s">
        <v>4050</v>
      </c>
      <c r="I761" s="14" t="e">
        <f>VLOOKUP(H761,合同高级查询数据!$A$2:$Y$53,25,FALSE)</f>
        <v>#N/A</v>
      </c>
      <c r="J761" s="7" t="s">
        <v>37</v>
      </c>
      <c r="K761" s="8" t="s">
        <v>4062</v>
      </c>
      <c r="L761" s="8" t="s">
        <v>4063</v>
      </c>
      <c r="M761" s="15"/>
      <c r="N761" s="16">
        <v>43003</v>
      </c>
      <c r="O761" s="8" t="s">
        <v>1663</v>
      </c>
      <c r="P761" s="238">
        <v>9000</v>
      </c>
      <c r="Q761" s="18">
        <v>14</v>
      </c>
      <c r="R761" s="23">
        <f t="shared" si="42"/>
        <v>126000</v>
      </c>
      <c r="S761" s="25">
        <v>202304</v>
      </c>
      <c r="T761" s="278" t="s">
        <v>4064</v>
      </c>
      <c r="U761" s="279"/>
      <c r="V761" s="257">
        <v>13.908787498</v>
      </c>
      <c r="W761" s="257"/>
      <c r="X761" s="102">
        <v>44986</v>
      </c>
      <c r="Y761" s="102"/>
      <c r="Z761" s="138" t="s">
        <v>4065</v>
      </c>
      <c r="AA761" s="34">
        <v>0.3</v>
      </c>
      <c r="AB761" s="103">
        <v>40</v>
      </c>
      <c r="AC761" s="190">
        <v>12</v>
      </c>
    </row>
    <row r="762" s="2" customFormat="1" customHeight="1" spans="1:29">
      <c r="A762" s="223" t="s">
        <v>528</v>
      </c>
      <c r="B762" s="96" t="s">
        <v>3587</v>
      </c>
      <c r="C762" s="223" t="s">
        <v>4047</v>
      </c>
      <c r="D762" s="223" t="s">
        <v>3998</v>
      </c>
      <c r="E762" s="96" t="s">
        <v>4048</v>
      </c>
      <c r="F762" s="7" t="s">
        <v>4049</v>
      </c>
      <c r="G762" s="8" t="s">
        <v>35</v>
      </c>
      <c r="H762" s="10" t="s">
        <v>4050</v>
      </c>
      <c r="I762" s="14" t="e">
        <f>VLOOKUP(H762,合同高级查询数据!$A$2:$Y$53,25,FALSE)</f>
        <v>#N/A</v>
      </c>
      <c r="J762" s="7" t="s">
        <v>37</v>
      </c>
      <c r="K762" s="8" t="s">
        <v>4066</v>
      </c>
      <c r="L762" s="8" t="s">
        <v>4049</v>
      </c>
      <c r="M762" s="15"/>
      <c r="N762" s="16">
        <v>43047</v>
      </c>
      <c r="O762" s="8">
        <v>0</v>
      </c>
      <c r="P762" s="238">
        <v>9000</v>
      </c>
      <c r="Q762" s="18">
        <v>0</v>
      </c>
      <c r="R762" s="23">
        <f t="shared" si="42"/>
        <v>0</v>
      </c>
      <c r="S762" s="25">
        <v>202304</v>
      </c>
      <c r="T762" s="278" t="s">
        <v>4067</v>
      </c>
      <c r="U762" s="279"/>
      <c r="V762" s="257">
        <v>0</v>
      </c>
      <c r="W762" s="257"/>
      <c r="X762" s="102">
        <v>44986</v>
      </c>
      <c r="Y762" s="102"/>
      <c r="Z762" s="138" t="s">
        <v>4068</v>
      </c>
      <c r="AA762" s="34">
        <v>0.3</v>
      </c>
      <c r="AB762" s="103">
        <v>0</v>
      </c>
      <c r="AC762" s="190">
        <v>0</v>
      </c>
    </row>
    <row r="763" s="2" customFormat="1" customHeight="1" spans="1:29">
      <c r="A763" s="223" t="s">
        <v>528</v>
      </c>
      <c r="B763" s="96" t="s">
        <v>3587</v>
      </c>
      <c r="C763" s="223" t="s">
        <v>350</v>
      </c>
      <c r="D763" s="223" t="s">
        <v>3588</v>
      </c>
      <c r="E763" s="96" t="s">
        <v>4069</v>
      </c>
      <c r="F763" s="7" t="s">
        <v>4070</v>
      </c>
      <c r="G763" s="8" t="s">
        <v>35</v>
      </c>
      <c r="H763" s="10" t="s">
        <v>4071</v>
      </c>
      <c r="I763" s="14" t="e">
        <f>VLOOKUP(H763,合同高级查询数据!$A$2:$Y$53,25,FALSE)</f>
        <v>#N/A</v>
      </c>
      <c r="J763" s="7" t="s">
        <v>37</v>
      </c>
      <c r="K763" s="8" t="s">
        <v>352</v>
      </c>
      <c r="L763" s="8" t="s">
        <v>4072</v>
      </c>
      <c r="M763" s="15"/>
      <c r="N763" s="16" t="s">
        <v>4073</v>
      </c>
      <c r="O763" s="8" t="s">
        <v>878</v>
      </c>
      <c r="P763" s="238">
        <v>9000</v>
      </c>
      <c r="Q763" s="18">
        <v>37.4</v>
      </c>
      <c r="R763" s="23">
        <f t="shared" si="42"/>
        <v>336600</v>
      </c>
      <c r="S763" s="25">
        <v>202304</v>
      </c>
      <c r="T763" s="278" t="s">
        <v>4074</v>
      </c>
      <c r="U763" s="279"/>
      <c r="V763" s="257">
        <v>36.616221236</v>
      </c>
      <c r="W763" s="280">
        <v>38</v>
      </c>
      <c r="X763" s="102">
        <v>44986</v>
      </c>
      <c r="Y763" s="102"/>
      <c r="Z763" s="138" t="s">
        <v>4075</v>
      </c>
      <c r="AA763" s="34">
        <v>0.3</v>
      </c>
      <c r="AB763" s="103">
        <v>120</v>
      </c>
      <c r="AC763" s="190">
        <v>36</v>
      </c>
    </row>
    <row r="764" s="2" customFormat="1" customHeight="1" spans="1:29">
      <c r="A764" s="223" t="s">
        <v>528</v>
      </c>
      <c r="B764" s="96" t="s">
        <v>3587</v>
      </c>
      <c r="C764" s="223" t="s">
        <v>350</v>
      </c>
      <c r="D764" s="223" t="s">
        <v>3588</v>
      </c>
      <c r="E764" s="96" t="s">
        <v>4069</v>
      </c>
      <c r="F764" s="7" t="s">
        <v>4070</v>
      </c>
      <c r="G764" s="8" t="s">
        <v>35</v>
      </c>
      <c r="H764" s="10" t="s">
        <v>4071</v>
      </c>
      <c r="I764" s="14" t="e">
        <f>VLOOKUP(H764,合同高级查询数据!$A$2:$Y$53,25,FALSE)</f>
        <v>#N/A</v>
      </c>
      <c r="J764" s="7" t="s">
        <v>37</v>
      </c>
      <c r="K764" s="8" t="s">
        <v>352</v>
      </c>
      <c r="L764" s="8" t="s">
        <v>4072</v>
      </c>
      <c r="M764" s="15"/>
      <c r="N764" s="16" t="s">
        <v>4073</v>
      </c>
      <c r="O764" s="8" t="s">
        <v>878</v>
      </c>
      <c r="P764" s="238">
        <v>9000</v>
      </c>
      <c r="Q764" s="18">
        <f>36.3-36</f>
        <v>0.299999999999997</v>
      </c>
      <c r="R764" s="23">
        <f t="shared" si="42"/>
        <v>2700</v>
      </c>
      <c r="S764" s="25">
        <v>202303</v>
      </c>
      <c r="T764" s="288" t="s">
        <v>4076</v>
      </c>
      <c r="U764" s="279"/>
      <c r="V764" s="257">
        <v>35.639686737</v>
      </c>
      <c r="W764" s="280">
        <v>36.9</v>
      </c>
      <c r="X764" s="102">
        <v>44986</v>
      </c>
      <c r="Y764" s="102"/>
      <c r="Z764" s="138" t="s">
        <v>4075</v>
      </c>
      <c r="AA764" s="34">
        <v>0.3</v>
      </c>
      <c r="AB764" s="103">
        <v>120</v>
      </c>
      <c r="AC764" s="190">
        <v>36</v>
      </c>
    </row>
    <row r="765" s="2" customFormat="1" customHeight="1" spans="1:29">
      <c r="A765" s="223" t="s">
        <v>528</v>
      </c>
      <c r="B765" s="96" t="s">
        <v>3587</v>
      </c>
      <c r="C765" s="223" t="s">
        <v>350</v>
      </c>
      <c r="D765" s="223" t="s">
        <v>3588</v>
      </c>
      <c r="E765" s="96" t="s">
        <v>4069</v>
      </c>
      <c r="F765" s="7" t="s">
        <v>4070</v>
      </c>
      <c r="G765" s="8" t="s">
        <v>35</v>
      </c>
      <c r="H765" s="10" t="s">
        <v>4071</v>
      </c>
      <c r="I765" s="14" t="e">
        <f>VLOOKUP(H765,合同高级查询数据!$A$2:$Y$53,25,FALSE)</f>
        <v>#N/A</v>
      </c>
      <c r="J765" s="7" t="s">
        <v>37</v>
      </c>
      <c r="K765" s="8" t="s">
        <v>352</v>
      </c>
      <c r="L765" s="8" t="s">
        <v>4077</v>
      </c>
      <c r="M765" s="15"/>
      <c r="N765" s="16">
        <v>44197</v>
      </c>
      <c r="O765" s="8" t="s">
        <v>197</v>
      </c>
      <c r="P765" s="238">
        <v>0</v>
      </c>
      <c r="Q765" s="18">
        <v>0</v>
      </c>
      <c r="R765" s="23">
        <f t="shared" si="42"/>
        <v>0</v>
      </c>
      <c r="S765" s="25">
        <v>202304</v>
      </c>
      <c r="T765" s="278" t="s">
        <v>4078</v>
      </c>
      <c r="U765" s="279"/>
      <c r="V765" s="257">
        <v>0</v>
      </c>
      <c r="W765" s="257"/>
      <c r="X765" s="102">
        <v>44986</v>
      </c>
      <c r="Y765" s="102"/>
      <c r="Z765" s="138" t="s">
        <v>4079</v>
      </c>
      <c r="AA765" s="34">
        <v>0.3</v>
      </c>
      <c r="AB765" s="103">
        <v>0</v>
      </c>
      <c r="AC765" s="190">
        <v>0</v>
      </c>
    </row>
    <row r="766" s="2" customFormat="1" customHeight="1" spans="1:29">
      <c r="A766" s="223" t="s">
        <v>528</v>
      </c>
      <c r="B766" s="96" t="s">
        <v>3587</v>
      </c>
      <c r="C766" s="223" t="s">
        <v>350</v>
      </c>
      <c r="D766" s="223" t="s">
        <v>3588</v>
      </c>
      <c r="E766" s="96" t="s">
        <v>4069</v>
      </c>
      <c r="F766" s="7" t="s">
        <v>4070</v>
      </c>
      <c r="G766" s="8" t="s">
        <v>35</v>
      </c>
      <c r="H766" s="224" t="s">
        <v>4080</v>
      </c>
      <c r="I766" s="14" t="e">
        <f>VLOOKUP(H766,合同高级查询数据!$A$2:$Y$53,25,FALSE)</f>
        <v>#N/A</v>
      </c>
      <c r="J766" s="7" t="s">
        <v>37</v>
      </c>
      <c r="K766" s="8" t="s">
        <v>352</v>
      </c>
      <c r="L766" s="8" t="s">
        <v>4081</v>
      </c>
      <c r="M766" s="15"/>
      <c r="N766" s="16" t="s">
        <v>4082</v>
      </c>
      <c r="O766" s="8" t="s">
        <v>3949</v>
      </c>
      <c r="P766" s="238">
        <v>0</v>
      </c>
      <c r="Q766" s="18">
        <v>0</v>
      </c>
      <c r="R766" s="23">
        <f t="shared" si="42"/>
        <v>0</v>
      </c>
      <c r="S766" s="25">
        <v>202304</v>
      </c>
      <c r="T766" s="278" t="s">
        <v>4083</v>
      </c>
      <c r="U766" s="279"/>
      <c r="V766" s="257">
        <v>0</v>
      </c>
      <c r="W766" s="257"/>
      <c r="X766" s="102">
        <v>44593</v>
      </c>
      <c r="Y766" s="264"/>
      <c r="Z766" s="138" t="s">
        <v>4084</v>
      </c>
      <c r="AA766" s="34">
        <v>0</v>
      </c>
      <c r="AB766" s="103">
        <v>0</v>
      </c>
      <c r="AC766" s="190">
        <v>0</v>
      </c>
    </row>
    <row r="767" s="2" customFormat="1" customHeight="1" spans="1:29">
      <c r="A767" s="223" t="s">
        <v>528</v>
      </c>
      <c r="B767" s="96" t="s">
        <v>3587</v>
      </c>
      <c r="C767" s="223" t="s">
        <v>350</v>
      </c>
      <c r="D767" s="223" t="s">
        <v>3588</v>
      </c>
      <c r="E767" s="96" t="s">
        <v>4085</v>
      </c>
      <c r="F767" s="7" t="s">
        <v>4086</v>
      </c>
      <c r="G767" s="8" t="s">
        <v>35</v>
      </c>
      <c r="H767" s="10" t="s">
        <v>4087</v>
      </c>
      <c r="I767" s="14" t="e">
        <f>VLOOKUP(H767,合同高级查询数据!$A$2:$Y$53,25,FALSE)</f>
        <v>#N/A</v>
      </c>
      <c r="J767" s="7" t="s">
        <v>37</v>
      </c>
      <c r="K767" s="8" t="s">
        <v>4088</v>
      </c>
      <c r="L767" s="8" t="s">
        <v>4086</v>
      </c>
      <c r="M767" s="15"/>
      <c r="N767" s="16" t="s">
        <v>4089</v>
      </c>
      <c r="O767" s="8" t="s">
        <v>4090</v>
      </c>
      <c r="P767" s="238">
        <v>9000</v>
      </c>
      <c r="Q767" s="18">
        <v>13.7</v>
      </c>
      <c r="R767" s="23">
        <f t="shared" si="42"/>
        <v>123300</v>
      </c>
      <c r="S767" s="25">
        <v>202304</v>
      </c>
      <c r="T767" s="278" t="s">
        <v>4091</v>
      </c>
      <c r="U767" s="279"/>
      <c r="V767" s="257">
        <v>13.327913456</v>
      </c>
      <c r="W767" s="280">
        <v>13.9</v>
      </c>
      <c r="X767" s="102">
        <v>44986</v>
      </c>
      <c r="Y767" s="102"/>
      <c r="Z767" s="138" t="s">
        <v>4092</v>
      </c>
      <c r="AA767" s="34">
        <v>0.3</v>
      </c>
      <c r="AB767" s="103">
        <v>40</v>
      </c>
      <c r="AC767" s="190">
        <v>12</v>
      </c>
    </row>
    <row r="768" s="2" customFormat="1" customHeight="1" spans="1:29">
      <c r="A768" s="223" t="s">
        <v>528</v>
      </c>
      <c r="B768" s="96" t="s">
        <v>3587</v>
      </c>
      <c r="C768" s="223" t="s">
        <v>350</v>
      </c>
      <c r="D768" s="223" t="s">
        <v>3588</v>
      </c>
      <c r="E768" s="96" t="s">
        <v>4085</v>
      </c>
      <c r="F768" s="7" t="s">
        <v>4086</v>
      </c>
      <c r="G768" s="8" t="s">
        <v>35</v>
      </c>
      <c r="H768" s="10" t="s">
        <v>4087</v>
      </c>
      <c r="I768" s="14" t="e">
        <f>VLOOKUP(H768,合同高级查询数据!$A$2:$Y$53,25,FALSE)</f>
        <v>#N/A</v>
      </c>
      <c r="J768" s="7" t="s">
        <v>37</v>
      </c>
      <c r="K768" s="8" t="s">
        <v>4088</v>
      </c>
      <c r="L768" s="8" t="s">
        <v>4093</v>
      </c>
      <c r="M768" s="15"/>
      <c r="N768" s="16">
        <v>44197</v>
      </c>
      <c r="O768" s="8" t="s">
        <v>2949</v>
      </c>
      <c r="P768" s="238">
        <v>0</v>
      </c>
      <c r="Q768" s="18">
        <v>0</v>
      </c>
      <c r="R768" s="23">
        <f t="shared" si="42"/>
        <v>0</v>
      </c>
      <c r="S768" s="25">
        <v>202304</v>
      </c>
      <c r="T768" s="278" t="s">
        <v>4094</v>
      </c>
      <c r="U768" s="279"/>
      <c r="V768" s="257">
        <v>0</v>
      </c>
      <c r="W768" s="257"/>
      <c r="X768" s="102">
        <v>44986</v>
      </c>
      <c r="Y768" s="102"/>
      <c r="Z768" s="138" t="s">
        <v>4095</v>
      </c>
      <c r="AA768" s="34">
        <v>0.3</v>
      </c>
      <c r="AB768" s="103">
        <v>0</v>
      </c>
      <c r="AC768" s="190">
        <v>0</v>
      </c>
    </row>
    <row r="769" s="2" customFormat="1" customHeight="1" spans="1:29">
      <c r="A769" s="223" t="s">
        <v>528</v>
      </c>
      <c r="B769" s="96" t="s">
        <v>3587</v>
      </c>
      <c r="C769" s="223" t="s">
        <v>350</v>
      </c>
      <c r="D769" s="223" t="s">
        <v>3588</v>
      </c>
      <c r="E769" s="96" t="s">
        <v>4085</v>
      </c>
      <c r="F769" s="7" t="s">
        <v>4086</v>
      </c>
      <c r="G769" s="8" t="s">
        <v>35</v>
      </c>
      <c r="H769" s="224" t="s">
        <v>4096</v>
      </c>
      <c r="I769" s="14" t="e">
        <f>VLOOKUP(H769,合同高级查询数据!$A$2:$Y$53,25,FALSE)</f>
        <v>#N/A</v>
      </c>
      <c r="J769" s="7" t="s">
        <v>37</v>
      </c>
      <c r="K769" s="8" t="s">
        <v>4088</v>
      </c>
      <c r="L769" s="8" t="s">
        <v>4097</v>
      </c>
      <c r="M769" s="15" t="s">
        <v>4098</v>
      </c>
      <c r="N769" s="16" t="s">
        <v>4099</v>
      </c>
      <c r="O769" s="8" t="s">
        <v>396</v>
      </c>
      <c r="P769" s="238">
        <v>0</v>
      </c>
      <c r="Q769" s="18">
        <v>0</v>
      </c>
      <c r="R769" s="23">
        <f t="shared" si="42"/>
        <v>0</v>
      </c>
      <c r="S769" s="25">
        <v>202304</v>
      </c>
      <c r="T769" s="278" t="s">
        <v>4100</v>
      </c>
      <c r="U769" s="279"/>
      <c r="V769" s="257">
        <v>0</v>
      </c>
      <c r="W769" s="257"/>
      <c r="X769" s="16">
        <v>44562</v>
      </c>
      <c r="Y769" s="102"/>
      <c r="Z769" s="138" t="s">
        <v>4101</v>
      </c>
      <c r="AA769" s="34">
        <v>0</v>
      </c>
      <c r="AB769" s="103">
        <v>0</v>
      </c>
      <c r="AC769" s="190">
        <v>0</v>
      </c>
    </row>
    <row r="770" s="2" customFormat="1" customHeight="1" spans="1:29">
      <c r="A770" s="223" t="s">
        <v>528</v>
      </c>
      <c r="B770" s="96" t="s">
        <v>3587</v>
      </c>
      <c r="C770" s="223" t="s">
        <v>223</v>
      </c>
      <c r="D770" s="223" t="s">
        <v>3588</v>
      </c>
      <c r="E770" s="96" t="s">
        <v>4102</v>
      </c>
      <c r="F770" s="7" t="s">
        <v>4103</v>
      </c>
      <c r="G770" s="8" t="s">
        <v>35</v>
      </c>
      <c r="H770" s="224" t="s">
        <v>4104</v>
      </c>
      <c r="I770" s="14" t="e">
        <f>VLOOKUP(H770,合同高级查询数据!$A$2:$Y$53,25,FALSE)</f>
        <v>#N/A</v>
      </c>
      <c r="J770" s="7" t="s">
        <v>37</v>
      </c>
      <c r="K770" s="8" t="s">
        <v>2423</v>
      </c>
      <c r="L770" s="8" t="s">
        <v>4105</v>
      </c>
      <c r="M770" s="15"/>
      <c r="N770" s="16" t="s">
        <v>4106</v>
      </c>
      <c r="O770" s="8" t="s">
        <v>4107</v>
      </c>
      <c r="P770" s="238">
        <v>9000</v>
      </c>
      <c r="Q770" s="307">
        <v>0</v>
      </c>
      <c r="R770" s="23">
        <f t="shared" si="42"/>
        <v>0</v>
      </c>
      <c r="S770" s="25">
        <v>202304</v>
      </c>
      <c r="T770" s="278" t="s">
        <v>4108</v>
      </c>
      <c r="U770" s="279"/>
      <c r="V770" s="257">
        <v>0</v>
      </c>
      <c r="W770" s="257"/>
      <c r="X770" s="30">
        <v>44743</v>
      </c>
      <c r="Y770" s="264"/>
      <c r="Z770" s="138" t="s">
        <v>4109</v>
      </c>
      <c r="AA770" s="34">
        <v>0.3</v>
      </c>
      <c r="AB770" s="103">
        <v>0</v>
      </c>
      <c r="AC770" s="190">
        <v>0</v>
      </c>
    </row>
    <row r="771" s="2" customFormat="1" customHeight="1" spans="1:29">
      <c r="A771" s="223" t="s">
        <v>528</v>
      </c>
      <c r="B771" s="96" t="s">
        <v>3587</v>
      </c>
      <c r="C771" s="223" t="s">
        <v>223</v>
      </c>
      <c r="D771" s="223" t="s">
        <v>3588</v>
      </c>
      <c r="E771" s="96" t="s">
        <v>4102</v>
      </c>
      <c r="F771" s="7" t="s">
        <v>4103</v>
      </c>
      <c r="G771" s="8" t="s">
        <v>35</v>
      </c>
      <c r="H771" s="224" t="s">
        <v>4104</v>
      </c>
      <c r="I771" s="14" t="e">
        <f>VLOOKUP(H771,合同高级查询数据!$A$2:$Y$53,25,FALSE)</f>
        <v>#N/A</v>
      </c>
      <c r="J771" s="7" t="s">
        <v>37</v>
      </c>
      <c r="K771" s="8" t="s">
        <v>4110</v>
      </c>
      <c r="L771" s="8" t="s">
        <v>4111</v>
      </c>
      <c r="M771" s="15"/>
      <c r="N771" s="16" t="s">
        <v>4112</v>
      </c>
      <c r="O771" s="8" t="s">
        <v>1580</v>
      </c>
      <c r="P771" s="238">
        <v>9000</v>
      </c>
      <c r="Q771" s="307">
        <v>0</v>
      </c>
      <c r="R771" s="23">
        <f t="shared" si="42"/>
        <v>0</v>
      </c>
      <c r="S771" s="25">
        <v>202304</v>
      </c>
      <c r="T771" s="278" t="s">
        <v>4113</v>
      </c>
      <c r="U771" s="279"/>
      <c r="V771" s="257">
        <v>0</v>
      </c>
      <c r="W771" s="257"/>
      <c r="X771" s="30">
        <v>44743</v>
      </c>
      <c r="Y771" s="264"/>
      <c r="Z771" s="138" t="s">
        <v>4114</v>
      </c>
      <c r="AA771" s="34">
        <v>0.3</v>
      </c>
      <c r="AB771" s="103">
        <v>0</v>
      </c>
      <c r="AC771" s="190">
        <v>0</v>
      </c>
    </row>
    <row r="772" s="2" customFormat="1" customHeight="1" spans="1:29">
      <c r="A772" s="223" t="s">
        <v>528</v>
      </c>
      <c r="B772" s="96" t="s">
        <v>3587</v>
      </c>
      <c r="C772" s="223" t="s">
        <v>223</v>
      </c>
      <c r="D772" s="223" t="s">
        <v>3588</v>
      </c>
      <c r="E772" s="96" t="s">
        <v>4102</v>
      </c>
      <c r="F772" s="7" t="s">
        <v>4103</v>
      </c>
      <c r="G772" s="8" t="s">
        <v>35</v>
      </c>
      <c r="H772" s="224" t="s">
        <v>4104</v>
      </c>
      <c r="I772" s="14" t="e">
        <f>VLOOKUP(H772,合同高级查询数据!$A$2:$Y$53,25,FALSE)</f>
        <v>#N/A</v>
      </c>
      <c r="J772" s="7" t="s">
        <v>825</v>
      </c>
      <c r="K772" s="8" t="s">
        <v>2423</v>
      </c>
      <c r="L772" s="8" t="s">
        <v>4115</v>
      </c>
      <c r="M772" s="15"/>
      <c r="N772" s="16" t="s">
        <v>4116</v>
      </c>
      <c r="O772" s="8" t="s">
        <v>4117</v>
      </c>
      <c r="P772" s="238">
        <v>9000</v>
      </c>
      <c r="Q772" s="307">
        <v>3</v>
      </c>
      <c r="R772" s="23">
        <f t="shared" si="42"/>
        <v>27000</v>
      </c>
      <c r="S772" s="25">
        <v>202304</v>
      </c>
      <c r="T772" s="278" t="s">
        <v>4118</v>
      </c>
      <c r="U772" s="279"/>
      <c r="V772" s="257">
        <v>2.28</v>
      </c>
      <c r="W772" s="257"/>
      <c r="X772" s="30">
        <v>44743</v>
      </c>
      <c r="Y772" s="264"/>
      <c r="Z772" s="138" t="s">
        <v>4119</v>
      </c>
      <c r="AA772" s="34">
        <v>0.3</v>
      </c>
      <c r="AB772" s="103">
        <v>10</v>
      </c>
      <c r="AC772" s="190">
        <v>3</v>
      </c>
    </row>
    <row r="773" s="2" customFormat="1" customHeight="1" spans="1:29">
      <c r="A773" s="223" t="s">
        <v>528</v>
      </c>
      <c r="B773" s="96" t="s">
        <v>3587</v>
      </c>
      <c r="C773" s="223" t="s">
        <v>223</v>
      </c>
      <c r="D773" s="223" t="s">
        <v>3588</v>
      </c>
      <c r="E773" s="96" t="s">
        <v>4102</v>
      </c>
      <c r="F773" s="7" t="s">
        <v>4103</v>
      </c>
      <c r="G773" s="8" t="s">
        <v>35</v>
      </c>
      <c r="H773" s="224" t="s">
        <v>4104</v>
      </c>
      <c r="I773" s="14" t="e">
        <f>VLOOKUP(H773,合同高级查询数据!$A$2:$Y$53,25,FALSE)</f>
        <v>#N/A</v>
      </c>
      <c r="J773" s="7" t="s">
        <v>37</v>
      </c>
      <c r="K773" s="8" t="s">
        <v>2423</v>
      </c>
      <c r="L773" s="8" t="s">
        <v>4120</v>
      </c>
      <c r="M773" s="15" t="s">
        <v>4121</v>
      </c>
      <c r="N773" s="16" t="s">
        <v>4122</v>
      </c>
      <c r="O773" s="8" t="s">
        <v>4123</v>
      </c>
      <c r="P773" s="238">
        <v>9000</v>
      </c>
      <c r="Q773" s="307">
        <v>0</v>
      </c>
      <c r="R773" s="23">
        <f t="shared" si="42"/>
        <v>0</v>
      </c>
      <c r="S773" s="25">
        <v>202304</v>
      </c>
      <c r="T773" s="278" t="s">
        <v>4124</v>
      </c>
      <c r="U773" s="279"/>
      <c r="V773" s="257">
        <v>0</v>
      </c>
      <c r="W773" s="257"/>
      <c r="X773" s="30">
        <v>44743</v>
      </c>
      <c r="Y773" s="264"/>
      <c r="Z773" s="138" t="s">
        <v>4125</v>
      </c>
      <c r="AA773" s="34">
        <v>0.3</v>
      </c>
      <c r="AB773" s="103">
        <v>0</v>
      </c>
      <c r="AC773" s="190">
        <v>0</v>
      </c>
    </row>
    <row r="774" s="2" customFormat="1" customHeight="1" spans="1:29">
      <c r="A774" s="223" t="s">
        <v>528</v>
      </c>
      <c r="B774" s="96" t="s">
        <v>3587</v>
      </c>
      <c r="C774" s="223" t="s">
        <v>2331</v>
      </c>
      <c r="D774" s="223" t="s">
        <v>3588</v>
      </c>
      <c r="E774" s="96" t="s">
        <v>4126</v>
      </c>
      <c r="F774" s="7" t="s">
        <v>4127</v>
      </c>
      <c r="G774" s="8" t="s">
        <v>35</v>
      </c>
      <c r="H774" s="10" t="s">
        <v>4128</v>
      </c>
      <c r="I774" s="14" t="e">
        <f>VLOOKUP(H774,合同高级查询数据!$A$2:$Y$53,25,FALSE)</f>
        <v>#N/A</v>
      </c>
      <c r="J774" s="7" t="s">
        <v>37</v>
      </c>
      <c r="K774" s="8" t="s">
        <v>4129</v>
      </c>
      <c r="L774" s="8" t="s">
        <v>4130</v>
      </c>
      <c r="M774" s="15"/>
      <c r="N774" s="16" t="s">
        <v>4131</v>
      </c>
      <c r="O774" s="8" t="s">
        <v>4132</v>
      </c>
      <c r="P774" s="238">
        <v>9000</v>
      </c>
      <c r="Q774" s="18">
        <v>13.6</v>
      </c>
      <c r="R774" s="23">
        <f t="shared" si="42"/>
        <v>122400</v>
      </c>
      <c r="S774" s="25">
        <v>202304</v>
      </c>
      <c r="T774" s="278" t="s">
        <v>4133</v>
      </c>
      <c r="U774" s="279"/>
      <c r="V774" s="257">
        <v>13.538631362</v>
      </c>
      <c r="W774" s="257"/>
      <c r="X774" s="30">
        <v>44927</v>
      </c>
      <c r="Y774" s="264"/>
      <c r="Z774" s="138" t="s">
        <v>4134</v>
      </c>
      <c r="AA774" s="34">
        <v>0.3</v>
      </c>
      <c r="AB774" s="103">
        <v>40</v>
      </c>
      <c r="AC774" s="190">
        <v>12</v>
      </c>
    </row>
    <row r="775" s="2" customFormat="1" customHeight="1" spans="1:29">
      <c r="A775" s="223" t="s">
        <v>528</v>
      </c>
      <c r="B775" s="96" t="s">
        <v>3587</v>
      </c>
      <c r="C775" s="223" t="s">
        <v>2331</v>
      </c>
      <c r="D775" s="223" t="s">
        <v>3588</v>
      </c>
      <c r="E775" s="96" t="s">
        <v>4126</v>
      </c>
      <c r="F775" s="7" t="s">
        <v>4127</v>
      </c>
      <c r="G775" s="8" t="s">
        <v>35</v>
      </c>
      <c r="H775" s="10" t="s">
        <v>4128</v>
      </c>
      <c r="I775" s="14" t="e">
        <f>VLOOKUP(H775,合同高级查询数据!$A$2:$Y$53,25,FALSE)</f>
        <v>#N/A</v>
      </c>
      <c r="J775" s="7" t="s">
        <v>825</v>
      </c>
      <c r="K775" s="8" t="s">
        <v>4135</v>
      </c>
      <c r="L775" s="8" t="s">
        <v>4136</v>
      </c>
      <c r="M775" s="15"/>
      <c r="N775" s="16">
        <v>44392</v>
      </c>
      <c r="O775" s="8" t="s">
        <v>228</v>
      </c>
      <c r="P775" s="238">
        <v>9000</v>
      </c>
      <c r="Q775" s="18">
        <v>1.8</v>
      </c>
      <c r="R775" s="23">
        <f t="shared" si="42"/>
        <v>16200</v>
      </c>
      <c r="S775" s="25">
        <v>202304</v>
      </c>
      <c r="T775" s="278" t="s">
        <v>4137</v>
      </c>
      <c r="U775" s="279"/>
      <c r="V775" s="257">
        <v>1.75</v>
      </c>
      <c r="W775" s="257"/>
      <c r="X775" s="30">
        <v>44927</v>
      </c>
      <c r="Y775" s="264"/>
      <c r="Z775" s="138" t="s">
        <v>4138</v>
      </c>
      <c r="AA775" s="34">
        <v>0.3</v>
      </c>
      <c r="AB775" s="103">
        <v>10</v>
      </c>
      <c r="AC775" s="190">
        <v>3</v>
      </c>
    </row>
    <row r="776" s="2" customFormat="1" customHeight="1" spans="1:29">
      <c r="A776" s="223" t="s">
        <v>528</v>
      </c>
      <c r="B776" s="96" t="s">
        <v>3587</v>
      </c>
      <c r="C776" s="223" t="s">
        <v>2331</v>
      </c>
      <c r="D776" s="223" t="s">
        <v>3588</v>
      </c>
      <c r="E776" s="96" t="s">
        <v>4126</v>
      </c>
      <c r="F776" s="7" t="s">
        <v>4127</v>
      </c>
      <c r="G776" s="8" t="s">
        <v>35</v>
      </c>
      <c r="H776" s="10" t="s">
        <v>4128</v>
      </c>
      <c r="I776" s="14" t="e">
        <f>VLOOKUP(H776,合同高级查询数据!$A$2:$Y$53,25,FALSE)</f>
        <v>#N/A</v>
      </c>
      <c r="J776" s="7" t="s">
        <v>37</v>
      </c>
      <c r="K776" s="8" t="s">
        <v>2331</v>
      </c>
      <c r="L776" s="277" t="s">
        <v>4139</v>
      </c>
      <c r="M776" s="15" t="s">
        <v>4135</v>
      </c>
      <c r="N776" s="16">
        <v>44228</v>
      </c>
      <c r="O776" s="8" t="s">
        <v>197</v>
      </c>
      <c r="P776" s="238">
        <v>0</v>
      </c>
      <c r="Q776" s="18">
        <v>0</v>
      </c>
      <c r="R776" s="23">
        <f t="shared" ref="R776:R780" si="44">ROUND(P776*Q776,2)</f>
        <v>0</v>
      </c>
      <c r="S776" s="25">
        <v>202304</v>
      </c>
      <c r="T776" s="278" t="s">
        <v>4140</v>
      </c>
      <c r="U776" s="279"/>
      <c r="V776" s="257">
        <v>0</v>
      </c>
      <c r="W776" s="257"/>
      <c r="X776" s="30">
        <v>44927</v>
      </c>
      <c r="Y776" s="264"/>
      <c r="Z776" s="138" t="s">
        <v>4141</v>
      </c>
      <c r="AA776" s="34">
        <v>0.3</v>
      </c>
      <c r="AB776" s="103">
        <v>0</v>
      </c>
      <c r="AC776" s="190">
        <v>0</v>
      </c>
    </row>
    <row r="777" s="41" customFormat="1" customHeight="1" spans="1:29">
      <c r="A777" s="220" t="s">
        <v>528</v>
      </c>
      <c r="B777" s="72" t="s">
        <v>3587</v>
      </c>
      <c r="C777" s="220" t="s">
        <v>2331</v>
      </c>
      <c r="D777" s="220" t="s">
        <v>3588</v>
      </c>
      <c r="E777" s="72" t="s">
        <v>4126</v>
      </c>
      <c r="F777" s="55" t="s">
        <v>4127</v>
      </c>
      <c r="G777" s="266" t="s">
        <v>35</v>
      </c>
      <c r="H777" s="222" t="s">
        <v>4142</v>
      </c>
      <c r="I777" s="58" t="e">
        <f>VLOOKUP(H777,合同高级查询数据!$A$2:$Y$53,25,FALSE)</f>
        <v>#N/A</v>
      </c>
      <c r="J777" s="55" t="s">
        <v>37</v>
      </c>
      <c r="K777" s="266" t="s">
        <v>4143</v>
      </c>
      <c r="L777" s="297" t="s">
        <v>4144</v>
      </c>
      <c r="M777" s="230" t="s">
        <v>4145</v>
      </c>
      <c r="N777" s="239">
        <v>44927</v>
      </c>
      <c r="O777" s="266" t="s">
        <v>855</v>
      </c>
      <c r="P777" s="240">
        <v>9000</v>
      </c>
      <c r="Q777" s="244">
        <v>142.6</v>
      </c>
      <c r="R777" s="73">
        <f t="shared" si="44"/>
        <v>1283400</v>
      </c>
      <c r="S777" s="246">
        <v>202304</v>
      </c>
      <c r="T777" s="308" t="s">
        <v>4146</v>
      </c>
      <c r="U777" s="283"/>
      <c r="V777" s="248">
        <v>142.533654785</v>
      </c>
      <c r="W777" s="248"/>
      <c r="X777" s="126">
        <v>44927</v>
      </c>
      <c r="Y777" s="126">
        <v>45291</v>
      </c>
      <c r="Z777" s="262" t="s">
        <v>4147</v>
      </c>
      <c r="AA777" s="261">
        <v>0.3</v>
      </c>
      <c r="AB777" s="171">
        <v>400</v>
      </c>
      <c r="AC777" s="189">
        <v>120</v>
      </c>
    </row>
    <row r="778" s="2" customFormat="1" customHeight="1" spans="1:29">
      <c r="A778" s="223" t="s">
        <v>528</v>
      </c>
      <c r="B778" s="96" t="s">
        <v>3587</v>
      </c>
      <c r="C778" s="223" t="s">
        <v>2710</v>
      </c>
      <c r="D778" s="223" t="s">
        <v>3998</v>
      </c>
      <c r="E778" s="96" t="s">
        <v>4148</v>
      </c>
      <c r="F778" s="7" t="s">
        <v>4149</v>
      </c>
      <c r="G778" s="8" t="s">
        <v>35</v>
      </c>
      <c r="H778" s="10" t="s">
        <v>4150</v>
      </c>
      <c r="I778" s="14" t="e">
        <f>VLOOKUP(H778,合同高级查询数据!$A$2:$Y$53,25,FALSE)</f>
        <v>#N/A</v>
      </c>
      <c r="J778" s="7" t="s">
        <v>37</v>
      </c>
      <c r="K778" s="8" t="s">
        <v>2727</v>
      </c>
      <c r="L778" s="8" t="s">
        <v>4151</v>
      </c>
      <c r="M778" s="15"/>
      <c r="N778" s="16">
        <v>43444</v>
      </c>
      <c r="O778" s="8" t="s">
        <v>1663</v>
      </c>
      <c r="P778" s="238">
        <v>9500</v>
      </c>
      <c r="Q778" s="18">
        <v>14.2</v>
      </c>
      <c r="R778" s="23">
        <f t="shared" si="44"/>
        <v>134900</v>
      </c>
      <c r="S778" s="25">
        <v>202304</v>
      </c>
      <c r="T778" s="278" t="s">
        <v>4152</v>
      </c>
      <c r="U778" s="279"/>
      <c r="V778" s="257">
        <v>14.173398227</v>
      </c>
      <c r="W778" s="257"/>
      <c r="X778" s="30">
        <v>44896</v>
      </c>
      <c r="Y778" s="264"/>
      <c r="Z778" s="138" t="s">
        <v>4153</v>
      </c>
      <c r="AA778" s="34">
        <v>0.3</v>
      </c>
      <c r="AB778" s="103">
        <v>40</v>
      </c>
      <c r="AC778" s="190">
        <v>12</v>
      </c>
    </row>
    <row r="779" s="2" customFormat="1" customHeight="1" spans="1:29">
      <c r="A779" s="223" t="s">
        <v>528</v>
      </c>
      <c r="B779" s="96" t="s">
        <v>3587</v>
      </c>
      <c r="C779" s="223" t="s">
        <v>2710</v>
      </c>
      <c r="D779" s="223" t="s">
        <v>3998</v>
      </c>
      <c r="E779" s="96" t="s">
        <v>4148</v>
      </c>
      <c r="F779" s="7" t="s">
        <v>4149</v>
      </c>
      <c r="G779" s="8" t="s">
        <v>35</v>
      </c>
      <c r="H779" s="10" t="s">
        <v>4150</v>
      </c>
      <c r="I779" s="14" t="e">
        <f>VLOOKUP(H779,合同高级查询数据!$A$2:$Y$53,25,FALSE)</f>
        <v>#N/A</v>
      </c>
      <c r="J779" s="7" t="s">
        <v>37</v>
      </c>
      <c r="K779" s="8" t="s">
        <v>2727</v>
      </c>
      <c r="L779" s="8" t="s">
        <v>4151</v>
      </c>
      <c r="M779" s="15"/>
      <c r="N779" s="16">
        <v>43444</v>
      </c>
      <c r="O779" s="8" t="s">
        <v>1663</v>
      </c>
      <c r="P779" s="238">
        <v>9500</v>
      </c>
      <c r="Q779" s="18">
        <f>12.2-12</f>
        <v>0.199999999999999</v>
      </c>
      <c r="R779" s="23">
        <f t="shared" si="44"/>
        <v>1900</v>
      </c>
      <c r="S779" s="25">
        <v>202212</v>
      </c>
      <c r="T779" s="278" t="s">
        <v>4154</v>
      </c>
      <c r="U779" s="279"/>
      <c r="V779" s="257">
        <v>11.926824378</v>
      </c>
      <c r="W779" s="257">
        <v>12.2</v>
      </c>
      <c r="X779" s="30">
        <v>44896</v>
      </c>
      <c r="Y779" s="264"/>
      <c r="Z779" s="138" t="s">
        <v>4153</v>
      </c>
      <c r="AA779" s="34">
        <v>0.3</v>
      </c>
      <c r="AB779" s="103">
        <v>40</v>
      </c>
      <c r="AC779" s="190">
        <v>12</v>
      </c>
    </row>
    <row r="780" s="2" customFormat="1" customHeight="1" spans="1:29">
      <c r="A780" s="223" t="s">
        <v>528</v>
      </c>
      <c r="B780" s="96" t="s">
        <v>3587</v>
      </c>
      <c r="C780" s="223" t="s">
        <v>2710</v>
      </c>
      <c r="D780" s="223" t="s">
        <v>3998</v>
      </c>
      <c r="E780" s="96" t="s">
        <v>4148</v>
      </c>
      <c r="F780" s="7" t="s">
        <v>4149</v>
      </c>
      <c r="G780" s="8" t="s">
        <v>35</v>
      </c>
      <c r="H780" s="10" t="s">
        <v>4150</v>
      </c>
      <c r="I780" s="14" t="e">
        <f>VLOOKUP(H780,合同高级查询数据!$A$2:$Y$53,25,FALSE)</f>
        <v>#N/A</v>
      </c>
      <c r="J780" s="7" t="s">
        <v>37</v>
      </c>
      <c r="K780" s="8" t="s">
        <v>2727</v>
      </c>
      <c r="L780" s="8" t="s">
        <v>4151</v>
      </c>
      <c r="M780" s="15"/>
      <c r="N780" s="16">
        <v>43444</v>
      </c>
      <c r="O780" s="8" t="s">
        <v>1663</v>
      </c>
      <c r="P780" s="238">
        <v>9500</v>
      </c>
      <c r="Q780" s="18">
        <f>13.2-12.9</f>
        <v>0.299999999999999</v>
      </c>
      <c r="R780" s="23">
        <f t="shared" si="44"/>
        <v>2850</v>
      </c>
      <c r="S780" s="25">
        <v>202303</v>
      </c>
      <c r="T780" s="278" t="s">
        <v>4155</v>
      </c>
      <c r="U780" s="279"/>
      <c r="V780" s="257">
        <v>12.896962471</v>
      </c>
      <c r="W780" s="257">
        <v>13.2</v>
      </c>
      <c r="X780" s="30">
        <v>44896</v>
      </c>
      <c r="Y780" s="264"/>
      <c r="Z780" s="138" t="s">
        <v>4153</v>
      </c>
      <c r="AA780" s="34">
        <v>0.3</v>
      </c>
      <c r="AB780" s="103">
        <v>40</v>
      </c>
      <c r="AC780" s="190">
        <v>12</v>
      </c>
    </row>
    <row r="781" s="2" customFormat="1" customHeight="1" spans="1:29">
      <c r="A781" s="223" t="s">
        <v>582</v>
      </c>
      <c r="B781" s="96" t="s">
        <v>3587</v>
      </c>
      <c r="C781" s="223" t="s">
        <v>350</v>
      </c>
      <c r="D781" s="223" t="s">
        <v>3588</v>
      </c>
      <c r="E781" s="96" t="s">
        <v>4156</v>
      </c>
      <c r="F781" s="7" t="s">
        <v>4157</v>
      </c>
      <c r="G781" s="8" t="s">
        <v>35</v>
      </c>
      <c r="H781" s="10" t="s">
        <v>4158</v>
      </c>
      <c r="I781" s="14" t="e">
        <f>VLOOKUP(H781,合同高级查询数据!$A$2:$Y$53,25,FALSE)</f>
        <v>#N/A</v>
      </c>
      <c r="J781" s="7" t="s">
        <v>37</v>
      </c>
      <c r="K781" s="8" t="s">
        <v>2283</v>
      </c>
      <c r="L781" s="8" t="s">
        <v>4159</v>
      </c>
      <c r="M781" s="15"/>
      <c r="N781" s="16" t="s">
        <v>4160</v>
      </c>
      <c r="O781" s="8" t="s">
        <v>4161</v>
      </c>
      <c r="P781" s="238">
        <v>6740</v>
      </c>
      <c r="Q781" s="18">
        <v>90.11</v>
      </c>
      <c r="R781" s="23">
        <f>ROUND(Q781*P781,2)</f>
        <v>607341.4</v>
      </c>
      <c r="S781" s="25">
        <v>202304</v>
      </c>
      <c r="T781" s="278" t="s">
        <v>4162</v>
      </c>
      <c r="U781" s="279"/>
      <c r="V781" s="257">
        <v>90.112297058</v>
      </c>
      <c r="W781" s="257"/>
      <c r="X781" s="30">
        <v>44927</v>
      </c>
      <c r="Y781" s="264"/>
      <c r="Z781" s="138" t="s">
        <v>4163</v>
      </c>
      <c r="AA781" s="34">
        <v>0.4</v>
      </c>
      <c r="AB781" s="103">
        <v>220</v>
      </c>
      <c r="AC781" s="190">
        <v>88</v>
      </c>
    </row>
    <row r="782" s="41" customFormat="1" customHeight="1" spans="1:29">
      <c r="A782" s="220" t="s">
        <v>582</v>
      </c>
      <c r="B782" s="72" t="s">
        <v>3587</v>
      </c>
      <c r="C782" s="220" t="s">
        <v>299</v>
      </c>
      <c r="D782" s="220" t="s">
        <v>3588</v>
      </c>
      <c r="E782" s="72" t="s">
        <v>4164</v>
      </c>
      <c r="F782" s="55" t="s">
        <v>4165</v>
      </c>
      <c r="G782" s="266" t="s">
        <v>35</v>
      </c>
      <c r="H782" s="222" t="s">
        <v>4166</v>
      </c>
      <c r="I782" s="58" t="e">
        <f>VLOOKUP(H782,合同高级查询数据!$A$2:$Y$53,25,FALSE)</f>
        <v>#N/A</v>
      </c>
      <c r="J782" s="55" t="s">
        <v>37</v>
      </c>
      <c r="K782" s="266" t="s">
        <v>4167</v>
      </c>
      <c r="L782" s="266" t="s">
        <v>4168</v>
      </c>
      <c r="M782" s="230"/>
      <c r="N782" s="239" t="s">
        <v>4169</v>
      </c>
      <c r="O782" s="266" t="s">
        <v>1608</v>
      </c>
      <c r="P782" s="240">
        <v>6740</v>
      </c>
      <c r="Q782" s="244">
        <v>0</v>
      </c>
      <c r="R782" s="73">
        <f>ROUND(Q782*P782,2)</f>
        <v>0</v>
      </c>
      <c r="S782" s="246">
        <v>202304</v>
      </c>
      <c r="T782" s="282" t="s">
        <v>4170</v>
      </c>
      <c r="U782" s="283"/>
      <c r="V782" s="248">
        <v>0</v>
      </c>
      <c r="W782" s="248"/>
      <c r="X782" s="126"/>
      <c r="Y782" s="291"/>
      <c r="Z782" s="262" t="s">
        <v>4171</v>
      </c>
      <c r="AA782" s="261">
        <v>0.4</v>
      </c>
      <c r="AB782" s="171">
        <v>0</v>
      </c>
      <c r="AC782" s="189">
        <v>0</v>
      </c>
    </row>
    <row r="783" s="2" customFormat="1" customHeight="1" spans="1:29">
      <c r="A783" s="223" t="s">
        <v>582</v>
      </c>
      <c r="B783" s="96" t="s">
        <v>3587</v>
      </c>
      <c r="C783" s="223" t="s">
        <v>299</v>
      </c>
      <c r="D783" s="223" t="s">
        <v>3588</v>
      </c>
      <c r="E783" s="96" t="s">
        <v>4164</v>
      </c>
      <c r="F783" s="7" t="s">
        <v>4165</v>
      </c>
      <c r="G783" s="8" t="s">
        <v>35</v>
      </c>
      <c r="H783" s="10" t="s">
        <v>4172</v>
      </c>
      <c r="I783" s="14" t="e">
        <f>VLOOKUP(H783,合同高级查询数据!$A$2:$Y$53,25,FALSE)</f>
        <v>#N/A</v>
      </c>
      <c r="J783" s="7" t="s">
        <v>37</v>
      </c>
      <c r="K783" s="8" t="s">
        <v>4167</v>
      </c>
      <c r="L783" s="8" t="s">
        <v>4173</v>
      </c>
      <c r="M783" s="15"/>
      <c r="N783" s="16" t="s">
        <v>4174</v>
      </c>
      <c r="O783" s="8" t="s">
        <v>4175</v>
      </c>
      <c r="P783" s="238">
        <v>6740</v>
      </c>
      <c r="Q783" s="18">
        <v>40.72</v>
      </c>
      <c r="R783" s="23">
        <f>ROUND(P783*Q783,2)</f>
        <v>274452.8</v>
      </c>
      <c r="S783" s="25">
        <v>202304</v>
      </c>
      <c r="T783" s="278" t="s">
        <v>4176</v>
      </c>
      <c r="U783" s="279"/>
      <c r="V783" s="257">
        <v>40.722377777</v>
      </c>
      <c r="W783" s="257"/>
      <c r="X783" s="30">
        <v>44562</v>
      </c>
      <c r="Y783" s="264"/>
      <c r="Z783" s="138" t="s">
        <v>4177</v>
      </c>
      <c r="AA783" s="34">
        <v>0.4</v>
      </c>
      <c r="AB783" s="103">
        <v>100</v>
      </c>
      <c r="AC783" s="190">
        <v>40</v>
      </c>
    </row>
    <row r="784" s="2" customFormat="1" customHeight="1" spans="1:29">
      <c r="A784" s="223" t="s">
        <v>582</v>
      </c>
      <c r="B784" s="96" t="s">
        <v>3587</v>
      </c>
      <c r="C784" s="223" t="s">
        <v>223</v>
      </c>
      <c r="D784" s="223" t="s">
        <v>3588</v>
      </c>
      <c r="E784" s="96" t="s">
        <v>4178</v>
      </c>
      <c r="F784" s="7" t="s">
        <v>4179</v>
      </c>
      <c r="G784" s="8" t="s">
        <v>35</v>
      </c>
      <c r="H784" s="10" t="s">
        <v>4180</v>
      </c>
      <c r="I784" s="14" t="e">
        <f>VLOOKUP(H784,合同高级查询数据!$A$2:$Y$53,25,FALSE)</f>
        <v>#N/A</v>
      </c>
      <c r="J784" s="7" t="s">
        <v>37</v>
      </c>
      <c r="K784" s="8" t="s">
        <v>4181</v>
      </c>
      <c r="L784" s="8" t="s">
        <v>4182</v>
      </c>
      <c r="M784" s="15"/>
      <c r="N784" s="16" t="s">
        <v>4183</v>
      </c>
      <c r="O784" s="8" t="s">
        <v>4184</v>
      </c>
      <c r="P784" s="238">
        <v>6740</v>
      </c>
      <c r="Q784" s="18">
        <v>66.71</v>
      </c>
      <c r="R784" s="23">
        <f>ROUND(P784*Q784,2)</f>
        <v>449625.4</v>
      </c>
      <c r="S784" s="25">
        <v>202304</v>
      </c>
      <c r="T784" s="278" t="s">
        <v>4185</v>
      </c>
      <c r="U784" s="279"/>
      <c r="V784" s="257">
        <v>66.707649231</v>
      </c>
      <c r="W784" s="257"/>
      <c r="X784" s="30">
        <v>44927</v>
      </c>
      <c r="Y784" s="264"/>
      <c r="Z784" s="138" t="s">
        <v>4186</v>
      </c>
      <c r="AA784" s="34">
        <v>0.4</v>
      </c>
      <c r="AB784" s="103">
        <v>160</v>
      </c>
      <c r="AC784" s="190">
        <v>64</v>
      </c>
    </row>
    <row r="785" s="2" customFormat="1" customHeight="1" spans="1:29">
      <c r="A785" s="223" t="s">
        <v>582</v>
      </c>
      <c r="B785" s="96" t="s">
        <v>3587</v>
      </c>
      <c r="C785" s="223" t="s">
        <v>223</v>
      </c>
      <c r="D785" s="223" t="s">
        <v>3588</v>
      </c>
      <c r="E785" s="96" t="s">
        <v>4178</v>
      </c>
      <c r="F785" s="7" t="s">
        <v>4179</v>
      </c>
      <c r="G785" s="8" t="s">
        <v>35</v>
      </c>
      <c r="H785" s="10" t="s">
        <v>4180</v>
      </c>
      <c r="I785" s="14" t="e">
        <f>VLOOKUP(H785,合同高级查询数据!$A$2:$Y$53,25,FALSE)</f>
        <v>#N/A</v>
      </c>
      <c r="J785" s="7" t="s">
        <v>37</v>
      </c>
      <c r="K785" s="8" t="s">
        <v>4181</v>
      </c>
      <c r="L785" s="8" t="s">
        <v>4182</v>
      </c>
      <c r="M785" s="15"/>
      <c r="N785" s="16" t="s">
        <v>4183</v>
      </c>
      <c r="O785" s="8" t="s">
        <v>4184</v>
      </c>
      <c r="P785" s="238">
        <v>6740</v>
      </c>
      <c r="Q785" s="18">
        <f>65.97-65.46</f>
        <v>0.510000000000005</v>
      </c>
      <c r="R785" s="23">
        <f>ROUND(P785*Q785,2)</f>
        <v>3437.4</v>
      </c>
      <c r="S785" s="25">
        <v>202303</v>
      </c>
      <c r="T785" s="278" t="s">
        <v>4187</v>
      </c>
      <c r="U785" s="279"/>
      <c r="V785" s="257">
        <v>65.459106445</v>
      </c>
      <c r="W785" s="257">
        <v>66.47</v>
      </c>
      <c r="X785" s="30">
        <v>44927</v>
      </c>
      <c r="Y785" s="264"/>
      <c r="Z785" s="138" t="s">
        <v>4186</v>
      </c>
      <c r="AA785" s="34">
        <v>0.4</v>
      </c>
      <c r="AB785" s="103">
        <v>160</v>
      </c>
      <c r="AC785" s="190">
        <v>64</v>
      </c>
    </row>
    <row r="786" s="2" customFormat="1" customHeight="1" spans="1:29">
      <c r="A786" s="223" t="s">
        <v>582</v>
      </c>
      <c r="B786" s="96" t="s">
        <v>3587</v>
      </c>
      <c r="C786" s="223" t="s">
        <v>223</v>
      </c>
      <c r="D786" s="223" t="s">
        <v>3588</v>
      </c>
      <c r="E786" s="96" t="s">
        <v>4178</v>
      </c>
      <c r="F786" s="7" t="s">
        <v>4179</v>
      </c>
      <c r="G786" s="8" t="s">
        <v>35</v>
      </c>
      <c r="H786" s="10" t="s">
        <v>4180</v>
      </c>
      <c r="I786" s="14" t="e">
        <f>VLOOKUP(H786,合同高级查询数据!$A$2:$Y$53,25,FALSE)</f>
        <v>#N/A</v>
      </c>
      <c r="J786" s="7" t="s">
        <v>37</v>
      </c>
      <c r="K786" s="8"/>
      <c r="L786" s="8" t="s">
        <v>4188</v>
      </c>
      <c r="M786" s="15"/>
      <c r="N786" s="16">
        <v>44958</v>
      </c>
      <c r="O786" s="8" t="s">
        <v>957</v>
      </c>
      <c r="P786" s="238">
        <v>6740</v>
      </c>
      <c r="Q786" s="18">
        <v>120</v>
      </c>
      <c r="R786" s="23">
        <f>ROUND(P786*Q786,2)</f>
        <v>808800</v>
      </c>
      <c r="S786" s="25">
        <v>202304</v>
      </c>
      <c r="T786" s="278" t="s">
        <v>4189</v>
      </c>
      <c r="U786" s="279"/>
      <c r="V786" s="257">
        <v>120</v>
      </c>
      <c r="W786" s="257"/>
      <c r="X786" s="30">
        <v>44927</v>
      </c>
      <c r="Y786" s="264"/>
      <c r="Z786" s="138" t="s">
        <v>4190</v>
      </c>
      <c r="AA786" s="34">
        <v>0.4</v>
      </c>
      <c r="AB786" s="103">
        <v>300</v>
      </c>
      <c r="AC786" s="190">
        <v>120</v>
      </c>
    </row>
    <row r="787" s="2" customFormat="1" customHeight="1" spans="1:29">
      <c r="A787" s="223" t="s">
        <v>582</v>
      </c>
      <c r="B787" s="96" t="s">
        <v>3587</v>
      </c>
      <c r="C787" s="223" t="s">
        <v>4047</v>
      </c>
      <c r="D787" s="223" t="s">
        <v>3998</v>
      </c>
      <c r="E787" s="96" t="s">
        <v>4191</v>
      </c>
      <c r="F787" s="7" t="s">
        <v>4192</v>
      </c>
      <c r="G787" s="8" t="s">
        <v>35</v>
      </c>
      <c r="H787" s="224" t="s">
        <v>4193</v>
      </c>
      <c r="I787" s="14" t="e">
        <f>VLOOKUP(H787,合同高级查询数据!$A$2:$Y$53,25,FALSE)</f>
        <v>#N/A</v>
      </c>
      <c r="J787" s="7" t="s">
        <v>37</v>
      </c>
      <c r="K787" s="8" t="s">
        <v>4194</v>
      </c>
      <c r="L787" s="8" t="s">
        <v>4195</v>
      </c>
      <c r="M787" s="15"/>
      <c r="N787" s="16" t="s">
        <v>4196</v>
      </c>
      <c r="O787" s="8" t="s">
        <v>1973</v>
      </c>
      <c r="P787" s="238">
        <v>6740</v>
      </c>
      <c r="Q787" s="18">
        <v>52.59</v>
      </c>
      <c r="R787" s="23">
        <f t="shared" ref="R787:R792" si="45">ROUND(Q787*P787,2)</f>
        <v>354456.6</v>
      </c>
      <c r="S787" s="25">
        <v>202304</v>
      </c>
      <c r="T787" s="278" t="s">
        <v>4197</v>
      </c>
      <c r="U787" s="279"/>
      <c r="V787" s="257">
        <v>52.587532043</v>
      </c>
      <c r="W787" s="257"/>
      <c r="X787" s="30">
        <v>44927</v>
      </c>
      <c r="Y787" s="264"/>
      <c r="Z787" s="138" t="s">
        <v>4198</v>
      </c>
      <c r="AA787" s="34">
        <v>0.4</v>
      </c>
      <c r="AB787" s="103">
        <v>120</v>
      </c>
      <c r="AC787" s="190">
        <v>48</v>
      </c>
    </row>
    <row r="788" s="2" customFormat="1" customHeight="1" spans="1:29">
      <c r="A788" s="223" t="s">
        <v>582</v>
      </c>
      <c r="B788" s="96" t="s">
        <v>3587</v>
      </c>
      <c r="C788" s="223" t="s">
        <v>4047</v>
      </c>
      <c r="D788" s="223" t="s">
        <v>3998</v>
      </c>
      <c r="E788" s="96" t="s">
        <v>4191</v>
      </c>
      <c r="F788" s="7" t="s">
        <v>4192</v>
      </c>
      <c r="G788" s="8" t="s">
        <v>35</v>
      </c>
      <c r="H788" s="224" t="s">
        <v>4193</v>
      </c>
      <c r="I788" s="14" t="e">
        <f>VLOOKUP(H788,合同高级查询数据!$A$2:$Y$53,25,FALSE)</f>
        <v>#N/A</v>
      </c>
      <c r="J788" s="7" t="s">
        <v>37</v>
      </c>
      <c r="K788" s="8" t="s">
        <v>4194</v>
      </c>
      <c r="L788" s="8" t="s">
        <v>4195</v>
      </c>
      <c r="M788" s="15"/>
      <c r="N788" s="16" t="s">
        <v>4196</v>
      </c>
      <c r="O788" s="8" t="s">
        <v>1973</v>
      </c>
      <c r="P788" s="238">
        <v>6740</v>
      </c>
      <c r="Q788" s="18">
        <f>49.1-48.83</f>
        <v>0.270000000000003</v>
      </c>
      <c r="R788" s="23">
        <f t="shared" si="45"/>
        <v>1819.8</v>
      </c>
      <c r="S788" s="25">
        <v>202303</v>
      </c>
      <c r="T788" s="278" t="s">
        <v>4199</v>
      </c>
      <c r="U788" s="279"/>
      <c r="V788" s="257">
        <v>48.831825256</v>
      </c>
      <c r="W788" s="257">
        <v>49.37</v>
      </c>
      <c r="X788" s="30">
        <v>44927</v>
      </c>
      <c r="Y788" s="264"/>
      <c r="Z788" s="138" t="s">
        <v>4198</v>
      </c>
      <c r="AA788" s="34">
        <v>0.4</v>
      </c>
      <c r="AB788" s="103">
        <v>120</v>
      </c>
      <c r="AC788" s="190">
        <v>48</v>
      </c>
    </row>
    <row r="789" s="2" customFormat="1" customHeight="1" spans="1:29">
      <c r="A789" s="223" t="s">
        <v>582</v>
      </c>
      <c r="B789" s="96" t="s">
        <v>3587</v>
      </c>
      <c r="C789" s="223" t="s">
        <v>2331</v>
      </c>
      <c r="D789" s="223" t="s">
        <v>3588</v>
      </c>
      <c r="E789" s="96" t="s">
        <v>4200</v>
      </c>
      <c r="F789" s="7" t="s">
        <v>4201</v>
      </c>
      <c r="G789" s="8" t="s">
        <v>35</v>
      </c>
      <c r="H789" s="10" t="s">
        <v>4202</v>
      </c>
      <c r="I789" s="14" t="e">
        <f>VLOOKUP(H789,合同高级查询数据!$A$2:$Y$53,25,FALSE)</f>
        <v>#N/A</v>
      </c>
      <c r="J789" s="7" t="s">
        <v>37</v>
      </c>
      <c r="K789" s="8" t="s">
        <v>2331</v>
      </c>
      <c r="L789" s="8" t="s">
        <v>4201</v>
      </c>
      <c r="M789" s="15"/>
      <c r="N789" s="16">
        <v>42659</v>
      </c>
      <c r="O789" s="8" t="s">
        <v>1608</v>
      </c>
      <c r="P789" s="238">
        <v>6740</v>
      </c>
      <c r="Q789" s="18">
        <v>0</v>
      </c>
      <c r="R789" s="23">
        <f t="shared" si="45"/>
        <v>0</v>
      </c>
      <c r="S789" s="25">
        <v>202304</v>
      </c>
      <c r="T789" s="278" t="s">
        <v>4203</v>
      </c>
      <c r="U789" s="279"/>
      <c r="V789" s="257">
        <v>0</v>
      </c>
      <c r="W789" s="257"/>
      <c r="X789" s="30">
        <v>44927</v>
      </c>
      <c r="Y789" s="264"/>
      <c r="Z789" s="138" t="s">
        <v>4204</v>
      </c>
      <c r="AA789" s="34">
        <v>0.4</v>
      </c>
      <c r="AB789" s="103">
        <v>0</v>
      </c>
      <c r="AC789" s="190">
        <v>0</v>
      </c>
    </row>
    <row r="790" s="2" customFormat="1" customHeight="1" spans="1:29">
      <c r="A790" s="223" t="s">
        <v>582</v>
      </c>
      <c r="B790" s="96" t="s">
        <v>3587</v>
      </c>
      <c r="C790" s="223" t="s">
        <v>2331</v>
      </c>
      <c r="D790" s="223" t="s">
        <v>3588</v>
      </c>
      <c r="E790" s="96" t="s">
        <v>4200</v>
      </c>
      <c r="F790" s="7" t="s">
        <v>4201</v>
      </c>
      <c r="G790" s="8" t="s">
        <v>35</v>
      </c>
      <c r="H790" s="10" t="s">
        <v>4202</v>
      </c>
      <c r="I790" s="14" t="e">
        <f>VLOOKUP(H790,合同高级查询数据!$A$2:$Y$53,25,FALSE)</f>
        <v>#N/A</v>
      </c>
      <c r="J790" s="7" t="s">
        <v>37</v>
      </c>
      <c r="K790" s="8" t="s">
        <v>4205</v>
      </c>
      <c r="L790" s="8" t="s">
        <v>4206</v>
      </c>
      <c r="M790" s="15"/>
      <c r="N790" s="16" t="s">
        <v>4207</v>
      </c>
      <c r="O790" s="8" t="s">
        <v>4208</v>
      </c>
      <c r="P790" s="238">
        <v>6740</v>
      </c>
      <c r="Q790" s="18">
        <v>0</v>
      </c>
      <c r="R790" s="23">
        <f t="shared" si="45"/>
        <v>0</v>
      </c>
      <c r="S790" s="25">
        <v>202304</v>
      </c>
      <c r="T790" s="278" t="s">
        <v>4209</v>
      </c>
      <c r="U790" s="279"/>
      <c r="V790" s="257">
        <v>0</v>
      </c>
      <c r="W790" s="257"/>
      <c r="X790" s="30">
        <v>44927</v>
      </c>
      <c r="Y790" s="264"/>
      <c r="Z790" s="138" t="s">
        <v>4210</v>
      </c>
      <c r="AA790" s="34">
        <v>0.4</v>
      </c>
      <c r="AB790" s="103">
        <v>10</v>
      </c>
      <c r="AC790" s="190">
        <v>4</v>
      </c>
    </row>
    <row r="791" s="2" customFormat="1" customHeight="1" spans="1:29">
      <c r="A791" s="223" t="s">
        <v>582</v>
      </c>
      <c r="B791" s="96" t="s">
        <v>3587</v>
      </c>
      <c r="C791" s="223" t="s">
        <v>2331</v>
      </c>
      <c r="D791" s="223" t="s">
        <v>3588</v>
      </c>
      <c r="E791" s="96" t="s">
        <v>4200</v>
      </c>
      <c r="F791" s="7" t="s">
        <v>4201</v>
      </c>
      <c r="G791" s="8" t="s">
        <v>35</v>
      </c>
      <c r="H791" s="10" t="s">
        <v>4202</v>
      </c>
      <c r="I791" s="14" t="e">
        <f>VLOOKUP(H791,合同高级查询数据!$A$2:$Y$53,25,FALSE)</f>
        <v>#N/A</v>
      </c>
      <c r="J791" s="7" t="s">
        <v>37</v>
      </c>
      <c r="K791" s="8" t="s">
        <v>4211</v>
      </c>
      <c r="L791" s="8" t="s">
        <v>4212</v>
      </c>
      <c r="M791" s="15"/>
      <c r="N791" s="16">
        <v>45017</v>
      </c>
      <c r="O791" s="8" t="s">
        <v>228</v>
      </c>
      <c r="P791" s="238">
        <v>6740</v>
      </c>
      <c r="Q791" s="18">
        <v>5.39</v>
      </c>
      <c r="R791" s="23">
        <f t="shared" si="45"/>
        <v>36328.6</v>
      </c>
      <c r="S791" s="25">
        <v>202304</v>
      </c>
      <c r="T791" s="278" t="s">
        <v>4213</v>
      </c>
      <c r="U791" s="279"/>
      <c r="V791" s="257">
        <v>5.387205601</v>
      </c>
      <c r="W791" s="257"/>
      <c r="X791" s="30">
        <v>44927</v>
      </c>
      <c r="Y791" s="264"/>
      <c r="Z791" s="138" t="s">
        <v>4214</v>
      </c>
      <c r="AA791" s="34">
        <v>0.4</v>
      </c>
      <c r="AB791" s="103">
        <v>10</v>
      </c>
      <c r="AC791" s="190">
        <v>4</v>
      </c>
    </row>
    <row r="792" s="2" customFormat="1" customHeight="1" spans="1:29">
      <c r="A792" s="223" t="s">
        <v>582</v>
      </c>
      <c r="B792" s="96" t="s">
        <v>3587</v>
      </c>
      <c r="C792" s="223" t="s">
        <v>2331</v>
      </c>
      <c r="D792" s="223" t="s">
        <v>3588</v>
      </c>
      <c r="E792" s="96" t="s">
        <v>4200</v>
      </c>
      <c r="F792" s="7" t="s">
        <v>4201</v>
      </c>
      <c r="G792" s="8" t="s">
        <v>35</v>
      </c>
      <c r="H792" s="10" t="s">
        <v>4202</v>
      </c>
      <c r="I792" s="14" t="e">
        <f>VLOOKUP(H792,合同高级查询数据!$A$2:$Y$53,25,FALSE)</f>
        <v>#N/A</v>
      </c>
      <c r="J792" s="7" t="s">
        <v>825</v>
      </c>
      <c r="K792" s="8" t="s">
        <v>2331</v>
      </c>
      <c r="L792" s="8" t="s">
        <v>4215</v>
      </c>
      <c r="M792" s="15" t="s">
        <v>4216</v>
      </c>
      <c r="N792" s="16">
        <v>42733</v>
      </c>
      <c r="O792" s="8" t="s">
        <v>228</v>
      </c>
      <c r="P792" s="238">
        <v>6740</v>
      </c>
      <c r="Q792" s="18">
        <v>2.61</v>
      </c>
      <c r="R792" s="23">
        <f t="shared" si="45"/>
        <v>17591.4</v>
      </c>
      <c r="S792" s="25">
        <v>202304</v>
      </c>
      <c r="T792" s="278" t="s">
        <v>4217</v>
      </c>
      <c r="U792" s="279"/>
      <c r="V792" s="257">
        <v>2.46</v>
      </c>
      <c r="W792" s="257"/>
      <c r="X792" s="30">
        <v>44927</v>
      </c>
      <c r="Y792" s="264"/>
      <c r="Z792" s="138" t="s">
        <v>4218</v>
      </c>
      <c r="AA792" s="34">
        <v>0.4</v>
      </c>
      <c r="AB792" s="103">
        <v>10</v>
      </c>
      <c r="AC792" s="190">
        <v>4</v>
      </c>
    </row>
    <row r="793" s="2" customFormat="1" customHeight="1" spans="1:29">
      <c r="A793" s="223" t="s">
        <v>582</v>
      </c>
      <c r="B793" s="96" t="s">
        <v>3587</v>
      </c>
      <c r="C793" s="223" t="s">
        <v>2710</v>
      </c>
      <c r="D793" s="223" t="s">
        <v>3998</v>
      </c>
      <c r="E793" s="96" t="s">
        <v>4219</v>
      </c>
      <c r="F793" s="7" t="s">
        <v>4220</v>
      </c>
      <c r="G793" s="8" t="s">
        <v>35</v>
      </c>
      <c r="H793" s="10" t="s">
        <v>4221</v>
      </c>
      <c r="I793" s="14" t="e">
        <f>VLOOKUP(H793,合同高级查询数据!$A$2:$Y$53,25,FALSE)</f>
        <v>#N/A</v>
      </c>
      <c r="J793" s="7" t="s">
        <v>37</v>
      </c>
      <c r="K793" s="8" t="s">
        <v>4222</v>
      </c>
      <c r="L793" s="8" t="s">
        <v>4223</v>
      </c>
      <c r="M793" s="15"/>
      <c r="N793" s="298" t="s">
        <v>4224</v>
      </c>
      <c r="O793" s="8" t="s">
        <v>4225</v>
      </c>
      <c r="P793" s="238">
        <v>6740</v>
      </c>
      <c r="Q793" s="18">
        <v>35.51</v>
      </c>
      <c r="R793" s="23">
        <f>ROUND(P793*Q793,2)</f>
        <v>239337.4</v>
      </c>
      <c r="S793" s="25">
        <v>202304</v>
      </c>
      <c r="T793" s="278" t="s">
        <v>4226</v>
      </c>
      <c r="U793" s="279"/>
      <c r="V793" s="257">
        <v>35.514492035</v>
      </c>
      <c r="W793" s="257"/>
      <c r="X793" s="30">
        <v>44927</v>
      </c>
      <c r="Y793" s="264"/>
      <c r="Z793" s="138" t="s">
        <v>4227</v>
      </c>
      <c r="AA793" s="34">
        <v>0.4</v>
      </c>
      <c r="AB793" s="103">
        <v>80</v>
      </c>
      <c r="AC793" s="190">
        <v>32</v>
      </c>
    </row>
    <row r="794" s="41" customFormat="1" customHeight="1" spans="1:29">
      <c r="A794" s="57" t="s">
        <v>528</v>
      </c>
      <c r="B794" s="292" t="s">
        <v>4228</v>
      </c>
      <c r="C794" s="55" t="s">
        <v>93</v>
      </c>
      <c r="D794" s="292" t="s">
        <v>3588</v>
      </c>
      <c r="E794" s="57" t="s">
        <v>4229</v>
      </c>
      <c r="F794" s="57" t="s">
        <v>4230</v>
      </c>
      <c r="G794" s="57" t="s">
        <v>35</v>
      </c>
      <c r="H794" s="58" t="s">
        <v>4231</v>
      </c>
      <c r="I794" s="58" t="e">
        <f>VLOOKUP(H794,合同高级查询数据!$A$2:$Y$53,25,FALSE)</f>
        <v>#N/A</v>
      </c>
      <c r="J794" s="123" t="s">
        <v>37</v>
      </c>
      <c r="K794" s="57" t="s">
        <v>4232</v>
      </c>
      <c r="L794" s="124" t="s">
        <v>4233</v>
      </c>
      <c r="M794" s="125"/>
      <c r="N794" s="163" t="s">
        <v>4234</v>
      </c>
      <c r="O794" s="163" t="s">
        <v>4235</v>
      </c>
      <c r="P794" s="299">
        <v>10000</v>
      </c>
      <c r="Q794" s="309">
        <v>0</v>
      </c>
      <c r="R794" s="299">
        <f t="shared" ref="R794:R802" si="46">ROUND(P794*Q794,2)</f>
        <v>0</v>
      </c>
      <c r="S794" s="310">
        <v>202304</v>
      </c>
      <c r="T794" s="76" t="s">
        <v>4236</v>
      </c>
      <c r="U794" s="311"/>
      <c r="V794" s="312">
        <v>0</v>
      </c>
      <c r="W794" s="313"/>
      <c r="X794" s="314">
        <v>44593</v>
      </c>
      <c r="Y794" s="332">
        <v>44834</v>
      </c>
      <c r="Z794" s="333" t="s">
        <v>4237</v>
      </c>
      <c r="AA794" s="334">
        <v>0</v>
      </c>
      <c r="AB794" s="335">
        <v>0</v>
      </c>
      <c r="AC794" s="335">
        <f>AA794*AB794</f>
        <v>0</v>
      </c>
    </row>
    <row r="795" s="41" customFormat="1" customHeight="1" spans="1:29">
      <c r="A795" s="57" t="s">
        <v>528</v>
      </c>
      <c r="B795" s="292" t="s">
        <v>4228</v>
      </c>
      <c r="C795" s="55" t="s">
        <v>93</v>
      </c>
      <c r="D795" s="292" t="s">
        <v>3588</v>
      </c>
      <c r="E795" s="57" t="s">
        <v>4229</v>
      </c>
      <c r="F795" s="57" t="s">
        <v>4230</v>
      </c>
      <c r="G795" s="57" t="s">
        <v>35</v>
      </c>
      <c r="H795" s="58" t="s">
        <v>4238</v>
      </c>
      <c r="I795" s="58" t="e">
        <f>VLOOKUP(H795,合同高级查询数据!$A$2:$Y$53,25,FALSE)</f>
        <v>#N/A</v>
      </c>
      <c r="J795" s="123" t="s">
        <v>98</v>
      </c>
      <c r="K795" s="57" t="s">
        <v>4232</v>
      </c>
      <c r="L795" s="124" t="s">
        <v>4239</v>
      </c>
      <c r="M795" s="125"/>
      <c r="N795" s="163"/>
      <c r="O795" s="163" t="s">
        <v>2364</v>
      </c>
      <c r="P795" s="300">
        <v>189000</v>
      </c>
      <c r="Q795" s="309">
        <v>0</v>
      </c>
      <c r="R795" s="300">
        <f t="shared" si="46"/>
        <v>0</v>
      </c>
      <c r="S795" s="310">
        <v>202304</v>
      </c>
      <c r="T795" s="76" t="s">
        <v>4240</v>
      </c>
      <c r="U795" s="311"/>
      <c r="V795" s="312"/>
      <c r="W795" s="312"/>
      <c r="X795" s="314">
        <v>44197</v>
      </c>
      <c r="Y795" s="332">
        <v>44561</v>
      </c>
      <c r="Z795" s="333" t="s">
        <v>4241</v>
      </c>
      <c r="AA795" s="334"/>
      <c r="AB795" s="335">
        <v>0</v>
      </c>
      <c r="AC795" s="335">
        <f>AA795*AB795</f>
        <v>0</v>
      </c>
    </row>
    <row r="796" s="41" customFormat="1" customHeight="1" spans="1:29">
      <c r="A796" s="57" t="s">
        <v>528</v>
      </c>
      <c r="B796" s="292" t="s">
        <v>4228</v>
      </c>
      <c r="C796" s="55" t="s">
        <v>93</v>
      </c>
      <c r="D796" s="292" t="s">
        <v>3588</v>
      </c>
      <c r="E796" s="57" t="s">
        <v>4229</v>
      </c>
      <c r="F796" s="57" t="s">
        <v>4230</v>
      </c>
      <c r="G796" s="57" t="s">
        <v>35</v>
      </c>
      <c r="H796" s="58" t="s">
        <v>4238</v>
      </c>
      <c r="I796" s="58" t="e">
        <f>VLOOKUP(H796,合同高级查询数据!$A$2:$Y$53,25,FALSE)</f>
        <v>#N/A</v>
      </c>
      <c r="J796" s="123" t="s">
        <v>98</v>
      </c>
      <c r="K796" s="57" t="s">
        <v>4232</v>
      </c>
      <c r="L796" s="124" t="s">
        <v>4239</v>
      </c>
      <c r="M796" s="125"/>
      <c r="N796" s="163">
        <v>44232</v>
      </c>
      <c r="O796" s="301">
        <v>-60</v>
      </c>
      <c r="P796" s="300">
        <v>189000</v>
      </c>
      <c r="Q796" s="309">
        <v>0</v>
      </c>
      <c r="R796" s="300">
        <f t="shared" si="46"/>
        <v>0</v>
      </c>
      <c r="S796" s="310">
        <v>202304</v>
      </c>
      <c r="T796" s="76" t="s">
        <v>4242</v>
      </c>
      <c r="U796" s="311"/>
      <c r="V796" s="312"/>
      <c r="W796" s="312"/>
      <c r="X796" s="314">
        <v>44197</v>
      </c>
      <c r="Y796" s="332">
        <v>44561</v>
      </c>
      <c r="Z796" s="333" t="s">
        <v>4241</v>
      </c>
      <c r="AA796" s="334"/>
      <c r="AB796" s="335">
        <v>0</v>
      </c>
      <c r="AC796" s="335">
        <f>AA796*AB796</f>
        <v>0</v>
      </c>
    </row>
    <row r="797" s="2" customFormat="1" customHeight="1" spans="1:29">
      <c r="A797" s="61" t="s">
        <v>528</v>
      </c>
      <c r="B797" s="6" t="s">
        <v>4228</v>
      </c>
      <c r="C797" s="7" t="s">
        <v>93</v>
      </c>
      <c r="D797" s="6" t="s">
        <v>3588</v>
      </c>
      <c r="E797" s="61" t="s">
        <v>4229</v>
      </c>
      <c r="F797" s="61" t="s">
        <v>4230</v>
      </c>
      <c r="G797" s="61" t="s">
        <v>35</v>
      </c>
      <c r="H797" s="14" t="s">
        <v>4243</v>
      </c>
      <c r="I797" s="14" t="e">
        <f>VLOOKUP(H797,合同高级查询数据!$A$2:$Y$53,25,FALSE)</f>
        <v>#N/A</v>
      </c>
      <c r="J797" s="118" t="s">
        <v>98</v>
      </c>
      <c r="K797" s="61" t="s">
        <v>4244</v>
      </c>
      <c r="L797" s="119" t="s">
        <v>4239</v>
      </c>
      <c r="M797" s="108"/>
      <c r="N797" s="115">
        <v>44232</v>
      </c>
      <c r="O797" s="115" t="s">
        <v>1663</v>
      </c>
      <c r="P797" s="24">
        <v>189000</v>
      </c>
      <c r="Q797" s="315">
        <v>5</v>
      </c>
      <c r="R797" s="24">
        <f t="shared" si="46"/>
        <v>945000</v>
      </c>
      <c r="S797" s="316">
        <v>202304</v>
      </c>
      <c r="T797" s="83" t="s">
        <v>4245</v>
      </c>
      <c r="U797" s="317"/>
      <c r="V797" s="28">
        <v>4.814070391</v>
      </c>
      <c r="W797" s="28">
        <v>5.1</v>
      </c>
      <c r="X797" s="318"/>
      <c r="Y797" s="336"/>
      <c r="Z797" s="337" t="s">
        <v>4246</v>
      </c>
      <c r="AA797" s="35">
        <v>0.1</v>
      </c>
      <c r="AB797" s="338">
        <v>40</v>
      </c>
      <c r="AC797" s="338">
        <f>AA797*AB797</f>
        <v>4</v>
      </c>
    </row>
    <row r="798" s="2" customFormat="1" customHeight="1" spans="1:29">
      <c r="A798" s="5" t="s">
        <v>528</v>
      </c>
      <c r="B798" s="6" t="s">
        <v>4228</v>
      </c>
      <c r="C798" s="6" t="s">
        <v>93</v>
      </c>
      <c r="D798" s="6" t="s">
        <v>3588</v>
      </c>
      <c r="E798" s="5" t="s">
        <v>4229</v>
      </c>
      <c r="F798" s="5" t="s">
        <v>4230</v>
      </c>
      <c r="G798" s="5" t="s">
        <v>35</v>
      </c>
      <c r="H798" s="14" t="s">
        <v>4247</v>
      </c>
      <c r="I798" s="14" t="e">
        <f>VLOOKUP(H798,合同高级查询数据!$A$2:$Y$53,25,FALSE)</f>
        <v>#N/A</v>
      </c>
      <c r="J798" s="118" t="s">
        <v>1543</v>
      </c>
      <c r="K798" s="5" t="s">
        <v>4248</v>
      </c>
      <c r="L798" s="302" t="s">
        <v>4249</v>
      </c>
      <c r="M798" s="108"/>
      <c r="N798" s="115" t="s">
        <v>4250</v>
      </c>
      <c r="O798" s="115" t="s">
        <v>4251</v>
      </c>
      <c r="P798" s="24">
        <v>30000</v>
      </c>
      <c r="Q798" s="315">
        <v>62</v>
      </c>
      <c r="R798" s="24">
        <f t="shared" si="46"/>
        <v>1860000</v>
      </c>
      <c r="S798" s="316">
        <v>202304</v>
      </c>
      <c r="T798" s="138" t="s">
        <v>4252</v>
      </c>
      <c r="U798" s="317"/>
      <c r="V798" s="28">
        <v>61.921241965</v>
      </c>
      <c r="W798" s="28">
        <v>62</v>
      </c>
      <c r="X798" s="318"/>
      <c r="Y798" s="336"/>
      <c r="Z798" s="337" t="s">
        <v>4253</v>
      </c>
      <c r="AA798" s="35">
        <v>0.166666666666667</v>
      </c>
      <c r="AB798" s="338">
        <v>300</v>
      </c>
      <c r="AC798" s="338">
        <f>AA798*AB798</f>
        <v>50</v>
      </c>
    </row>
    <row r="799" s="2" customFormat="1" customHeight="1" spans="1:29">
      <c r="A799" s="61" t="s">
        <v>582</v>
      </c>
      <c r="B799" s="6" t="s">
        <v>4228</v>
      </c>
      <c r="C799" s="7" t="s">
        <v>93</v>
      </c>
      <c r="D799" s="6" t="s">
        <v>3588</v>
      </c>
      <c r="E799" s="61" t="s">
        <v>4254</v>
      </c>
      <c r="F799" s="61" t="s">
        <v>4255</v>
      </c>
      <c r="G799" s="61" t="s">
        <v>35</v>
      </c>
      <c r="H799" s="14" t="s">
        <v>4256</v>
      </c>
      <c r="I799" s="14" t="e">
        <f>VLOOKUP(H799,合同高级查询数据!$A$2:$Y$53,25,FALSE)</f>
        <v>#N/A</v>
      </c>
      <c r="J799" s="118" t="s">
        <v>37</v>
      </c>
      <c r="K799" s="61" t="s">
        <v>4257</v>
      </c>
      <c r="L799" s="119" t="s">
        <v>4258</v>
      </c>
      <c r="M799" s="7" t="s">
        <v>4259</v>
      </c>
      <c r="N799" s="115" t="s">
        <v>4260</v>
      </c>
      <c r="O799" s="115" t="s">
        <v>4261</v>
      </c>
      <c r="P799" s="24">
        <v>15000</v>
      </c>
      <c r="Q799" s="315">
        <v>0.05</v>
      </c>
      <c r="R799" s="24">
        <f t="shared" si="46"/>
        <v>750</v>
      </c>
      <c r="S799" s="316">
        <v>202303</v>
      </c>
      <c r="T799" s="138" t="s">
        <v>4262</v>
      </c>
      <c r="U799" s="317"/>
      <c r="V799" s="28"/>
      <c r="W799" s="319"/>
      <c r="X799" s="318"/>
      <c r="Y799" s="318"/>
      <c r="Z799" s="337"/>
      <c r="AA799" s="339"/>
      <c r="AB799" s="317"/>
      <c r="AC799" s="317"/>
    </row>
    <row r="800" s="2" customFormat="1" customHeight="1" spans="1:29">
      <c r="A800" s="61" t="s">
        <v>582</v>
      </c>
      <c r="B800" s="6" t="s">
        <v>4228</v>
      </c>
      <c r="C800" s="7" t="s">
        <v>93</v>
      </c>
      <c r="D800" s="6" t="s">
        <v>3588</v>
      </c>
      <c r="E800" s="61" t="s">
        <v>4254</v>
      </c>
      <c r="F800" s="61" t="s">
        <v>4255</v>
      </c>
      <c r="G800" s="61" t="s">
        <v>35</v>
      </c>
      <c r="H800" s="14" t="s">
        <v>4256</v>
      </c>
      <c r="I800" s="14" t="e">
        <f>VLOOKUP(H800,合同高级查询数据!$A$2:$Y$53,25,FALSE)</f>
        <v>#N/A</v>
      </c>
      <c r="J800" s="118" t="s">
        <v>37</v>
      </c>
      <c r="K800" s="61" t="s">
        <v>4257</v>
      </c>
      <c r="L800" s="119" t="s">
        <v>4258</v>
      </c>
      <c r="M800" s="7" t="s">
        <v>4259</v>
      </c>
      <c r="N800" s="115" t="s">
        <v>4260</v>
      </c>
      <c r="O800" s="115" t="s">
        <v>4261</v>
      </c>
      <c r="P800" s="24">
        <v>15000</v>
      </c>
      <c r="Q800" s="315">
        <v>8.92</v>
      </c>
      <c r="R800" s="24">
        <f t="shared" si="46"/>
        <v>133800</v>
      </c>
      <c r="S800" s="316">
        <v>202304</v>
      </c>
      <c r="T800" s="83" t="s">
        <v>4263</v>
      </c>
      <c r="U800" s="317"/>
      <c r="V800" s="28">
        <v>8.838994026</v>
      </c>
      <c r="W800" s="28">
        <v>9</v>
      </c>
      <c r="X800" s="318"/>
      <c r="Y800" s="318"/>
      <c r="Z800" s="337" t="s">
        <v>4264</v>
      </c>
      <c r="AA800" s="35">
        <v>0.4</v>
      </c>
      <c r="AB800" s="338">
        <v>20</v>
      </c>
      <c r="AC800" s="338">
        <f>AA800*AB800</f>
        <v>8</v>
      </c>
    </row>
    <row r="801" s="41" customFormat="1" customHeight="1" spans="1:29">
      <c r="A801" s="57" t="s">
        <v>582</v>
      </c>
      <c r="B801" s="292" t="s">
        <v>4228</v>
      </c>
      <c r="C801" s="55" t="s">
        <v>93</v>
      </c>
      <c r="D801" s="292" t="s">
        <v>3588</v>
      </c>
      <c r="E801" s="57" t="s">
        <v>4254</v>
      </c>
      <c r="F801" s="57" t="s">
        <v>4255</v>
      </c>
      <c r="G801" s="57" t="s">
        <v>35</v>
      </c>
      <c r="H801" s="58" t="s">
        <v>4265</v>
      </c>
      <c r="I801" s="58" t="e">
        <f>VLOOKUP(H801,合同高级查询数据!$A$2:$Y$53,25,FALSE)</f>
        <v>#N/A</v>
      </c>
      <c r="J801" s="123" t="s">
        <v>1543</v>
      </c>
      <c r="K801" s="57" t="s">
        <v>4266</v>
      </c>
      <c r="L801" s="124" t="s">
        <v>4267</v>
      </c>
      <c r="M801" s="125"/>
      <c r="N801" s="163" t="s">
        <v>4268</v>
      </c>
      <c r="O801" s="163" t="s">
        <v>552</v>
      </c>
      <c r="P801" s="300">
        <v>35000</v>
      </c>
      <c r="Q801" s="309">
        <v>3.28</v>
      </c>
      <c r="R801" s="300">
        <f t="shared" si="46"/>
        <v>114800</v>
      </c>
      <c r="S801" s="310">
        <v>202303</v>
      </c>
      <c r="T801" s="262" t="s">
        <v>4269</v>
      </c>
      <c r="U801" s="311"/>
      <c r="V801" s="312"/>
      <c r="W801" s="320"/>
      <c r="X801" s="314">
        <v>43466</v>
      </c>
      <c r="Y801" s="314">
        <v>45657</v>
      </c>
      <c r="Z801" s="333"/>
      <c r="AA801" s="340"/>
      <c r="AB801" s="311"/>
      <c r="AC801" s="311"/>
    </row>
    <row r="802" s="41" customFormat="1" customHeight="1" spans="1:29">
      <c r="A802" s="57" t="s">
        <v>582</v>
      </c>
      <c r="B802" s="292" t="s">
        <v>4228</v>
      </c>
      <c r="C802" s="55" t="s">
        <v>93</v>
      </c>
      <c r="D802" s="292" t="s">
        <v>3588</v>
      </c>
      <c r="E802" s="57" t="s">
        <v>4254</v>
      </c>
      <c r="F802" s="57" t="s">
        <v>4255</v>
      </c>
      <c r="G802" s="57" t="s">
        <v>35</v>
      </c>
      <c r="H802" s="58" t="s">
        <v>4265</v>
      </c>
      <c r="I802" s="58" t="e">
        <f>VLOOKUP(H802,合同高级查询数据!$A$2:$Y$53,25,FALSE)</f>
        <v>#N/A</v>
      </c>
      <c r="J802" s="123" t="s">
        <v>1543</v>
      </c>
      <c r="K802" s="57" t="s">
        <v>4266</v>
      </c>
      <c r="L802" s="124" t="s">
        <v>4267</v>
      </c>
      <c r="M802" s="125"/>
      <c r="N802" s="163" t="s">
        <v>4268</v>
      </c>
      <c r="O802" s="163" t="s">
        <v>552</v>
      </c>
      <c r="P802" s="300">
        <v>35000</v>
      </c>
      <c r="Q802" s="309">
        <v>87</v>
      </c>
      <c r="R802" s="300">
        <f t="shared" si="46"/>
        <v>3045000</v>
      </c>
      <c r="S802" s="310">
        <v>202304</v>
      </c>
      <c r="T802" s="76" t="s">
        <v>4270</v>
      </c>
      <c r="U802" s="311"/>
      <c r="V802" s="312">
        <v>82.965409062803</v>
      </c>
      <c r="W802" s="312">
        <v>90.26</v>
      </c>
      <c r="X802" s="314">
        <v>43466</v>
      </c>
      <c r="Y802" s="332">
        <v>45657</v>
      </c>
      <c r="Z802" s="333" t="s">
        <v>4271</v>
      </c>
      <c r="AA802" s="334">
        <v>0.3</v>
      </c>
      <c r="AB802" s="335">
        <v>240</v>
      </c>
      <c r="AC802" s="335">
        <f>AA802*AB802</f>
        <v>72</v>
      </c>
    </row>
    <row r="803" s="2" customFormat="1" customHeight="1" spans="1:29">
      <c r="A803" s="61" t="s">
        <v>582</v>
      </c>
      <c r="B803" s="6" t="s">
        <v>4228</v>
      </c>
      <c r="C803" s="7" t="s">
        <v>93</v>
      </c>
      <c r="D803" s="6" t="s">
        <v>3588</v>
      </c>
      <c r="E803" s="61" t="s">
        <v>4254</v>
      </c>
      <c r="F803" s="61" t="s">
        <v>4255</v>
      </c>
      <c r="G803" s="61" t="s">
        <v>35</v>
      </c>
      <c r="H803" s="14" t="s">
        <v>4272</v>
      </c>
      <c r="I803" s="14" t="e">
        <f>VLOOKUP(H803,合同高级查询数据!$A$2:$Y$53,25,FALSE)</f>
        <v>#N/A</v>
      </c>
      <c r="J803" s="118" t="s">
        <v>98</v>
      </c>
      <c r="K803" s="61" t="s">
        <v>4273</v>
      </c>
      <c r="L803" s="119" t="s">
        <v>4274</v>
      </c>
      <c r="M803" s="108"/>
      <c r="N803" s="115">
        <v>40330</v>
      </c>
      <c r="O803" s="115" t="s">
        <v>1663</v>
      </c>
      <c r="P803" s="24">
        <v>120000</v>
      </c>
      <c r="Q803" s="315">
        <v>8</v>
      </c>
      <c r="R803" s="24">
        <f t="shared" ref="R803:R866" si="47">ROUND(P803*Q803,2)</f>
        <v>960000</v>
      </c>
      <c r="S803" s="316">
        <v>202304</v>
      </c>
      <c r="T803" s="83" t="s">
        <v>4275</v>
      </c>
      <c r="U803" s="317"/>
      <c r="V803" s="28">
        <v>5.874391734</v>
      </c>
      <c r="W803" s="28"/>
      <c r="X803" s="318"/>
      <c r="Y803" s="336"/>
      <c r="Z803" s="337" t="s">
        <v>4276</v>
      </c>
      <c r="AA803" s="35">
        <v>0.2</v>
      </c>
      <c r="AB803" s="338">
        <v>40</v>
      </c>
      <c r="AC803" s="338">
        <f>AA803*AB803</f>
        <v>8</v>
      </c>
    </row>
    <row r="804" s="41" customFormat="1" customHeight="1" spans="1:29">
      <c r="A804" s="57" t="s">
        <v>582</v>
      </c>
      <c r="B804" s="292" t="s">
        <v>4228</v>
      </c>
      <c r="C804" s="55" t="s">
        <v>93</v>
      </c>
      <c r="D804" s="292" t="s">
        <v>3588</v>
      </c>
      <c r="E804" s="293" t="s">
        <v>4254</v>
      </c>
      <c r="F804" s="57" t="s">
        <v>4277</v>
      </c>
      <c r="G804" s="57" t="s">
        <v>35</v>
      </c>
      <c r="H804" s="58" t="s">
        <v>4278</v>
      </c>
      <c r="I804" s="58" t="e">
        <f>VLOOKUP(H804,合同高级查询数据!$A$2:$Y$53,25,FALSE)</f>
        <v>#N/A</v>
      </c>
      <c r="J804" s="123" t="s">
        <v>1543</v>
      </c>
      <c r="K804" s="57" t="s">
        <v>4279</v>
      </c>
      <c r="L804" s="124" t="s">
        <v>4277</v>
      </c>
      <c r="M804" s="125"/>
      <c r="N804" s="163">
        <v>42735</v>
      </c>
      <c r="O804" s="163" t="s">
        <v>1624</v>
      </c>
      <c r="P804" s="300">
        <v>50000</v>
      </c>
      <c r="Q804" s="309">
        <v>50</v>
      </c>
      <c r="R804" s="300">
        <f t="shared" si="47"/>
        <v>2500000</v>
      </c>
      <c r="S804" s="310">
        <v>202304</v>
      </c>
      <c r="T804" s="76" t="s">
        <v>4280</v>
      </c>
      <c r="U804" s="311"/>
      <c r="V804" s="312">
        <v>48.303282949142</v>
      </c>
      <c r="W804" s="321"/>
      <c r="X804" s="314">
        <v>44470</v>
      </c>
      <c r="Y804" s="332">
        <v>46234</v>
      </c>
      <c r="Z804" s="333" t="s">
        <v>4281</v>
      </c>
      <c r="AA804" s="334">
        <v>0.3125</v>
      </c>
      <c r="AB804" s="335">
        <v>160</v>
      </c>
      <c r="AC804" s="335">
        <f>AA804*AB804</f>
        <v>50</v>
      </c>
    </row>
    <row r="805" s="41" customFormat="1" customHeight="1" spans="1:29">
      <c r="A805" s="57" t="s">
        <v>582</v>
      </c>
      <c r="B805" s="292" t="s">
        <v>4228</v>
      </c>
      <c r="C805" s="55" t="s">
        <v>93</v>
      </c>
      <c r="D805" s="292" t="s">
        <v>3588</v>
      </c>
      <c r="E805" s="293" t="s">
        <v>4254</v>
      </c>
      <c r="F805" s="57" t="s">
        <v>4277</v>
      </c>
      <c r="G805" s="57" t="s">
        <v>35</v>
      </c>
      <c r="H805" s="58" t="s">
        <v>4278</v>
      </c>
      <c r="I805" s="58" t="e">
        <f>VLOOKUP(H805,合同高级查询数据!$A$2:$Y$53,25,FALSE)</f>
        <v>#N/A</v>
      </c>
      <c r="J805" s="123" t="s">
        <v>1543</v>
      </c>
      <c r="K805" s="57" t="s">
        <v>4279</v>
      </c>
      <c r="L805" s="124" t="s">
        <v>4277</v>
      </c>
      <c r="M805" s="125"/>
      <c r="N805" s="163">
        <v>42735</v>
      </c>
      <c r="O805" s="163" t="s">
        <v>1624</v>
      </c>
      <c r="P805" s="300">
        <v>30000</v>
      </c>
      <c r="Q805" s="309">
        <v>0</v>
      </c>
      <c r="R805" s="300">
        <f t="shared" si="47"/>
        <v>0</v>
      </c>
      <c r="S805" s="310">
        <v>202304</v>
      </c>
      <c r="T805" s="76" t="s">
        <v>4282</v>
      </c>
      <c r="U805" s="311"/>
      <c r="V805" s="312"/>
      <c r="W805" s="321"/>
      <c r="X805" s="314">
        <v>44470</v>
      </c>
      <c r="Y805" s="332">
        <v>46234</v>
      </c>
      <c r="Z805" s="333" t="s">
        <v>4281</v>
      </c>
      <c r="AA805" s="334">
        <v>0.3125</v>
      </c>
      <c r="AB805" s="335">
        <v>160</v>
      </c>
      <c r="AC805" s="335">
        <f>AA805*AB805</f>
        <v>50</v>
      </c>
    </row>
    <row r="806" s="41" customFormat="1" customHeight="1" spans="1:29">
      <c r="A806" s="57" t="s">
        <v>582</v>
      </c>
      <c r="B806" s="292" t="s">
        <v>4228</v>
      </c>
      <c r="C806" s="55" t="s">
        <v>93</v>
      </c>
      <c r="D806" s="292" t="s">
        <v>3588</v>
      </c>
      <c r="E806" s="57" t="s">
        <v>4283</v>
      </c>
      <c r="F806" s="57" t="s">
        <v>4284</v>
      </c>
      <c r="G806" s="57" t="s">
        <v>35</v>
      </c>
      <c r="H806" s="58" t="s">
        <v>4285</v>
      </c>
      <c r="I806" s="58" t="e">
        <f>VLOOKUP(H806,合同高级查询数据!$A$2:$Y$53,25,FALSE)</f>
        <v>#N/A</v>
      </c>
      <c r="J806" s="123" t="s">
        <v>98</v>
      </c>
      <c r="K806" s="57" t="s">
        <v>4286</v>
      </c>
      <c r="L806" s="124" t="s">
        <v>4287</v>
      </c>
      <c r="M806" s="125"/>
      <c r="N806" s="163">
        <v>43343</v>
      </c>
      <c r="O806" s="163" t="s">
        <v>4288</v>
      </c>
      <c r="P806" s="300">
        <v>3500</v>
      </c>
      <c r="Q806" s="309">
        <v>20</v>
      </c>
      <c r="R806" s="300">
        <f t="shared" si="47"/>
        <v>70000</v>
      </c>
      <c r="S806" s="310">
        <v>202304</v>
      </c>
      <c r="T806" s="76" t="s">
        <v>4289</v>
      </c>
      <c r="U806" s="311"/>
      <c r="V806" s="312">
        <v>1.961099232</v>
      </c>
      <c r="W806" s="321"/>
      <c r="X806" s="314">
        <v>44550</v>
      </c>
      <c r="Y806" s="332">
        <v>45279</v>
      </c>
      <c r="Z806" s="333" t="s">
        <v>4290</v>
      </c>
      <c r="AA806" s="334">
        <v>1</v>
      </c>
      <c r="AB806" s="335">
        <v>20</v>
      </c>
      <c r="AC806" s="335">
        <v>20</v>
      </c>
    </row>
    <row r="807" s="41" customFormat="1" customHeight="1" spans="1:29">
      <c r="A807" s="57" t="s">
        <v>582</v>
      </c>
      <c r="B807" s="292" t="s">
        <v>4228</v>
      </c>
      <c r="C807" s="55" t="s">
        <v>93</v>
      </c>
      <c r="D807" s="292" t="s">
        <v>3588</v>
      </c>
      <c r="E807" s="57" t="s">
        <v>4283</v>
      </c>
      <c r="F807" s="57" t="s">
        <v>4284</v>
      </c>
      <c r="G807" s="57" t="s">
        <v>35</v>
      </c>
      <c r="H807" s="58" t="s">
        <v>4285</v>
      </c>
      <c r="I807" s="58" t="e">
        <f>VLOOKUP(H807,合同高级查询数据!$A$2:$Y$53,25,FALSE)</f>
        <v>#N/A</v>
      </c>
      <c r="J807" s="123" t="s">
        <v>37</v>
      </c>
      <c r="K807" s="57" t="s">
        <v>4284</v>
      </c>
      <c r="L807" s="124" t="s">
        <v>4291</v>
      </c>
      <c r="M807" s="125"/>
      <c r="N807" s="163">
        <v>43343</v>
      </c>
      <c r="O807" s="163" t="s">
        <v>1624</v>
      </c>
      <c r="P807" s="300">
        <v>4500</v>
      </c>
      <c r="Q807" s="309">
        <v>80.5</v>
      </c>
      <c r="R807" s="300">
        <f t="shared" si="47"/>
        <v>362250</v>
      </c>
      <c r="S807" s="310">
        <v>202304</v>
      </c>
      <c r="T807" s="76" t="s">
        <v>4292</v>
      </c>
      <c r="U807" s="311"/>
      <c r="V807" s="312">
        <v>80.474624634</v>
      </c>
      <c r="W807" s="312"/>
      <c r="X807" s="314">
        <v>44550</v>
      </c>
      <c r="Y807" s="332">
        <v>45279</v>
      </c>
      <c r="Z807" s="333" t="s">
        <v>4293</v>
      </c>
      <c r="AA807" s="334">
        <v>0.4</v>
      </c>
      <c r="AB807" s="335">
        <f>VLOOKUP(Z:Z,[1]总表!$G:$H,2,0)</f>
        <v>160</v>
      </c>
      <c r="AC807" s="335">
        <f t="shared" ref="AC807:AC849" si="48">AA807*AB807</f>
        <v>64</v>
      </c>
    </row>
    <row r="808" s="41" customFormat="1" customHeight="1" spans="1:29">
      <c r="A808" s="293" t="s">
        <v>575</v>
      </c>
      <c r="B808" s="292" t="s">
        <v>4228</v>
      </c>
      <c r="C808" s="292" t="s">
        <v>233</v>
      </c>
      <c r="D808" s="292" t="s">
        <v>3998</v>
      </c>
      <c r="E808" s="293" t="s">
        <v>4294</v>
      </c>
      <c r="F808" s="293" t="s">
        <v>4295</v>
      </c>
      <c r="G808" s="293" t="s">
        <v>35</v>
      </c>
      <c r="H808" s="58" t="s">
        <v>4296</v>
      </c>
      <c r="I808" s="58" t="e">
        <f>VLOOKUP(H808,合同高级查询数据!$A$2:$Y$53,25,FALSE)</f>
        <v>#N/A</v>
      </c>
      <c r="J808" s="123" t="s">
        <v>37</v>
      </c>
      <c r="K808" s="293" t="s">
        <v>235</v>
      </c>
      <c r="L808" s="303" t="s">
        <v>4297</v>
      </c>
      <c r="M808" s="125"/>
      <c r="N808" s="163" t="s">
        <v>4298</v>
      </c>
      <c r="O808" s="163" t="s">
        <v>1663</v>
      </c>
      <c r="P808" s="299">
        <v>9500</v>
      </c>
      <c r="Q808" s="309">
        <v>12.5</v>
      </c>
      <c r="R808" s="299">
        <f t="shared" si="47"/>
        <v>118750</v>
      </c>
      <c r="S808" s="310">
        <v>202304</v>
      </c>
      <c r="T808" s="262" t="s">
        <v>4299</v>
      </c>
      <c r="U808" s="311"/>
      <c r="V808" s="312">
        <v>12.443595886</v>
      </c>
      <c r="W808" s="320"/>
      <c r="X808" s="163" t="s">
        <v>4300</v>
      </c>
      <c r="Y808" s="163" t="s">
        <v>4301</v>
      </c>
      <c r="Z808" s="341" t="s">
        <v>4302</v>
      </c>
      <c r="AA808" s="342">
        <v>0.3</v>
      </c>
      <c r="AB808" s="343">
        <v>40</v>
      </c>
      <c r="AC808" s="343">
        <f t="shared" si="48"/>
        <v>12</v>
      </c>
    </row>
    <row r="809" s="41" customFormat="1" customHeight="1" spans="1:29">
      <c r="A809" s="293" t="s">
        <v>575</v>
      </c>
      <c r="B809" s="292" t="s">
        <v>4228</v>
      </c>
      <c r="C809" s="292" t="s">
        <v>233</v>
      </c>
      <c r="D809" s="292" t="s">
        <v>3998</v>
      </c>
      <c r="E809" s="293" t="s">
        <v>4294</v>
      </c>
      <c r="F809" s="293" t="s">
        <v>4295</v>
      </c>
      <c r="G809" s="293" t="s">
        <v>35</v>
      </c>
      <c r="H809" s="58" t="s">
        <v>4296</v>
      </c>
      <c r="I809" s="58" t="e">
        <f>VLOOKUP(H809,合同高级查询数据!$A$2:$Y$53,25,FALSE)</f>
        <v>#N/A</v>
      </c>
      <c r="J809" s="123" t="s">
        <v>37</v>
      </c>
      <c r="K809" s="293" t="s">
        <v>235</v>
      </c>
      <c r="L809" s="303" t="s">
        <v>4303</v>
      </c>
      <c r="M809" s="125"/>
      <c r="N809" s="270" t="s">
        <v>4304</v>
      </c>
      <c r="O809" s="163" t="s">
        <v>4305</v>
      </c>
      <c r="P809" s="299">
        <v>9500</v>
      </c>
      <c r="Q809" s="309">
        <v>65.7</v>
      </c>
      <c r="R809" s="299">
        <f t="shared" si="47"/>
        <v>624150</v>
      </c>
      <c r="S809" s="310">
        <v>202304</v>
      </c>
      <c r="T809" s="322" t="s">
        <v>4306</v>
      </c>
      <c r="U809" s="311"/>
      <c r="V809" s="312">
        <v>65.702445984</v>
      </c>
      <c r="W809" s="320"/>
      <c r="X809" s="163" t="s">
        <v>4300</v>
      </c>
      <c r="Y809" s="163" t="s">
        <v>4301</v>
      </c>
      <c r="Z809" s="341" t="s">
        <v>4307</v>
      </c>
      <c r="AA809" s="342">
        <v>0.3</v>
      </c>
      <c r="AB809" s="343">
        <v>200</v>
      </c>
      <c r="AC809" s="343">
        <f t="shared" si="48"/>
        <v>60</v>
      </c>
    </row>
    <row r="810" s="41" customFormat="1" customHeight="1" spans="1:29">
      <c r="A810" s="293" t="s">
        <v>575</v>
      </c>
      <c r="B810" s="292" t="s">
        <v>4228</v>
      </c>
      <c r="C810" s="292" t="s">
        <v>233</v>
      </c>
      <c r="D810" s="292" t="s">
        <v>3998</v>
      </c>
      <c r="E810" s="293" t="s">
        <v>4294</v>
      </c>
      <c r="F810" s="293" t="s">
        <v>4295</v>
      </c>
      <c r="G810" s="293" t="s">
        <v>35</v>
      </c>
      <c r="H810" s="58" t="s">
        <v>4296</v>
      </c>
      <c r="I810" s="58" t="e">
        <f>VLOOKUP(H810,合同高级查询数据!$A$2:$Y$53,25,FALSE)</f>
        <v>#N/A</v>
      </c>
      <c r="J810" s="123" t="s">
        <v>37</v>
      </c>
      <c r="K810" s="293" t="s">
        <v>235</v>
      </c>
      <c r="L810" s="303" t="s">
        <v>4308</v>
      </c>
      <c r="M810" s="125"/>
      <c r="N810" s="163" t="s">
        <v>4309</v>
      </c>
      <c r="O810" s="163" t="s">
        <v>1624</v>
      </c>
      <c r="P810" s="299">
        <v>9500</v>
      </c>
      <c r="Q810" s="309">
        <v>51.4</v>
      </c>
      <c r="R810" s="299">
        <f t="shared" si="47"/>
        <v>488300</v>
      </c>
      <c r="S810" s="310">
        <v>202304</v>
      </c>
      <c r="T810" s="322" t="s">
        <v>4310</v>
      </c>
      <c r="U810" s="311"/>
      <c r="V810" s="312">
        <v>51.379283905</v>
      </c>
      <c r="W810" s="320"/>
      <c r="X810" s="163" t="s">
        <v>4300</v>
      </c>
      <c r="Y810" s="163" t="s">
        <v>4301</v>
      </c>
      <c r="Z810" s="341" t="s">
        <v>4311</v>
      </c>
      <c r="AA810" s="342">
        <v>0.3</v>
      </c>
      <c r="AB810" s="343">
        <v>160</v>
      </c>
      <c r="AC810" s="343">
        <f t="shared" si="48"/>
        <v>48</v>
      </c>
    </row>
    <row r="811" s="41" customFormat="1" customHeight="1" spans="1:29">
      <c r="A811" s="293" t="s">
        <v>575</v>
      </c>
      <c r="B811" s="292" t="s">
        <v>4228</v>
      </c>
      <c r="C811" s="292" t="s">
        <v>233</v>
      </c>
      <c r="D811" s="292" t="s">
        <v>3998</v>
      </c>
      <c r="E811" s="293" t="s">
        <v>4294</v>
      </c>
      <c r="F811" s="293" t="s">
        <v>4295</v>
      </c>
      <c r="G811" s="293" t="s">
        <v>35</v>
      </c>
      <c r="H811" s="58" t="s">
        <v>4296</v>
      </c>
      <c r="I811" s="58" t="e">
        <f>VLOOKUP(H811,合同高级查询数据!$A$2:$Y$53,25,FALSE)</f>
        <v>#N/A</v>
      </c>
      <c r="J811" s="123" t="s">
        <v>37</v>
      </c>
      <c r="K811" s="293" t="s">
        <v>235</v>
      </c>
      <c r="L811" s="303" t="s">
        <v>4312</v>
      </c>
      <c r="M811" s="125"/>
      <c r="N811" s="163" t="s">
        <v>4309</v>
      </c>
      <c r="O811" s="163" t="s">
        <v>1624</v>
      </c>
      <c r="P811" s="299">
        <v>9500</v>
      </c>
      <c r="Q811" s="309">
        <v>52.7</v>
      </c>
      <c r="R811" s="299">
        <f t="shared" si="47"/>
        <v>500650</v>
      </c>
      <c r="S811" s="310">
        <v>202304</v>
      </c>
      <c r="T811" s="322" t="s">
        <v>4313</v>
      </c>
      <c r="U811" s="311"/>
      <c r="V811" s="312">
        <v>52.641311646</v>
      </c>
      <c r="W811" s="320"/>
      <c r="X811" s="163" t="s">
        <v>4300</v>
      </c>
      <c r="Y811" s="163" t="s">
        <v>4301</v>
      </c>
      <c r="Z811" s="341" t="s">
        <v>4314</v>
      </c>
      <c r="AA811" s="342">
        <v>0.3</v>
      </c>
      <c r="AB811" s="343">
        <v>160</v>
      </c>
      <c r="AC811" s="343">
        <f t="shared" si="48"/>
        <v>48</v>
      </c>
    </row>
    <row r="812" s="41" customFormat="1" customHeight="1" spans="1:29">
      <c r="A812" s="293" t="s">
        <v>575</v>
      </c>
      <c r="B812" s="292" t="s">
        <v>4228</v>
      </c>
      <c r="C812" s="292" t="s">
        <v>233</v>
      </c>
      <c r="D812" s="292" t="s">
        <v>3998</v>
      </c>
      <c r="E812" s="293" t="s">
        <v>4294</v>
      </c>
      <c r="F812" s="293" t="s">
        <v>4295</v>
      </c>
      <c r="G812" s="293" t="s">
        <v>35</v>
      </c>
      <c r="H812" s="58" t="s">
        <v>4296</v>
      </c>
      <c r="I812" s="58" t="e">
        <f>VLOOKUP(H812,合同高级查询数据!$A$2:$Y$53,25,FALSE)</f>
        <v>#N/A</v>
      </c>
      <c r="J812" s="123" t="s">
        <v>37</v>
      </c>
      <c r="K812" s="293" t="s">
        <v>4315</v>
      </c>
      <c r="L812" s="303" t="s">
        <v>4316</v>
      </c>
      <c r="M812" s="125"/>
      <c r="N812" s="163">
        <v>43217</v>
      </c>
      <c r="O812" s="163" t="s">
        <v>1624</v>
      </c>
      <c r="P812" s="299">
        <v>9500</v>
      </c>
      <c r="Q812" s="309">
        <v>51.5</v>
      </c>
      <c r="R812" s="299">
        <f t="shared" si="47"/>
        <v>489250</v>
      </c>
      <c r="S812" s="310">
        <v>202304</v>
      </c>
      <c r="T812" s="262" t="s">
        <v>4317</v>
      </c>
      <c r="U812" s="311"/>
      <c r="V812" s="312">
        <v>51.486370087</v>
      </c>
      <c r="W812" s="320"/>
      <c r="X812" s="163" t="s">
        <v>4300</v>
      </c>
      <c r="Y812" s="163" t="s">
        <v>4301</v>
      </c>
      <c r="Z812" s="341" t="s">
        <v>4318</v>
      </c>
      <c r="AA812" s="342">
        <v>0.3</v>
      </c>
      <c r="AB812" s="343">
        <v>160</v>
      </c>
      <c r="AC812" s="343">
        <f t="shared" si="48"/>
        <v>48</v>
      </c>
    </row>
    <row r="813" s="2" customFormat="1" customHeight="1" spans="1:29">
      <c r="A813" s="7" t="s">
        <v>575</v>
      </c>
      <c r="B813" s="6" t="s">
        <v>4319</v>
      </c>
      <c r="C813" s="61" t="s">
        <v>293</v>
      </c>
      <c r="D813" s="61" t="s">
        <v>3998</v>
      </c>
      <c r="E813" s="7" t="s">
        <v>4320</v>
      </c>
      <c r="F813" s="7" t="s">
        <v>4321</v>
      </c>
      <c r="G813" s="105" t="s">
        <v>35</v>
      </c>
      <c r="H813" s="106" t="s">
        <v>4322</v>
      </c>
      <c r="I813" s="14" t="e">
        <f>VLOOKUP(H813,合同高级查询数据!$A$2:$Y$53,25,FALSE)</f>
        <v>#N/A</v>
      </c>
      <c r="J813" s="67" t="s">
        <v>37</v>
      </c>
      <c r="K813" s="7" t="s">
        <v>4323</v>
      </c>
      <c r="L813" s="105" t="s">
        <v>4324</v>
      </c>
      <c r="M813" s="108"/>
      <c r="N813" s="115" t="s">
        <v>4325</v>
      </c>
      <c r="O813" s="105" t="s">
        <v>3982</v>
      </c>
      <c r="P813" s="304">
        <v>9500</v>
      </c>
      <c r="Q813" s="315">
        <v>11.9</v>
      </c>
      <c r="R813" s="304">
        <f t="shared" si="47"/>
        <v>113050</v>
      </c>
      <c r="S813" s="316">
        <v>202304</v>
      </c>
      <c r="T813" s="86" t="s">
        <v>4326</v>
      </c>
      <c r="U813" s="323"/>
      <c r="V813" s="28">
        <v>11.857497558</v>
      </c>
      <c r="W813" s="130"/>
      <c r="X813" s="115"/>
      <c r="Y813" s="115"/>
      <c r="Z813" s="344" t="s">
        <v>4327</v>
      </c>
      <c r="AA813" s="345">
        <v>0.3</v>
      </c>
      <c r="AB813" s="346">
        <v>20</v>
      </c>
      <c r="AC813" s="346">
        <f t="shared" si="48"/>
        <v>6</v>
      </c>
    </row>
    <row r="814" s="2" customFormat="1" customHeight="1" spans="1:29">
      <c r="A814" s="5" t="s">
        <v>575</v>
      </c>
      <c r="B814" s="6" t="s">
        <v>4228</v>
      </c>
      <c r="C814" s="6" t="s">
        <v>4328</v>
      </c>
      <c r="D814" s="6" t="s">
        <v>3998</v>
      </c>
      <c r="E814" s="5" t="s">
        <v>4329</v>
      </c>
      <c r="F814" s="5" t="s">
        <v>4330</v>
      </c>
      <c r="G814" s="5" t="s">
        <v>35</v>
      </c>
      <c r="H814" s="14" t="s">
        <v>4331</v>
      </c>
      <c r="I814" s="14" t="e">
        <f>VLOOKUP(H814,合同高级查询数据!$A$2:$Y$53,25,FALSE)</f>
        <v>#N/A</v>
      </c>
      <c r="J814" s="118" t="s">
        <v>37</v>
      </c>
      <c r="K814" s="5" t="s">
        <v>4332</v>
      </c>
      <c r="L814" s="302" t="s">
        <v>4333</v>
      </c>
      <c r="M814" s="108"/>
      <c r="N814" s="115" t="s">
        <v>4334</v>
      </c>
      <c r="O814" s="115" t="s">
        <v>389</v>
      </c>
      <c r="P814" s="304">
        <v>9500</v>
      </c>
      <c r="Q814" s="315"/>
      <c r="R814" s="304">
        <f t="shared" si="47"/>
        <v>0</v>
      </c>
      <c r="S814" s="316">
        <v>202304</v>
      </c>
      <c r="T814" s="138" t="s">
        <v>4335</v>
      </c>
      <c r="U814" s="317"/>
      <c r="V814" s="28">
        <v>0</v>
      </c>
      <c r="W814" s="319"/>
      <c r="X814" s="115"/>
      <c r="Y814" s="115"/>
      <c r="Z814" s="344" t="s">
        <v>4336</v>
      </c>
      <c r="AA814" s="345"/>
      <c r="AB814" s="346">
        <v>0</v>
      </c>
      <c r="AC814" s="346">
        <f t="shared" si="48"/>
        <v>0</v>
      </c>
    </row>
    <row r="815" s="2" customFormat="1" customHeight="1" spans="1:29">
      <c r="A815" s="5" t="s">
        <v>575</v>
      </c>
      <c r="B815" s="6" t="s">
        <v>4228</v>
      </c>
      <c r="C815" s="6" t="s">
        <v>4328</v>
      </c>
      <c r="D815" s="6" t="s">
        <v>3998</v>
      </c>
      <c r="E815" s="5" t="s">
        <v>4329</v>
      </c>
      <c r="F815" s="5" t="s">
        <v>4330</v>
      </c>
      <c r="G815" s="5" t="s">
        <v>35</v>
      </c>
      <c r="H815" s="14" t="s">
        <v>4331</v>
      </c>
      <c r="I815" s="14" t="e">
        <f>VLOOKUP(H815,合同高级查询数据!$A$2:$Y$53,25,FALSE)</f>
        <v>#N/A</v>
      </c>
      <c r="J815" s="118" t="s">
        <v>37</v>
      </c>
      <c r="K815" s="5" t="s">
        <v>4337</v>
      </c>
      <c r="L815" s="302" t="s">
        <v>4338</v>
      </c>
      <c r="M815" s="108"/>
      <c r="N815" s="115" t="s">
        <v>4334</v>
      </c>
      <c r="O815" s="115" t="s">
        <v>4339</v>
      </c>
      <c r="P815" s="304">
        <v>9500</v>
      </c>
      <c r="Q815" s="315">
        <v>10.5</v>
      </c>
      <c r="R815" s="304">
        <f t="shared" si="47"/>
        <v>99750</v>
      </c>
      <c r="S815" s="316">
        <v>202304</v>
      </c>
      <c r="T815" s="138" t="s">
        <v>4340</v>
      </c>
      <c r="U815" s="317"/>
      <c r="V815" s="28">
        <v>10.444242477</v>
      </c>
      <c r="W815" s="319"/>
      <c r="X815" s="115"/>
      <c r="Y815" s="115"/>
      <c r="Z815" s="344" t="s">
        <v>4341</v>
      </c>
      <c r="AA815" s="345">
        <v>0.3</v>
      </c>
      <c r="AB815" s="346">
        <v>30</v>
      </c>
      <c r="AC815" s="346">
        <f t="shared" si="48"/>
        <v>9</v>
      </c>
    </row>
    <row r="816" s="2" customFormat="1" customHeight="1" spans="1:29">
      <c r="A816" s="5" t="s">
        <v>575</v>
      </c>
      <c r="B816" s="6" t="s">
        <v>4228</v>
      </c>
      <c r="C816" s="6" t="s">
        <v>4328</v>
      </c>
      <c r="D816" s="6" t="s">
        <v>3998</v>
      </c>
      <c r="E816" s="5" t="s">
        <v>4329</v>
      </c>
      <c r="F816" s="5" t="s">
        <v>4330</v>
      </c>
      <c r="G816" s="5" t="s">
        <v>35</v>
      </c>
      <c r="H816" s="14" t="s">
        <v>4331</v>
      </c>
      <c r="I816" s="14" t="e">
        <f>VLOOKUP(H816,合同高级查询数据!$A$2:$Y$53,25,FALSE)</f>
        <v>#N/A</v>
      </c>
      <c r="J816" s="118" t="s">
        <v>37</v>
      </c>
      <c r="K816" s="5" t="s">
        <v>4342</v>
      </c>
      <c r="L816" s="302" t="s">
        <v>4343</v>
      </c>
      <c r="M816" s="108"/>
      <c r="N816" s="115" t="s">
        <v>4344</v>
      </c>
      <c r="O816" s="115" t="s">
        <v>4345</v>
      </c>
      <c r="P816" s="304">
        <v>9500</v>
      </c>
      <c r="Q816" s="315"/>
      <c r="R816" s="304">
        <f t="shared" si="47"/>
        <v>0</v>
      </c>
      <c r="S816" s="316">
        <v>202304</v>
      </c>
      <c r="T816" s="138" t="s">
        <v>4346</v>
      </c>
      <c r="U816" s="317"/>
      <c r="V816" s="28">
        <v>0</v>
      </c>
      <c r="W816" s="319"/>
      <c r="X816" s="115"/>
      <c r="Y816" s="115"/>
      <c r="Z816" s="344" t="s">
        <v>4347</v>
      </c>
      <c r="AA816" s="345">
        <v>0</v>
      </c>
      <c r="AB816" s="346">
        <v>0</v>
      </c>
      <c r="AC816" s="346">
        <f t="shared" si="48"/>
        <v>0</v>
      </c>
    </row>
    <row r="817" s="2" customFormat="1" customHeight="1" spans="1:29">
      <c r="A817" s="61" t="s">
        <v>575</v>
      </c>
      <c r="B817" s="5" t="s">
        <v>4348</v>
      </c>
      <c r="C817" s="61" t="s">
        <v>1966</v>
      </c>
      <c r="D817" s="7" t="s">
        <v>3998</v>
      </c>
      <c r="E817" s="61" t="s">
        <v>4349</v>
      </c>
      <c r="F817" s="61" t="s">
        <v>4350</v>
      </c>
      <c r="G817" s="61" t="s">
        <v>35</v>
      </c>
      <c r="H817" s="14" t="s">
        <v>4351</v>
      </c>
      <c r="I817" s="14" t="e">
        <f>VLOOKUP(H817,合同高级查询数据!$A$2:$Y$53,25,FALSE)</f>
        <v>#N/A</v>
      </c>
      <c r="J817" s="118" t="s">
        <v>37</v>
      </c>
      <c r="K817" s="61" t="s">
        <v>4352</v>
      </c>
      <c r="L817" s="119" t="s">
        <v>4350</v>
      </c>
      <c r="M817" s="108" t="s">
        <v>4353</v>
      </c>
      <c r="N817" s="30">
        <v>43344</v>
      </c>
      <c r="O817" s="305">
        <v>0</v>
      </c>
      <c r="P817" s="304">
        <v>9500</v>
      </c>
      <c r="Q817" s="315"/>
      <c r="R817" s="304">
        <f t="shared" si="47"/>
        <v>0</v>
      </c>
      <c r="S817" s="316">
        <v>202304</v>
      </c>
      <c r="T817" s="103" t="s">
        <v>4354</v>
      </c>
      <c r="U817" s="153"/>
      <c r="V817" s="28">
        <v>0</v>
      </c>
      <c r="W817" s="324"/>
      <c r="X817" s="115"/>
      <c r="Y817" s="115"/>
      <c r="Z817" s="344" t="s">
        <v>4355</v>
      </c>
      <c r="AA817" s="345"/>
      <c r="AB817" s="346">
        <v>0</v>
      </c>
      <c r="AC817" s="346">
        <f t="shared" si="48"/>
        <v>0</v>
      </c>
    </row>
    <row r="818" s="2" customFormat="1" customHeight="1" spans="1:29">
      <c r="A818" s="61" t="s">
        <v>575</v>
      </c>
      <c r="B818" s="5" t="s">
        <v>4348</v>
      </c>
      <c r="C818" s="61" t="s">
        <v>1966</v>
      </c>
      <c r="D818" s="7" t="s">
        <v>3998</v>
      </c>
      <c r="E818" s="61" t="s">
        <v>4349</v>
      </c>
      <c r="F818" s="61" t="s">
        <v>4350</v>
      </c>
      <c r="G818" s="61" t="s">
        <v>35</v>
      </c>
      <c r="H818" s="14" t="s">
        <v>4351</v>
      </c>
      <c r="I818" s="14" t="e">
        <f>VLOOKUP(H818,合同高级查询数据!$A$2:$Y$53,25,FALSE)</f>
        <v>#N/A</v>
      </c>
      <c r="J818" s="118" t="s">
        <v>37</v>
      </c>
      <c r="K818" s="61" t="s">
        <v>4356</v>
      </c>
      <c r="L818" s="119" t="s">
        <v>4356</v>
      </c>
      <c r="M818" s="108" t="s">
        <v>4353</v>
      </c>
      <c r="N818" s="30" t="s">
        <v>4357</v>
      </c>
      <c r="O818" s="61" t="s">
        <v>4358</v>
      </c>
      <c r="P818" s="304">
        <v>9500</v>
      </c>
      <c r="Q818" s="315">
        <v>8.9</v>
      </c>
      <c r="R818" s="304">
        <f t="shared" si="47"/>
        <v>84550</v>
      </c>
      <c r="S818" s="316">
        <v>202304</v>
      </c>
      <c r="T818" s="103" t="s">
        <v>4359</v>
      </c>
      <c r="U818" s="153"/>
      <c r="V818" s="28">
        <v>8.823346138</v>
      </c>
      <c r="W818" s="324"/>
      <c r="X818" s="115"/>
      <c r="Y818" s="115"/>
      <c r="Z818" s="344" t="s">
        <v>4360</v>
      </c>
      <c r="AA818" s="345">
        <v>0.3</v>
      </c>
      <c r="AB818" s="346">
        <v>20</v>
      </c>
      <c r="AC818" s="346">
        <f t="shared" si="48"/>
        <v>6</v>
      </c>
    </row>
    <row r="819" s="2" customFormat="1" customHeight="1" spans="1:29">
      <c r="A819" s="7" t="s">
        <v>575</v>
      </c>
      <c r="B819" s="6" t="s">
        <v>4319</v>
      </c>
      <c r="C819" s="61" t="s">
        <v>383</v>
      </c>
      <c r="D819" s="61" t="s">
        <v>3998</v>
      </c>
      <c r="E819" s="7" t="s">
        <v>4361</v>
      </c>
      <c r="F819" s="7" t="s">
        <v>4362</v>
      </c>
      <c r="G819" s="105" t="s">
        <v>35</v>
      </c>
      <c r="H819" s="294" t="s">
        <v>4363</v>
      </c>
      <c r="I819" s="14" t="e">
        <f>VLOOKUP(H819,合同高级查询数据!$A$2:$Y$53,25,FALSE)</f>
        <v>#N/A</v>
      </c>
      <c r="J819" s="67" t="s">
        <v>37</v>
      </c>
      <c r="K819" s="7" t="s">
        <v>4364</v>
      </c>
      <c r="L819" s="105" t="s">
        <v>4362</v>
      </c>
      <c r="M819" s="108"/>
      <c r="N819" s="115" t="s">
        <v>4365</v>
      </c>
      <c r="O819" s="105" t="s">
        <v>4366</v>
      </c>
      <c r="P819" s="304">
        <v>9500</v>
      </c>
      <c r="Q819" s="315"/>
      <c r="R819" s="304">
        <f t="shared" si="47"/>
        <v>0</v>
      </c>
      <c r="S819" s="316">
        <v>202304</v>
      </c>
      <c r="T819" s="86" t="s">
        <v>4367</v>
      </c>
      <c r="U819" s="323"/>
      <c r="V819" s="28">
        <v>0</v>
      </c>
      <c r="W819" s="324"/>
      <c r="X819" s="115"/>
      <c r="Y819" s="115"/>
      <c r="Z819" s="344" t="s">
        <v>4368</v>
      </c>
      <c r="AA819" s="345">
        <v>0.3</v>
      </c>
      <c r="AB819" s="346">
        <v>0</v>
      </c>
      <c r="AC819" s="346">
        <f t="shared" si="48"/>
        <v>0</v>
      </c>
    </row>
    <row r="820" s="2" customFormat="1" customHeight="1" spans="1:29">
      <c r="A820" s="7" t="s">
        <v>575</v>
      </c>
      <c r="B820" s="6" t="s">
        <v>4319</v>
      </c>
      <c r="C820" s="61" t="s">
        <v>383</v>
      </c>
      <c r="D820" s="61" t="s">
        <v>3998</v>
      </c>
      <c r="E820" s="7" t="s">
        <v>4361</v>
      </c>
      <c r="F820" s="7" t="s">
        <v>4362</v>
      </c>
      <c r="G820" s="105" t="s">
        <v>35</v>
      </c>
      <c r="H820" s="294" t="s">
        <v>4363</v>
      </c>
      <c r="I820" s="14" t="e">
        <f>VLOOKUP(H820,合同高级查询数据!$A$2:$Y$53,25,FALSE)</f>
        <v>#N/A</v>
      </c>
      <c r="J820" s="67" t="s">
        <v>37</v>
      </c>
      <c r="K820" s="7" t="s">
        <v>4369</v>
      </c>
      <c r="L820" s="105" t="s">
        <v>4370</v>
      </c>
      <c r="M820" s="108"/>
      <c r="N820" s="115" t="s">
        <v>4371</v>
      </c>
      <c r="O820" s="105" t="s">
        <v>3949</v>
      </c>
      <c r="P820" s="304">
        <v>9500</v>
      </c>
      <c r="Q820" s="315"/>
      <c r="R820" s="304">
        <f t="shared" si="47"/>
        <v>0</v>
      </c>
      <c r="S820" s="316">
        <v>202304</v>
      </c>
      <c r="T820" s="86" t="s">
        <v>4372</v>
      </c>
      <c r="U820" s="323"/>
      <c r="V820" s="28">
        <v>0</v>
      </c>
      <c r="W820" s="130"/>
      <c r="X820" s="115"/>
      <c r="Y820" s="115"/>
      <c r="Z820" s="344" t="s">
        <v>4373</v>
      </c>
      <c r="AA820" s="345"/>
      <c r="AB820" s="346">
        <v>0</v>
      </c>
      <c r="AC820" s="346">
        <f t="shared" si="48"/>
        <v>0</v>
      </c>
    </row>
    <row r="821" s="2" customFormat="1" customHeight="1" spans="1:29">
      <c r="A821" s="7" t="s">
        <v>575</v>
      </c>
      <c r="B821" s="6" t="s">
        <v>4319</v>
      </c>
      <c r="C821" s="61" t="s">
        <v>383</v>
      </c>
      <c r="D821" s="61" t="s">
        <v>3998</v>
      </c>
      <c r="E821" s="7" t="s">
        <v>4361</v>
      </c>
      <c r="F821" s="7" t="s">
        <v>4374</v>
      </c>
      <c r="G821" s="105" t="s">
        <v>35</v>
      </c>
      <c r="H821" s="106" t="s">
        <v>4375</v>
      </c>
      <c r="I821" s="14" t="e">
        <f>VLOOKUP(H821,合同高级查询数据!$A$2:$Y$53,25,FALSE)</f>
        <v>#N/A</v>
      </c>
      <c r="J821" s="67" t="s">
        <v>37</v>
      </c>
      <c r="K821" s="7" t="s">
        <v>2446</v>
      </c>
      <c r="L821" s="105" t="s">
        <v>4376</v>
      </c>
      <c r="M821" s="108"/>
      <c r="N821" s="115">
        <v>44352</v>
      </c>
      <c r="O821" s="105" t="s">
        <v>58</v>
      </c>
      <c r="P821" s="304">
        <v>9833.33</v>
      </c>
      <c r="Q821" s="315">
        <v>32.8</v>
      </c>
      <c r="R821" s="304">
        <f t="shared" si="47"/>
        <v>322533.22</v>
      </c>
      <c r="S821" s="316">
        <v>202304</v>
      </c>
      <c r="T821" s="86" t="s">
        <v>4377</v>
      </c>
      <c r="U821" s="323"/>
      <c r="V821" s="28">
        <v>32.789848328</v>
      </c>
      <c r="W821" s="324"/>
      <c r="X821" s="115"/>
      <c r="Y821" s="115"/>
      <c r="Z821" s="344" t="s">
        <v>4378</v>
      </c>
      <c r="AA821" s="345">
        <v>0.3</v>
      </c>
      <c r="AB821" s="346">
        <v>100</v>
      </c>
      <c r="AC821" s="346">
        <f t="shared" si="48"/>
        <v>30</v>
      </c>
    </row>
    <row r="822" s="2" customFormat="1" customHeight="1" spans="1:29">
      <c r="A822" s="7" t="s">
        <v>575</v>
      </c>
      <c r="B822" s="6" t="s">
        <v>4319</v>
      </c>
      <c r="C822" s="61" t="s">
        <v>383</v>
      </c>
      <c r="D822" s="61" t="s">
        <v>3998</v>
      </c>
      <c r="E822" s="7" t="s">
        <v>4361</v>
      </c>
      <c r="F822" s="7" t="s">
        <v>4374</v>
      </c>
      <c r="G822" s="105" t="s">
        <v>35</v>
      </c>
      <c r="H822" s="106" t="s">
        <v>4379</v>
      </c>
      <c r="I822" s="14" t="e">
        <f>VLOOKUP(H822,合同高级查询数据!$A$2:$Y$53,25,FALSE)</f>
        <v>#N/A</v>
      </c>
      <c r="J822" s="67" t="s">
        <v>37</v>
      </c>
      <c r="K822" s="7" t="s">
        <v>2446</v>
      </c>
      <c r="L822" s="105" t="s">
        <v>4380</v>
      </c>
      <c r="M822" s="108"/>
      <c r="N822" s="115" t="s">
        <v>4381</v>
      </c>
      <c r="O822" s="105" t="s">
        <v>4382</v>
      </c>
      <c r="P822" s="304">
        <v>0</v>
      </c>
      <c r="Q822" s="315"/>
      <c r="R822" s="304">
        <f t="shared" si="47"/>
        <v>0</v>
      </c>
      <c r="S822" s="316">
        <v>202304</v>
      </c>
      <c r="T822" s="86" t="s">
        <v>4383</v>
      </c>
      <c r="U822" s="323"/>
      <c r="V822" s="28">
        <v>0</v>
      </c>
      <c r="W822" s="130"/>
      <c r="X822" s="115"/>
      <c r="Y822" s="115"/>
      <c r="Z822" s="344" t="s">
        <v>4384</v>
      </c>
      <c r="AA822" s="345"/>
      <c r="AB822" s="346">
        <v>0</v>
      </c>
      <c r="AC822" s="346">
        <f t="shared" si="48"/>
        <v>0</v>
      </c>
    </row>
    <row r="823" s="41" customFormat="1" customHeight="1" spans="1:29">
      <c r="A823" s="293" t="s">
        <v>575</v>
      </c>
      <c r="B823" s="292" t="s">
        <v>4228</v>
      </c>
      <c r="C823" s="292" t="s">
        <v>2521</v>
      </c>
      <c r="D823" s="292" t="s">
        <v>3998</v>
      </c>
      <c r="E823" s="293" t="s">
        <v>4385</v>
      </c>
      <c r="F823" s="293" t="s">
        <v>4386</v>
      </c>
      <c r="G823" s="293" t="s">
        <v>35</v>
      </c>
      <c r="H823" s="58" t="s">
        <v>4387</v>
      </c>
      <c r="I823" s="58" t="e">
        <f>VLOOKUP(H823,合同高级查询数据!$A$2:$Y$53,25,FALSE)</f>
        <v>#N/A</v>
      </c>
      <c r="J823" s="123" t="s">
        <v>37</v>
      </c>
      <c r="K823" s="293" t="s">
        <v>4388</v>
      </c>
      <c r="L823" s="303" t="s">
        <v>4389</v>
      </c>
      <c r="M823" s="125"/>
      <c r="N823" s="163"/>
      <c r="O823" s="163" t="s">
        <v>389</v>
      </c>
      <c r="P823" s="299">
        <v>9500</v>
      </c>
      <c r="Q823" s="309"/>
      <c r="R823" s="299">
        <f t="shared" si="47"/>
        <v>0</v>
      </c>
      <c r="S823" s="310">
        <v>202304</v>
      </c>
      <c r="T823" s="262" t="s">
        <v>4390</v>
      </c>
      <c r="U823" s="311"/>
      <c r="V823" s="312">
        <v>0</v>
      </c>
      <c r="W823" s="320"/>
      <c r="X823" s="163">
        <v>44713</v>
      </c>
      <c r="Y823" s="163">
        <v>45077</v>
      </c>
      <c r="Z823" s="341" t="s">
        <v>4391</v>
      </c>
      <c r="AA823" s="342"/>
      <c r="AB823" s="343">
        <v>0</v>
      </c>
      <c r="AC823" s="343">
        <f t="shared" si="48"/>
        <v>0</v>
      </c>
    </row>
    <row r="824" s="41" customFormat="1" customHeight="1" spans="1:29">
      <c r="A824" s="293" t="s">
        <v>575</v>
      </c>
      <c r="B824" s="292" t="s">
        <v>4228</v>
      </c>
      <c r="C824" s="292" t="s">
        <v>2521</v>
      </c>
      <c r="D824" s="292" t="s">
        <v>3998</v>
      </c>
      <c r="E824" s="293" t="s">
        <v>4385</v>
      </c>
      <c r="F824" s="293" t="s">
        <v>4386</v>
      </c>
      <c r="G824" s="293" t="s">
        <v>35</v>
      </c>
      <c r="H824" s="58" t="s">
        <v>4387</v>
      </c>
      <c r="I824" s="58" t="e">
        <f>VLOOKUP(H824,合同高级查询数据!$A$2:$Y$53,25,FALSE)</f>
        <v>#N/A</v>
      </c>
      <c r="J824" s="123" t="s">
        <v>37</v>
      </c>
      <c r="K824" s="293" t="s">
        <v>4392</v>
      </c>
      <c r="L824" s="303" t="s">
        <v>4393</v>
      </c>
      <c r="M824" s="125"/>
      <c r="N824" s="163" t="s">
        <v>4394</v>
      </c>
      <c r="O824" s="163" t="s">
        <v>4395</v>
      </c>
      <c r="P824" s="299">
        <v>9500</v>
      </c>
      <c r="Q824" s="309">
        <v>21.1</v>
      </c>
      <c r="R824" s="299">
        <f t="shared" si="47"/>
        <v>200450</v>
      </c>
      <c r="S824" s="310">
        <v>202304</v>
      </c>
      <c r="T824" s="262" t="s">
        <v>4396</v>
      </c>
      <c r="U824" s="311"/>
      <c r="V824" s="312">
        <v>21.048244476</v>
      </c>
      <c r="W824" s="320"/>
      <c r="X824" s="163">
        <v>44713</v>
      </c>
      <c r="Y824" s="163">
        <v>45077</v>
      </c>
      <c r="Z824" s="341" t="s">
        <v>4397</v>
      </c>
      <c r="AA824" s="342">
        <v>0.3</v>
      </c>
      <c r="AB824" s="343">
        <v>60</v>
      </c>
      <c r="AC824" s="343">
        <f t="shared" si="48"/>
        <v>18</v>
      </c>
    </row>
    <row r="825" s="2" customFormat="1" customHeight="1" spans="1:29">
      <c r="A825" s="5" t="s">
        <v>575</v>
      </c>
      <c r="B825" s="6" t="s">
        <v>4228</v>
      </c>
      <c r="C825" s="6" t="s">
        <v>2521</v>
      </c>
      <c r="D825" s="6" t="s">
        <v>3998</v>
      </c>
      <c r="E825" s="5" t="s">
        <v>4385</v>
      </c>
      <c r="F825" s="5" t="s">
        <v>4398</v>
      </c>
      <c r="G825" s="5" t="s">
        <v>35</v>
      </c>
      <c r="H825" s="14" t="s">
        <v>4399</v>
      </c>
      <c r="I825" s="14" t="e">
        <f>VLOOKUP(H825,合同高级查询数据!$A$2:$Y$53,25,FALSE)</f>
        <v>#N/A</v>
      </c>
      <c r="J825" s="6" t="s">
        <v>548</v>
      </c>
      <c r="K825" s="5" t="s">
        <v>4400</v>
      </c>
      <c r="L825" s="302" t="s">
        <v>4401</v>
      </c>
      <c r="M825" s="108"/>
      <c r="N825" s="115">
        <v>43770</v>
      </c>
      <c r="O825" s="115" t="s">
        <v>58</v>
      </c>
      <c r="P825" s="304">
        <v>20000</v>
      </c>
      <c r="Q825" s="315">
        <v>32</v>
      </c>
      <c r="R825" s="304">
        <f t="shared" si="47"/>
        <v>640000</v>
      </c>
      <c r="S825" s="316">
        <v>202304</v>
      </c>
      <c r="T825" s="138" t="s">
        <v>4402</v>
      </c>
      <c r="U825" s="317"/>
      <c r="V825" s="28">
        <v>31.9239943</v>
      </c>
      <c r="W825" s="319"/>
      <c r="X825" s="115"/>
      <c r="Y825" s="115"/>
      <c r="Z825" s="344" t="s">
        <v>4403</v>
      </c>
      <c r="AA825" s="345">
        <v>0.3</v>
      </c>
      <c r="AB825" s="346">
        <v>100</v>
      </c>
      <c r="AC825" s="346">
        <f t="shared" si="48"/>
        <v>30</v>
      </c>
    </row>
    <row r="826" s="2" customFormat="1" customHeight="1" spans="1:29">
      <c r="A826" s="61" t="s">
        <v>575</v>
      </c>
      <c r="B826" s="5" t="s">
        <v>4348</v>
      </c>
      <c r="C826" s="61" t="s">
        <v>4404</v>
      </c>
      <c r="D826" s="7" t="s">
        <v>3998</v>
      </c>
      <c r="E826" s="61" t="s">
        <v>4405</v>
      </c>
      <c r="F826" s="61" t="s">
        <v>4406</v>
      </c>
      <c r="G826" s="61" t="s">
        <v>35</v>
      </c>
      <c r="H826" s="14" t="s">
        <v>4407</v>
      </c>
      <c r="I826" s="14" t="e">
        <f>VLOOKUP(H826,合同高级查询数据!$A$2:$Y$53,25,FALSE)</f>
        <v>#N/A</v>
      </c>
      <c r="J826" s="118" t="s">
        <v>37</v>
      </c>
      <c r="K826" s="61" t="s">
        <v>4408</v>
      </c>
      <c r="L826" s="119" t="s">
        <v>4406</v>
      </c>
      <c r="M826" s="108" t="s">
        <v>4409</v>
      </c>
      <c r="N826" s="109" t="s">
        <v>4410</v>
      </c>
      <c r="O826" s="109" t="s">
        <v>4411</v>
      </c>
      <c r="P826" s="304">
        <v>15042</v>
      </c>
      <c r="Q826" s="315">
        <v>10.6</v>
      </c>
      <c r="R826" s="304">
        <f t="shared" si="47"/>
        <v>159445.2</v>
      </c>
      <c r="S826" s="316">
        <v>202304</v>
      </c>
      <c r="T826" s="103" t="s">
        <v>4412</v>
      </c>
      <c r="U826" s="305"/>
      <c r="V826" s="28">
        <v>10.536945839</v>
      </c>
      <c r="W826" s="324"/>
      <c r="X826" s="115"/>
      <c r="Y826" s="115"/>
      <c r="Z826" s="344" t="s">
        <v>4413</v>
      </c>
      <c r="AA826" s="345">
        <v>0.5</v>
      </c>
      <c r="AB826" s="346">
        <v>20</v>
      </c>
      <c r="AC826" s="346">
        <f t="shared" si="48"/>
        <v>10</v>
      </c>
    </row>
    <row r="827" s="2" customFormat="1" customHeight="1" spans="1:29">
      <c r="A827" s="5" t="s">
        <v>528</v>
      </c>
      <c r="B827" s="6" t="s">
        <v>4228</v>
      </c>
      <c r="C827" s="6" t="s">
        <v>2521</v>
      </c>
      <c r="D827" s="6" t="s">
        <v>3998</v>
      </c>
      <c r="E827" s="5" t="s">
        <v>4414</v>
      </c>
      <c r="F827" s="5" t="s">
        <v>4415</v>
      </c>
      <c r="G827" s="5" t="s">
        <v>35</v>
      </c>
      <c r="H827" s="14" t="s">
        <v>4416</v>
      </c>
      <c r="I827" s="14" t="e">
        <f>VLOOKUP(H827,合同高级查询数据!$A$2:$Y$53,25,FALSE)</f>
        <v>#N/A</v>
      </c>
      <c r="J827" s="118" t="s">
        <v>37</v>
      </c>
      <c r="K827" s="5" t="s">
        <v>4417</v>
      </c>
      <c r="L827" s="302" t="s">
        <v>4415</v>
      </c>
      <c r="M827" s="108"/>
      <c r="N827" s="115" t="s">
        <v>4418</v>
      </c>
      <c r="O827" s="115" t="s">
        <v>1947</v>
      </c>
      <c r="P827" s="304">
        <v>9000</v>
      </c>
      <c r="Q827" s="315"/>
      <c r="R827" s="304">
        <f t="shared" si="47"/>
        <v>0</v>
      </c>
      <c r="S827" s="316">
        <v>202304</v>
      </c>
      <c r="T827" s="138" t="s">
        <v>4419</v>
      </c>
      <c r="U827" s="317"/>
      <c r="V827" s="28">
        <v>0</v>
      </c>
      <c r="W827" s="325"/>
      <c r="X827" s="115"/>
      <c r="Y827" s="115"/>
      <c r="Z827" s="344" t="s">
        <v>4420</v>
      </c>
      <c r="AA827" s="345"/>
      <c r="AB827" s="346">
        <v>0</v>
      </c>
      <c r="AC827" s="346">
        <f t="shared" si="48"/>
        <v>0</v>
      </c>
    </row>
    <row r="828" s="2" customFormat="1" customHeight="1" spans="1:29">
      <c r="A828" s="5" t="s">
        <v>528</v>
      </c>
      <c r="B828" s="6" t="s">
        <v>4228</v>
      </c>
      <c r="C828" s="6" t="s">
        <v>2521</v>
      </c>
      <c r="D828" s="6" t="s">
        <v>3998</v>
      </c>
      <c r="E828" s="5" t="s">
        <v>4414</v>
      </c>
      <c r="F828" s="5" t="s">
        <v>4415</v>
      </c>
      <c r="G828" s="5" t="s">
        <v>35</v>
      </c>
      <c r="H828" s="14" t="s">
        <v>4416</v>
      </c>
      <c r="I828" s="14" t="e">
        <f>VLOOKUP(H828,合同高级查询数据!$A$2:$Y$53,25,FALSE)</f>
        <v>#N/A</v>
      </c>
      <c r="J828" s="118" t="s">
        <v>37</v>
      </c>
      <c r="K828" s="5" t="s">
        <v>4421</v>
      </c>
      <c r="L828" s="302" t="s">
        <v>4422</v>
      </c>
      <c r="M828" s="108"/>
      <c r="N828" s="115">
        <v>43497</v>
      </c>
      <c r="O828" s="115" t="s">
        <v>1947</v>
      </c>
      <c r="P828" s="304">
        <v>9000</v>
      </c>
      <c r="Q828" s="315"/>
      <c r="R828" s="304">
        <f t="shared" si="47"/>
        <v>0</v>
      </c>
      <c r="S828" s="316">
        <v>202304</v>
      </c>
      <c r="T828" s="138" t="s">
        <v>4423</v>
      </c>
      <c r="U828" s="317"/>
      <c r="V828" s="28">
        <v>0</v>
      </c>
      <c r="W828" s="326"/>
      <c r="X828" s="115"/>
      <c r="Y828" s="115"/>
      <c r="Z828" s="344" t="s">
        <v>4424</v>
      </c>
      <c r="AA828" s="345"/>
      <c r="AB828" s="346">
        <v>0</v>
      </c>
      <c r="AC828" s="346">
        <f t="shared" si="48"/>
        <v>0</v>
      </c>
    </row>
    <row r="829" s="41" customFormat="1" customHeight="1" spans="1:29">
      <c r="A829" s="293" t="s">
        <v>528</v>
      </c>
      <c r="B829" s="292" t="s">
        <v>4228</v>
      </c>
      <c r="C829" s="292" t="s">
        <v>233</v>
      </c>
      <c r="D829" s="292" t="s">
        <v>3998</v>
      </c>
      <c r="E829" s="293" t="s">
        <v>4425</v>
      </c>
      <c r="F829" s="293" t="s">
        <v>4426</v>
      </c>
      <c r="G829" s="293" t="s">
        <v>35</v>
      </c>
      <c r="H829" s="58" t="s">
        <v>4427</v>
      </c>
      <c r="I829" s="58" t="str">
        <f>VLOOKUP(H829,合同高级查询数据!$A$2:$Y$53,25,FALSE)</f>
        <v>2023-04-18</v>
      </c>
      <c r="J829" s="123" t="s">
        <v>37</v>
      </c>
      <c r="K829" s="293" t="s">
        <v>4428</v>
      </c>
      <c r="L829" s="303" t="s">
        <v>4429</v>
      </c>
      <c r="M829" s="125"/>
      <c r="N829" s="163" t="s">
        <v>4430</v>
      </c>
      <c r="O829" s="163" t="s">
        <v>4431</v>
      </c>
      <c r="P829" s="299">
        <v>9000</v>
      </c>
      <c r="Q829" s="309">
        <v>13.5</v>
      </c>
      <c r="R829" s="299">
        <f t="shared" si="47"/>
        <v>121500</v>
      </c>
      <c r="S829" s="310">
        <v>202304</v>
      </c>
      <c r="T829" s="262" t="s">
        <v>4432</v>
      </c>
      <c r="U829" s="311"/>
      <c r="V829" s="312">
        <v>13.410667686</v>
      </c>
      <c r="W829" s="327"/>
      <c r="X829" s="163">
        <v>44896</v>
      </c>
      <c r="Y829" s="163">
        <v>45260</v>
      </c>
      <c r="Z829" s="341" t="s">
        <v>4433</v>
      </c>
      <c r="AA829" s="342">
        <v>0.3</v>
      </c>
      <c r="AB829" s="343">
        <v>40</v>
      </c>
      <c r="AC829" s="343">
        <f t="shared" si="48"/>
        <v>12</v>
      </c>
    </row>
    <row r="830" s="41" customFormat="1" customHeight="1" spans="1:29">
      <c r="A830" s="293" t="s">
        <v>528</v>
      </c>
      <c r="B830" s="292" t="s">
        <v>4228</v>
      </c>
      <c r="C830" s="292" t="s">
        <v>233</v>
      </c>
      <c r="D830" s="292" t="s">
        <v>3998</v>
      </c>
      <c r="E830" s="293" t="s">
        <v>4425</v>
      </c>
      <c r="F830" s="293" t="s">
        <v>4426</v>
      </c>
      <c r="G830" s="293" t="s">
        <v>35</v>
      </c>
      <c r="H830" s="58" t="s">
        <v>4427</v>
      </c>
      <c r="I830" s="58" t="str">
        <f>VLOOKUP(H830,合同高级查询数据!$A$2:$Y$53,25,FALSE)</f>
        <v>2023-04-18</v>
      </c>
      <c r="J830" s="123" t="s">
        <v>37</v>
      </c>
      <c r="K830" s="293" t="s">
        <v>4434</v>
      </c>
      <c r="L830" s="303" t="s">
        <v>4435</v>
      </c>
      <c r="M830" s="125"/>
      <c r="N830" s="163" t="s">
        <v>4436</v>
      </c>
      <c r="O830" s="163" t="s">
        <v>537</v>
      </c>
      <c r="P830" s="299">
        <v>9000</v>
      </c>
      <c r="Q830" s="309"/>
      <c r="R830" s="299">
        <f t="shared" si="47"/>
        <v>0</v>
      </c>
      <c r="S830" s="310">
        <v>202304</v>
      </c>
      <c r="T830" s="262" t="s">
        <v>4437</v>
      </c>
      <c r="U830" s="311"/>
      <c r="V830" s="312">
        <v>0</v>
      </c>
      <c r="W830" s="320"/>
      <c r="X830" s="163">
        <v>44896</v>
      </c>
      <c r="Y830" s="163">
        <v>45260</v>
      </c>
      <c r="Z830" s="341" t="s">
        <v>4434</v>
      </c>
      <c r="AA830" s="342">
        <v>0.3</v>
      </c>
      <c r="AB830" s="343">
        <v>0</v>
      </c>
      <c r="AC830" s="343">
        <f t="shared" si="48"/>
        <v>0</v>
      </c>
    </row>
    <row r="831" s="41" customFormat="1" customHeight="1" spans="1:29">
      <c r="A831" s="55" t="s">
        <v>528</v>
      </c>
      <c r="B831" s="292" t="s">
        <v>4319</v>
      </c>
      <c r="C831" s="57" t="s">
        <v>293</v>
      </c>
      <c r="D831" s="57" t="s">
        <v>3998</v>
      </c>
      <c r="E831" s="55" t="s">
        <v>4438</v>
      </c>
      <c r="F831" s="55" t="s">
        <v>4439</v>
      </c>
      <c r="G831" s="166" t="s">
        <v>35</v>
      </c>
      <c r="H831" s="219" t="s">
        <v>4440</v>
      </c>
      <c r="I831" s="58" t="e">
        <f>VLOOKUP(H831,合同高级查询数据!$A$2:$Y$53,25,FALSE)</f>
        <v>#N/A</v>
      </c>
      <c r="J831" s="63" t="s">
        <v>37</v>
      </c>
      <c r="K831" s="55" t="s">
        <v>4441</v>
      </c>
      <c r="L831" s="166" t="s">
        <v>4442</v>
      </c>
      <c r="M831" s="125"/>
      <c r="N831" s="163" t="s">
        <v>4443</v>
      </c>
      <c r="O831" s="166" t="s">
        <v>3435</v>
      </c>
      <c r="P831" s="299">
        <v>9000</v>
      </c>
      <c r="Q831" s="309">
        <v>13.8</v>
      </c>
      <c r="R831" s="299">
        <f t="shared" si="47"/>
        <v>124200</v>
      </c>
      <c r="S831" s="310">
        <v>202304</v>
      </c>
      <c r="T831" s="328" t="s">
        <v>4444</v>
      </c>
      <c r="U831" s="241"/>
      <c r="V831" s="312">
        <v>13.476989765</v>
      </c>
      <c r="W831" s="136">
        <v>14</v>
      </c>
      <c r="X831" s="163">
        <v>44531</v>
      </c>
      <c r="Y831" s="163">
        <v>45260</v>
      </c>
      <c r="Z831" s="341" t="s">
        <v>4445</v>
      </c>
      <c r="AA831" s="342">
        <v>0.3</v>
      </c>
      <c r="AB831" s="343">
        <v>40</v>
      </c>
      <c r="AC831" s="343">
        <f t="shared" si="48"/>
        <v>12</v>
      </c>
    </row>
    <row r="832" s="2" customFormat="1" customHeight="1" spans="1:29">
      <c r="A832" s="295" t="s">
        <v>528</v>
      </c>
      <c r="B832" s="295" t="s">
        <v>4319</v>
      </c>
      <c r="C832" s="296" t="s">
        <v>293</v>
      </c>
      <c r="D832" s="296" t="s">
        <v>3998</v>
      </c>
      <c r="E832" s="295" t="s">
        <v>4438</v>
      </c>
      <c r="F832" s="295" t="s">
        <v>4439</v>
      </c>
      <c r="G832" s="105" t="s">
        <v>35</v>
      </c>
      <c r="H832" s="106" t="s">
        <v>4446</v>
      </c>
      <c r="I832" s="14" t="e">
        <f>VLOOKUP(H832,合同高级查询数据!$A$2:$Y$53,25,FALSE)</f>
        <v>#N/A</v>
      </c>
      <c r="J832" s="67" t="s">
        <v>37</v>
      </c>
      <c r="K832" s="295" t="s">
        <v>2220</v>
      </c>
      <c r="L832" s="105" t="s">
        <v>4447</v>
      </c>
      <c r="M832" s="108" t="s">
        <v>4448</v>
      </c>
      <c r="N832" s="115">
        <v>45017</v>
      </c>
      <c r="O832" s="105" t="s">
        <v>4449</v>
      </c>
      <c r="P832" s="306">
        <v>9000</v>
      </c>
      <c r="Q832" s="329">
        <v>0.3</v>
      </c>
      <c r="R832" s="306">
        <f t="shared" si="47"/>
        <v>2700</v>
      </c>
      <c r="S832" s="316">
        <v>202304</v>
      </c>
      <c r="T832" s="330" t="s">
        <v>4450</v>
      </c>
      <c r="U832" s="323"/>
      <c r="V832" s="28">
        <v>0.000222253</v>
      </c>
      <c r="W832" s="331"/>
      <c r="X832" s="115"/>
      <c r="Y832" s="115"/>
      <c r="Z832" s="347" t="s">
        <v>4451</v>
      </c>
      <c r="AA832" s="348">
        <v>0.3</v>
      </c>
      <c r="AB832" s="349">
        <v>1</v>
      </c>
      <c r="AC832" s="349">
        <f t="shared" si="48"/>
        <v>0.3</v>
      </c>
    </row>
    <row r="833" s="2" customFormat="1" customHeight="1" spans="1:29">
      <c r="A833" s="7" t="s">
        <v>528</v>
      </c>
      <c r="B833" s="6" t="s">
        <v>4319</v>
      </c>
      <c r="C833" s="61" t="s">
        <v>383</v>
      </c>
      <c r="D833" s="61" t="s">
        <v>3998</v>
      </c>
      <c r="E833" s="7" t="s">
        <v>4452</v>
      </c>
      <c r="F833" s="7" t="s">
        <v>4453</v>
      </c>
      <c r="G833" s="105" t="s">
        <v>35</v>
      </c>
      <c r="H833" s="14" t="s">
        <v>4454</v>
      </c>
      <c r="I833" s="14" t="e">
        <f>VLOOKUP(H833,合同高级查询数据!$A$2:$Y$53,25,FALSE)</f>
        <v>#N/A</v>
      </c>
      <c r="J833" s="67" t="s">
        <v>825</v>
      </c>
      <c r="K833" s="7" t="s">
        <v>4455</v>
      </c>
      <c r="L833" s="105" t="s">
        <v>4456</v>
      </c>
      <c r="M833" s="108"/>
      <c r="N833" s="115" t="s">
        <v>4457</v>
      </c>
      <c r="O833" s="105" t="s">
        <v>4458</v>
      </c>
      <c r="P833" s="304">
        <v>9000</v>
      </c>
      <c r="Q833" s="315">
        <f>36-Q839</f>
        <v>2.67</v>
      </c>
      <c r="R833" s="304">
        <f t="shared" si="47"/>
        <v>24030</v>
      </c>
      <c r="S833" s="316">
        <v>202304</v>
      </c>
      <c r="T833" s="86" t="s">
        <v>4459</v>
      </c>
      <c r="U833" s="323"/>
      <c r="V833" s="28">
        <v>1.4</v>
      </c>
      <c r="W833" s="130"/>
      <c r="X833" s="115"/>
      <c r="Y833" s="115"/>
      <c r="Z833" s="344" t="s">
        <v>4460</v>
      </c>
      <c r="AA833" s="345">
        <v>0.3</v>
      </c>
      <c r="AB833" s="346">
        <v>20</v>
      </c>
      <c r="AC833" s="346">
        <f t="shared" si="48"/>
        <v>6</v>
      </c>
    </row>
    <row r="834" s="2" customFormat="1" customHeight="1" spans="1:29">
      <c r="A834" s="7" t="s">
        <v>528</v>
      </c>
      <c r="B834" s="6" t="s">
        <v>4319</v>
      </c>
      <c r="C834" s="61" t="s">
        <v>383</v>
      </c>
      <c r="D834" s="61" t="s">
        <v>3998</v>
      </c>
      <c r="E834" s="7" t="s">
        <v>4452</v>
      </c>
      <c r="F834" s="7" t="s">
        <v>4453</v>
      </c>
      <c r="G834" s="105" t="s">
        <v>35</v>
      </c>
      <c r="H834" s="14" t="s">
        <v>4454</v>
      </c>
      <c r="I834" s="14" t="e">
        <f>VLOOKUP(H834,合同高级查询数据!$A$2:$Y$53,25,FALSE)</f>
        <v>#N/A</v>
      </c>
      <c r="J834" s="67" t="s">
        <v>37</v>
      </c>
      <c r="K834" s="7" t="s">
        <v>4461</v>
      </c>
      <c r="L834" s="105" t="s">
        <v>4462</v>
      </c>
      <c r="M834" s="108"/>
      <c r="N834" s="115" t="s">
        <v>4463</v>
      </c>
      <c r="O834" s="105" t="s">
        <v>4464</v>
      </c>
      <c r="P834" s="304">
        <v>9000</v>
      </c>
      <c r="Q834" s="315"/>
      <c r="R834" s="304">
        <f t="shared" si="47"/>
        <v>0</v>
      </c>
      <c r="S834" s="316">
        <v>202304</v>
      </c>
      <c r="T834" s="86" t="s">
        <v>4465</v>
      </c>
      <c r="U834" s="323"/>
      <c r="V834" s="28">
        <v>0</v>
      </c>
      <c r="W834" s="324"/>
      <c r="X834" s="115"/>
      <c r="Y834" s="115"/>
      <c r="Z834" s="344" t="s">
        <v>4466</v>
      </c>
      <c r="AA834" s="345">
        <v>0.3</v>
      </c>
      <c r="AB834" s="346">
        <v>0</v>
      </c>
      <c r="AC834" s="346">
        <f t="shared" si="48"/>
        <v>0</v>
      </c>
    </row>
    <row r="835" s="2" customFormat="1" customHeight="1" spans="1:29">
      <c r="A835" s="7" t="s">
        <v>528</v>
      </c>
      <c r="B835" s="6" t="s">
        <v>4319</v>
      </c>
      <c r="C835" s="61" t="s">
        <v>383</v>
      </c>
      <c r="D835" s="61" t="s">
        <v>3998</v>
      </c>
      <c r="E835" s="7" t="s">
        <v>4452</v>
      </c>
      <c r="F835" s="7" t="s">
        <v>4453</v>
      </c>
      <c r="G835" s="105" t="s">
        <v>35</v>
      </c>
      <c r="H835" s="14" t="s">
        <v>4454</v>
      </c>
      <c r="I835" s="14" t="e">
        <f>VLOOKUP(H835,合同高级查询数据!$A$2:$Y$53,25,FALSE)</f>
        <v>#N/A</v>
      </c>
      <c r="J835" s="67" t="s">
        <v>37</v>
      </c>
      <c r="K835" s="7" t="s">
        <v>4467</v>
      </c>
      <c r="L835" s="105" t="s">
        <v>4468</v>
      </c>
      <c r="M835" s="108"/>
      <c r="N835" s="115" t="s">
        <v>4469</v>
      </c>
      <c r="O835" s="105" t="s">
        <v>1580</v>
      </c>
      <c r="P835" s="304">
        <v>9000</v>
      </c>
      <c r="Q835" s="315"/>
      <c r="R835" s="304">
        <f t="shared" si="47"/>
        <v>0</v>
      </c>
      <c r="S835" s="316">
        <v>202304</v>
      </c>
      <c r="T835" s="86" t="s">
        <v>4470</v>
      </c>
      <c r="U835" s="323"/>
      <c r="V835" s="28">
        <v>0</v>
      </c>
      <c r="W835" s="324"/>
      <c r="X835" s="115"/>
      <c r="Y835" s="115"/>
      <c r="Z835" s="344" t="s">
        <v>4471</v>
      </c>
      <c r="AA835" s="345"/>
      <c r="AB835" s="346"/>
      <c r="AC835" s="346">
        <f t="shared" si="48"/>
        <v>0</v>
      </c>
    </row>
    <row r="836" s="2" customFormat="1" customHeight="1" spans="1:29">
      <c r="A836" s="7" t="s">
        <v>528</v>
      </c>
      <c r="B836" s="6" t="s">
        <v>4319</v>
      </c>
      <c r="C836" s="61" t="s">
        <v>383</v>
      </c>
      <c r="D836" s="61" t="s">
        <v>3998</v>
      </c>
      <c r="E836" s="7" t="s">
        <v>4452</v>
      </c>
      <c r="F836" s="7" t="s">
        <v>4453</v>
      </c>
      <c r="G836" s="105" t="s">
        <v>35</v>
      </c>
      <c r="H836" s="14" t="s">
        <v>4454</v>
      </c>
      <c r="I836" s="14" t="e">
        <f>VLOOKUP(H836,合同高级查询数据!$A$2:$Y$53,25,FALSE)</f>
        <v>#N/A</v>
      </c>
      <c r="J836" s="67" t="s">
        <v>37</v>
      </c>
      <c r="K836" s="7" t="s">
        <v>4472</v>
      </c>
      <c r="L836" s="105" t="s">
        <v>4473</v>
      </c>
      <c r="M836" s="108"/>
      <c r="N836" s="115" t="s">
        <v>4474</v>
      </c>
      <c r="O836" s="105" t="s">
        <v>1947</v>
      </c>
      <c r="P836" s="304">
        <v>9000</v>
      </c>
      <c r="Q836" s="315"/>
      <c r="R836" s="304">
        <f t="shared" si="47"/>
        <v>0</v>
      </c>
      <c r="S836" s="316">
        <v>202304</v>
      </c>
      <c r="T836" s="86" t="s">
        <v>4475</v>
      </c>
      <c r="U836" s="323"/>
      <c r="V836" s="28">
        <v>0</v>
      </c>
      <c r="W836" s="324"/>
      <c r="X836" s="115"/>
      <c r="Y836" s="115"/>
      <c r="Z836" s="344" t="s">
        <v>4476</v>
      </c>
      <c r="AA836" s="345"/>
      <c r="AB836" s="346">
        <v>0</v>
      </c>
      <c r="AC836" s="346">
        <f t="shared" si="48"/>
        <v>0</v>
      </c>
    </row>
    <row r="837" s="2" customFormat="1" customHeight="1" spans="1:29">
      <c r="A837" s="7" t="s">
        <v>528</v>
      </c>
      <c r="B837" s="6" t="s">
        <v>4319</v>
      </c>
      <c r="C837" s="61" t="s">
        <v>383</v>
      </c>
      <c r="D837" s="61" t="s">
        <v>3998</v>
      </c>
      <c r="E837" s="7" t="s">
        <v>4452</v>
      </c>
      <c r="F837" s="7" t="s">
        <v>4453</v>
      </c>
      <c r="G837" s="105" t="s">
        <v>35</v>
      </c>
      <c r="H837" s="14" t="s">
        <v>4454</v>
      </c>
      <c r="I837" s="14" t="e">
        <f>VLOOKUP(H837,合同高级查询数据!$A$2:$Y$53,25,FALSE)</f>
        <v>#N/A</v>
      </c>
      <c r="J837" s="67" t="s">
        <v>37</v>
      </c>
      <c r="K837" s="7" t="s">
        <v>4477</v>
      </c>
      <c r="L837" s="105" t="s">
        <v>4478</v>
      </c>
      <c r="M837" s="108"/>
      <c r="N837" s="115" t="s">
        <v>4479</v>
      </c>
      <c r="O837" s="105" t="s">
        <v>1580</v>
      </c>
      <c r="P837" s="304">
        <v>9000</v>
      </c>
      <c r="Q837" s="315"/>
      <c r="R837" s="304">
        <f t="shared" si="47"/>
        <v>0</v>
      </c>
      <c r="S837" s="316">
        <v>202304</v>
      </c>
      <c r="T837" s="86" t="s">
        <v>4480</v>
      </c>
      <c r="U837" s="323"/>
      <c r="V837" s="28">
        <v>0</v>
      </c>
      <c r="W837" s="324"/>
      <c r="X837" s="115"/>
      <c r="Y837" s="115"/>
      <c r="Z837" s="344" t="s">
        <v>4481</v>
      </c>
      <c r="AA837" s="345"/>
      <c r="AB837" s="346">
        <v>0</v>
      </c>
      <c r="AC837" s="346">
        <f t="shared" si="48"/>
        <v>0</v>
      </c>
    </row>
    <row r="838" s="2" customFormat="1" customHeight="1" spans="1:29">
      <c r="A838" s="7" t="s">
        <v>528</v>
      </c>
      <c r="B838" s="6" t="s">
        <v>4319</v>
      </c>
      <c r="C838" s="61" t="s">
        <v>383</v>
      </c>
      <c r="D838" s="61" t="s">
        <v>3998</v>
      </c>
      <c r="E838" s="7" t="s">
        <v>4452</v>
      </c>
      <c r="F838" s="7" t="s">
        <v>4453</v>
      </c>
      <c r="G838" s="105" t="s">
        <v>35</v>
      </c>
      <c r="H838" s="14" t="s">
        <v>4454</v>
      </c>
      <c r="I838" s="14" t="e">
        <f>VLOOKUP(H838,合同高级查询数据!$A$2:$Y$53,25,FALSE)</f>
        <v>#N/A</v>
      </c>
      <c r="J838" s="67" t="s">
        <v>37</v>
      </c>
      <c r="K838" s="7" t="s">
        <v>4482</v>
      </c>
      <c r="L838" s="105" t="s">
        <v>4483</v>
      </c>
      <c r="M838" s="108"/>
      <c r="N838" s="115" t="s">
        <v>4484</v>
      </c>
      <c r="O838" s="105" t="s">
        <v>1947</v>
      </c>
      <c r="P838" s="304">
        <v>9000</v>
      </c>
      <c r="Q838" s="315"/>
      <c r="R838" s="304">
        <f t="shared" si="47"/>
        <v>0</v>
      </c>
      <c r="S838" s="316">
        <v>202304</v>
      </c>
      <c r="T838" s="86" t="s">
        <v>4485</v>
      </c>
      <c r="U838" s="323"/>
      <c r="V838" s="28">
        <v>0</v>
      </c>
      <c r="W838" s="324"/>
      <c r="X838" s="115"/>
      <c r="Y838" s="115"/>
      <c r="Z838" s="344" t="s">
        <v>4486</v>
      </c>
      <c r="AA838" s="345"/>
      <c r="AB838" s="346">
        <v>0</v>
      </c>
      <c r="AC838" s="346">
        <f t="shared" si="48"/>
        <v>0</v>
      </c>
    </row>
    <row r="839" s="2" customFormat="1" customHeight="1" spans="1:29">
      <c r="A839" s="7" t="s">
        <v>528</v>
      </c>
      <c r="B839" s="6" t="s">
        <v>4319</v>
      </c>
      <c r="C839" s="61" t="s">
        <v>383</v>
      </c>
      <c r="D839" s="61" t="s">
        <v>3998</v>
      </c>
      <c r="E839" s="7" t="s">
        <v>4452</v>
      </c>
      <c r="F839" s="7" t="s">
        <v>4453</v>
      </c>
      <c r="G839" s="105" t="s">
        <v>35</v>
      </c>
      <c r="H839" s="14" t="s">
        <v>4454</v>
      </c>
      <c r="I839" s="14" t="e">
        <f>VLOOKUP(H839,合同高级查询数据!$A$2:$Y$53,25,FALSE)</f>
        <v>#N/A</v>
      </c>
      <c r="J839" s="67" t="s">
        <v>37</v>
      </c>
      <c r="K839" s="7" t="s">
        <v>4487</v>
      </c>
      <c r="L839" s="105" t="s">
        <v>4488</v>
      </c>
      <c r="M839" s="108"/>
      <c r="N839" s="115" t="s">
        <v>4489</v>
      </c>
      <c r="O839" s="105" t="s">
        <v>4490</v>
      </c>
      <c r="P839" s="304">
        <v>9000</v>
      </c>
      <c r="Q839" s="315">
        <v>33.33</v>
      </c>
      <c r="R839" s="304">
        <f t="shared" si="47"/>
        <v>299970</v>
      </c>
      <c r="S839" s="316">
        <v>202304</v>
      </c>
      <c r="T839" s="86" t="s">
        <v>4491</v>
      </c>
      <c r="U839" s="323"/>
      <c r="V839" s="28">
        <v>33.325121612</v>
      </c>
      <c r="W839" s="130"/>
      <c r="X839" s="115"/>
      <c r="Y839" s="115"/>
      <c r="Z839" s="344" t="s">
        <v>4492</v>
      </c>
      <c r="AA839" s="345">
        <v>0.3</v>
      </c>
      <c r="AB839" s="346">
        <v>100</v>
      </c>
      <c r="AC839" s="346">
        <f t="shared" si="48"/>
        <v>30</v>
      </c>
    </row>
    <row r="840" s="2" customFormat="1" customHeight="1" spans="1:29">
      <c r="A840" s="7" t="s">
        <v>528</v>
      </c>
      <c r="B840" s="6" t="s">
        <v>4319</v>
      </c>
      <c r="C840" s="61" t="s">
        <v>383</v>
      </c>
      <c r="D840" s="61" t="s">
        <v>3998</v>
      </c>
      <c r="E840" s="7" t="s">
        <v>4452</v>
      </c>
      <c r="F840" s="7" t="s">
        <v>4493</v>
      </c>
      <c r="G840" s="105" t="s">
        <v>35</v>
      </c>
      <c r="H840" s="14" t="s">
        <v>4454</v>
      </c>
      <c r="I840" s="14" t="e">
        <f>VLOOKUP(H840,合同高级查询数据!$A$2:$Y$53,25,FALSE)</f>
        <v>#N/A</v>
      </c>
      <c r="J840" s="67" t="s">
        <v>37</v>
      </c>
      <c r="K840" s="7" t="s">
        <v>4494</v>
      </c>
      <c r="L840" s="105" t="s">
        <v>4495</v>
      </c>
      <c r="M840" s="108"/>
      <c r="N840" s="115" t="s">
        <v>4496</v>
      </c>
      <c r="O840" s="105" t="s">
        <v>4497</v>
      </c>
      <c r="P840" s="304">
        <v>9000</v>
      </c>
      <c r="Q840" s="315"/>
      <c r="R840" s="304">
        <f t="shared" si="47"/>
        <v>0</v>
      </c>
      <c r="S840" s="316">
        <v>202304</v>
      </c>
      <c r="T840" s="86" t="s">
        <v>4498</v>
      </c>
      <c r="U840" s="323"/>
      <c r="V840" s="28">
        <v>0</v>
      </c>
      <c r="W840" s="324"/>
      <c r="X840" s="115"/>
      <c r="Y840" s="115"/>
      <c r="Z840" s="344" t="s">
        <v>4499</v>
      </c>
      <c r="AA840" s="345">
        <v>0.3</v>
      </c>
      <c r="AB840" s="346"/>
      <c r="AC840" s="346">
        <f t="shared" si="48"/>
        <v>0</v>
      </c>
    </row>
    <row r="841" s="2" customFormat="1" customHeight="1" spans="1:29">
      <c r="A841" s="7" t="s">
        <v>528</v>
      </c>
      <c r="B841" s="6" t="s">
        <v>4319</v>
      </c>
      <c r="C841" s="61" t="s">
        <v>383</v>
      </c>
      <c r="D841" s="61" t="s">
        <v>3998</v>
      </c>
      <c r="E841" s="7" t="s">
        <v>4452</v>
      </c>
      <c r="F841" s="7" t="s">
        <v>4500</v>
      </c>
      <c r="G841" s="105" t="s">
        <v>35</v>
      </c>
      <c r="H841" s="14" t="s">
        <v>4454</v>
      </c>
      <c r="I841" s="14" t="e">
        <f>VLOOKUP(H841,合同高级查询数据!$A$2:$Y$53,25,FALSE)</f>
        <v>#N/A</v>
      </c>
      <c r="J841" s="67" t="s">
        <v>37</v>
      </c>
      <c r="K841" s="7" t="s">
        <v>4501</v>
      </c>
      <c r="L841" s="105" t="s">
        <v>4502</v>
      </c>
      <c r="M841" s="108"/>
      <c r="N841" s="115" t="s">
        <v>4503</v>
      </c>
      <c r="O841" s="105" t="s">
        <v>1580</v>
      </c>
      <c r="P841" s="304">
        <v>9000</v>
      </c>
      <c r="Q841" s="315"/>
      <c r="R841" s="304">
        <f t="shared" si="47"/>
        <v>0</v>
      </c>
      <c r="S841" s="316">
        <v>202304</v>
      </c>
      <c r="T841" s="86" t="s">
        <v>4504</v>
      </c>
      <c r="U841" s="323"/>
      <c r="V841" s="28">
        <v>0</v>
      </c>
      <c r="W841" s="324"/>
      <c r="X841" s="115"/>
      <c r="Y841" s="115"/>
      <c r="Z841" s="344" t="s">
        <v>4505</v>
      </c>
      <c r="AA841" s="345">
        <v>0.3</v>
      </c>
      <c r="AB841" s="346"/>
      <c r="AC841" s="346">
        <f t="shared" si="48"/>
        <v>0</v>
      </c>
    </row>
    <row r="842" s="2" customFormat="1" customHeight="1" spans="1:29">
      <c r="A842" s="61" t="s">
        <v>528</v>
      </c>
      <c r="B842" s="5" t="s">
        <v>4348</v>
      </c>
      <c r="C842" s="61" t="s">
        <v>4404</v>
      </c>
      <c r="D842" s="7" t="s">
        <v>3998</v>
      </c>
      <c r="E842" s="61" t="s">
        <v>4506</v>
      </c>
      <c r="F842" s="61" t="s">
        <v>4507</v>
      </c>
      <c r="G842" s="61" t="s">
        <v>35</v>
      </c>
      <c r="H842" s="14" t="s">
        <v>4508</v>
      </c>
      <c r="I842" s="14" t="e">
        <f>VLOOKUP(H842,合同高级查询数据!$A$2:$Y$53,25,FALSE)</f>
        <v>#N/A</v>
      </c>
      <c r="J842" s="118" t="s">
        <v>37</v>
      </c>
      <c r="K842" s="61" t="s">
        <v>4408</v>
      </c>
      <c r="L842" s="119" t="s">
        <v>4509</v>
      </c>
      <c r="M842" s="108" t="s">
        <v>4510</v>
      </c>
      <c r="N842" s="115">
        <v>43466</v>
      </c>
      <c r="O842" s="105" t="s">
        <v>228</v>
      </c>
      <c r="P842" s="304">
        <v>11500</v>
      </c>
      <c r="Q842" s="315">
        <v>1</v>
      </c>
      <c r="R842" s="304">
        <f t="shared" si="47"/>
        <v>11500</v>
      </c>
      <c r="S842" s="316">
        <v>202304</v>
      </c>
      <c r="T842" s="103" t="s">
        <v>4511</v>
      </c>
      <c r="U842" s="305"/>
      <c r="V842" s="28">
        <v>0.419969425</v>
      </c>
      <c r="W842" s="324"/>
      <c r="X842" s="115"/>
      <c r="Y842" s="115"/>
      <c r="Z842" s="344" t="s">
        <v>4512</v>
      </c>
      <c r="AA842" s="345">
        <v>0.1</v>
      </c>
      <c r="AB842" s="346">
        <v>10</v>
      </c>
      <c r="AC842" s="346">
        <f t="shared" si="48"/>
        <v>1</v>
      </c>
    </row>
    <row r="843" s="41" customFormat="1" customHeight="1" spans="1:29">
      <c r="A843" s="293" t="s">
        <v>528</v>
      </c>
      <c r="B843" s="292" t="s">
        <v>4228</v>
      </c>
      <c r="C843" s="292" t="s">
        <v>2521</v>
      </c>
      <c r="D843" s="292" t="s">
        <v>3998</v>
      </c>
      <c r="E843" s="293" t="s">
        <v>4513</v>
      </c>
      <c r="F843" s="293" t="s">
        <v>4514</v>
      </c>
      <c r="G843" s="293" t="s">
        <v>35</v>
      </c>
      <c r="H843" s="58" t="s">
        <v>4515</v>
      </c>
      <c r="I843" s="58" t="e">
        <f>VLOOKUP(H843,合同高级查询数据!$A$2:$Y$53,25,FALSE)</f>
        <v>#N/A</v>
      </c>
      <c r="J843" s="123" t="s">
        <v>37</v>
      </c>
      <c r="K843" s="293" t="s">
        <v>4516</v>
      </c>
      <c r="L843" s="303" t="s">
        <v>4514</v>
      </c>
      <c r="M843" s="125"/>
      <c r="N843" s="163" t="s">
        <v>4517</v>
      </c>
      <c r="O843" s="163" t="s">
        <v>4518</v>
      </c>
      <c r="P843" s="299">
        <v>9000</v>
      </c>
      <c r="Q843" s="309">
        <v>69</v>
      </c>
      <c r="R843" s="299">
        <f t="shared" si="47"/>
        <v>621000</v>
      </c>
      <c r="S843" s="310">
        <v>202304</v>
      </c>
      <c r="T843" s="262" t="s">
        <v>4519</v>
      </c>
      <c r="U843" s="311"/>
      <c r="V843" s="312">
        <v>67.696308288</v>
      </c>
      <c r="W843" s="320">
        <v>70.3</v>
      </c>
      <c r="X843" s="163" t="s">
        <v>4520</v>
      </c>
      <c r="Y843" s="163" t="s">
        <v>4521</v>
      </c>
      <c r="Z843" s="341" t="s">
        <v>4522</v>
      </c>
      <c r="AA843" s="342">
        <v>0.3</v>
      </c>
      <c r="AB843" s="343">
        <v>220</v>
      </c>
      <c r="AC843" s="343">
        <f t="shared" si="48"/>
        <v>66</v>
      </c>
    </row>
    <row r="844" s="41" customFormat="1" customHeight="1" spans="1:29">
      <c r="A844" s="293" t="s">
        <v>528</v>
      </c>
      <c r="B844" s="292" t="s">
        <v>4228</v>
      </c>
      <c r="C844" s="292" t="s">
        <v>2521</v>
      </c>
      <c r="D844" s="292" t="s">
        <v>3998</v>
      </c>
      <c r="E844" s="293" t="s">
        <v>4513</v>
      </c>
      <c r="F844" s="293" t="s">
        <v>4514</v>
      </c>
      <c r="G844" s="293" t="s">
        <v>35</v>
      </c>
      <c r="H844" s="58" t="s">
        <v>4515</v>
      </c>
      <c r="I844" s="58" t="e">
        <f>VLOOKUP(H844,合同高级查询数据!$A$2:$Y$53,25,FALSE)</f>
        <v>#N/A</v>
      </c>
      <c r="J844" s="123" t="s">
        <v>37</v>
      </c>
      <c r="K844" s="293" t="s">
        <v>4523</v>
      </c>
      <c r="L844" s="303" t="s">
        <v>4524</v>
      </c>
      <c r="M844" s="125"/>
      <c r="N844" s="163" t="s">
        <v>4525</v>
      </c>
      <c r="O844" s="163" t="s">
        <v>4526</v>
      </c>
      <c r="P844" s="299">
        <v>9000</v>
      </c>
      <c r="Q844" s="309"/>
      <c r="R844" s="299">
        <f t="shared" si="47"/>
        <v>0</v>
      </c>
      <c r="S844" s="310">
        <v>202304</v>
      </c>
      <c r="T844" s="262" t="s">
        <v>4527</v>
      </c>
      <c r="U844" s="311"/>
      <c r="V844" s="312">
        <v>0</v>
      </c>
      <c r="W844" s="320"/>
      <c r="X844" s="163" t="s">
        <v>4520</v>
      </c>
      <c r="Y844" s="163" t="s">
        <v>4521</v>
      </c>
      <c r="Z844" s="341" t="s">
        <v>4528</v>
      </c>
      <c r="AA844" s="342">
        <v>0.3</v>
      </c>
      <c r="AB844" s="343">
        <v>0</v>
      </c>
      <c r="AC844" s="343">
        <f t="shared" si="48"/>
        <v>0</v>
      </c>
    </row>
    <row r="845" s="2" customFormat="1" customHeight="1" spans="1:29">
      <c r="A845" s="5" t="s">
        <v>528</v>
      </c>
      <c r="B845" s="6" t="s">
        <v>4228</v>
      </c>
      <c r="C845" s="6" t="s">
        <v>2521</v>
      </c>
      <c r="D845" s="6" t="s">
        <v>3998</v>
      </c>
      <c r="E845" s="5" t="s">
        <v>4513</v>
      </c>
      <c r="F845" s="5" t="s">
        <v>4514</v>
      </c>
      <c r="G845" s="5" t="s">
        <v>35</v>
      </c>
      <c r="H845" s="14" t="s">
        <v>4529</v>
      </c>
      <c r="I845" s="14" t="e">
        <f>VLOOKUP(H845,合同高级查询数据!$A$2:$Y$53,25,FALSE)</f>
        <v>#N/A</v>
      </c>
      <c r="J845" s="118" t="s">
        <v>37</v>
      </c>
      <c r="K845" s="5" t="s">
        <v>4516</v>
      </c>
      <c r="L845" s="302" t="s">
        <v>4530</v>
      </c>
      <c r="M845" s="108"/>
      <c r="N845" s="115" t="s">
        <v>4531</v>
      </c>
      <c r="O845" s="115" t="s">
        <v>558</v>
      </c>
      <c r="P845" s="304">
        <v>0</v>
      </c>
      <c r="Q845" s="315"/>
      <c r="R845" s="304">
        <f t="shared" si="47"/>
        <v>0</v>
      </c>
      <c r="S845" s="316">
        <v>202304</v>
      </c>
      <c r="T845" s="138" t="s">
        <v>4532</v>
      </c>
      <c r="U845" s="317"/>
      <c r="V845" s="28">
        <v>0</v>
      </c>
      <c r="W845" s="319"/>
      <c r="X845" s="115"/>
      <c r="Y845" s="115"/>
      <c r="Z845" s="344" t="s">
        <v>4533</v>
      </c>
      <c r="AA845" s="345">
        <v>0.3</v>
      </c>
      <c r="AB845" s="346">
        <v>40</v>
      </c>
      <c r="AC845" s="346">
        <f t="shared" si="48"/>
        <v>12</v>
      </c>
    </row>
    <row r="846" s="41" customFormat="1" customHeight="1" spans="1:29">
      <c r="A846" s="293" t="s">
        <v>528</v>
      </c>
      <c r="B846" s="292" t="s">
        <v>4228</v>
      </c>
      <c r="C846" s="292" t="s">
        <v>2521</v>
      </c>
      <c r="D846" s="292" t="s">
        <v>3998</v>
      </c>
      <c r="E846" s="293" t="s">
        <v>4534</v>
      </c>
      <c r="F846" s="293" t="s">
        <v>4535</v>
      </c>
      <c r="G846" s="293" t="s">
        <v>35</v>
      </c>
      <c r="H846" s="58" t="s">
        <v>4536</v>
      </c>
      <c r="I846" s="58" t="e">
        <f>VLOOKUP(H846,合同高级查询数据!$A$2:$Y$53,25,FALSE)</f>
        <v>#N/A</v>
      </c>
      <c r="J846" s="123" t="s">
        <v>37</v>
      </c>
      <c r="K846" s="293" t="s">
        <v>4537</v>
      </c>
      <c r="L846" s="303" t="s">
        <v>4538</v>
      </c>
      <c r="M846" s="125"/>
      <c r="N846" s="163" t="s">
        <v>4539</v>
      </c>
      <c r="O846" s="163" t="s">
        <v>4540</v>
      </c>
      <c r="P846" s="299">
        <v>9000</v>
      </c>
      <c r="Q846" s="309">
        <v>26.3</v>
      </c>
      <c r="R846" s="299">
        <f t="shared" si="47"/>
        <v>236700</v>
      </c>
      <c r="S846" s="310">
        <v>202304</v>
      </c>
      <c r="T846" s="262" t="s">
        <v>4541</v>
      </c>
      <c r="U846" s="311"/>
      <c r="V846" s="312">
        <v>25.732693634</v>
      </c>
      <c r="W846" s="320">
        <v>26.7</v>
      </c>
      <c r="X846" s="163" t="s">
        <v>4300</v>
      </c>
      <c r="Y846" s="163" t="s">
        <v>4301</v>
      </c>
      <c r="Z846" s="341" t="s">
        <v>4542</v>
      </c>
      <c r="AA846" s="342">
        <v>0.3</v>
      </c>
      <c r="AB846" s="343">
        <v>80</v>
      </c>
      <c r="AC846" s="343">
        <f t="shared" si="48"/>
        <v>24</v>
      </c>
    </row>
    <row r="847" s="2" customFormat="1" customHeight="1" spans="1:29">
      <c r="A847" s="5" t="s">
        <v>528</v>
      </c>
      <c r="B847" s="5" t="s">
        <v>4348</v>
      </c>
      <c r="C847" s="5" t="s">
        <v>1966</v>
      </c>
      <c r="D847" s="6" t="s">
        <v>3998</v>
      </c>
      <c r="E847" s="5" t="s">
        <v>4543</v>
      </c>
      <c r="F847" s="5" t="s">
        <v>4544</v>
      </c>
      <c r="G847" s="5" t="s">
        <v>35</v>
      </c>
      <c r="H847" s="14" t="s">
        <v>4545</v>
      </c>
      <c r="I847" s="14" t="e">
        <f>VLOOKUP(H847,合同高级查询数据!$A$2:$Y$53,25,FALSE)</f>
        <v>#N/A</v>
      </c>
      <c r="J847" s="118" t="s">
        <v>37</v>
      </c>
      <c r="K847" s="5" t="s">
        <v>1969</v>
      </c>
      <c r="L847" s="302" t="s">
        <v>4544</v>
      </c>
      <c r="M847" s="108" t="s">
        <v>4546</v>
      </c>
      <c r="N847" s="115" t="s">
        <v>4547</v>
      </c>
      <c r="O847" s="5" t="s">
        <v>4548</v>
      </c>
      <c r="P847" s="304">
        <v>9000</v>
      </c>
      <c r="Q847" s="315">
        <v>7.2</v>
      </c>
      <c r="R847" s="304">
        <f t="shared" si="47"/>
        <v>64800</v>
      </c>
      <c r="S847" s="316">
        <v>202304</v>
      </c>
      <c r="T847" s="350" t="s">
        <v>4549</v>
      </c>
      <c r="U847" s="305"/>
      <c r="V847" s="28">
        <v>7.175763769</v>
      </c>
      <c r="W847" s="319"/>
      <c r="X847" s="115"/>
      <c r="Y847" s="115"/>
      <c r="Z847" s="344" t="s">
        <v>4550</v>
      </c>
      <c r="AA847" s="345">
        <v>0.3</v>
      </c>
      <c r="AB847" s="346">
        <v>20</v>
      </c>
      <c r="AC847" s="346">
        <f t="shared" si="48"/>
        <v>6</v>
      </c>
    </row>
    <row r="848" s="41" customFormat="1" customHeight="1" spans="1:29">
      <c r="A848" s="293" t="s">
        <v>528</v>
      </c>
      <c r="B848" s="292" t="s">
        <v>4228</v>
      </c>
      <c r="C848" s="292" t="s">
        <v>2521</v>
      </c>
      <c r="D848" s="292" t="s">
        <v>3998</v>
      </c>
      <c r="E848" s="293" t="s">
        <v>4551</v>
      </c>
      <c r="F848" s="293" t="s">
        <v>4552</v>
      </c>
      <c r="G848" s="293" t="s">
        <v>35</v>
      </c>
      <c r="H848" s="58" t="s">
        <v>4553</v>
      </c>
      <c r="I848" s="58" t="e">
        <f>VLOOKUP(H848,合同高级查询数据!$A$2:$Y$53,25,FALSE)</f>
        <v>#N/A</v>
      </c>
      <c r="J848" s="292" t="s">
        <v>548</v>
      </c>
      <c r="K848" s="293" t="s">
        <v>4554</v>
      </c>
      <c r="L848" s="303" t="s">
        <v>4555</v>
      </c>
      <c r="M848" s="125"/>
      <c r="N848" s="163" t="s">
        <v>4556</v>
      </c>
      <c r="O848" s="163" t="s">
        <v>4557</v>
      </c>
      <c r="P848" s="299">
        <v>15416.66</v>
      </c>
      <c r="Q848" s="309">
        <v>75.6</v>
      </c>
      <c r="R848" s="299">
        <f t="shared" si="47"/>
        <v>1165499.5</v>
      </c>
      <c r="S848" s="310">
        <v>202304</v>
      </c>
      <c r="T848" s="262" t="s">
        <v>4558</v>
      </c>
      <c r="U848" s="311"/>
      <c r="V848" s="312">
        <v>73.700630501</v>
      </c>
      <c r="W848" s="320">
        <v>77.5</v>
      </c>
      <c r="X848" s="163">
        <v>44531</v>
      </c>
      <c r="Y848" s="163">
        <v>45260</v>
      </c>
      <c r="Z848" s="341" t="s">
        <v>4559</v>
      </c>
      <c r="AA848" s="342">
        <v>0.2</v>
      </c>
      <c r="AB848" s="343">
        <v>300</v>
      </c>
      <c r="AC848" s="343">
        <f t="shared" si="48"/>
        <v>60</v>
      </c>
    </row>
    <row r="849" s="2" customFormat="1" customHeight="1" spans="1:29">
      <c r="A849" s="5" t="s">
        <v>528</v>
      </c>
      <c r="B849" s="6" t="s">
        <v>4228</v>
      </c>
      <c r="C849" s="6" t="s">
        <v>4328</v>
      </c>
      <c r="D849" s="6" t="s">
        <v>3998</v>
      </c>
      <c r="E849" s="5" t="s">
        <v>4560</v>
      </c>
      <c r="F849" s="5" t="s">
        <v>4561</v>
      </c>
      <c r="G849" s="5" t="s">
        <v>35</v>
      </c>
      <c r="H849" s="14" t="s">
        <v>4562</v>
      </c>
      <c r="I849" s="14" t="e">
        <f>VLOOKUP(H849,合同高级查询数据!$A$2:$Y$53,25,FALSE)</f>
        <v>#N/A</v>
      </c>
      <c r="J849" s="118" t="s">
        <v>37</v>
      </c>
      <c r="K849" s="5" t="s">
        <v>4563</v>
      </c>
      <c r="L849" s="302" t="s">
        <v>4564</v>
      </c>
      <c r="M849" s="108"/>
      <c r="N849" s="115">
        <v>43105</v>
      </c>
      <c r="O849" s="115" t="s">
        <v>1663</v>
      </c>
      <c r="P849" s="304">
        <v>9000</v>
      </c>
      <c r="Q849" s="315">
        <v>13.8</v>
      </c>
      <c r="R849" s="304">
        <f t="shared" si="47"/>
        <v>124200</v>
      </c>
      <c r="S849" s="316">
        <v>202304</v>
      </c>
      <c r="T849" s="138" t="s">
        <v>4565</v>
      </c>
      <c r="U849" s="317"/>
      <c r="V849" s="28">
        <v>13.647340393</v>
      </c>
      <c r="W849" s="319">
        <v>13.92</v>
      </c>
      <c r="X849" s="115"/>
      <c r="Y849" s="115"/>
      <c r="Z849" s="344" t="s">
        <v>4566</v>
      </c>
      <c r="AA849" s="345">
        <v>0.3</v>
      </c>
      <c r="AB849" s="346">
        <v>40</v>
      </c>
      <c r="AC849" s="346">
        <f t="shared" si="48"/>
        <v>12</v>
      </c>
    </row>
    <row r="850" s="41" customFormat="1" customHeight="1" spans="1:29">
      <c r="A850" s="55" t="s">
        <v>582</v>
      </c>
      <c r="B850" s="292" t="s">
        <v>4319</v>
      </c>
      <c r="C850" s="57" t="s">
        <v>293</v>
      </c>
      <c r="D850" s="57" t="s">
        <v>3998</v>
      </c>
      <c r="E850" s="55" t="s">
        <v>4567</v>
      </c>
      <c r="F850" s="55" t="s">
        <v>4568</v>
      </c>
      <c r="G850" s="166" t="s">
        <v>35</v>
      </c>
      <c r="H850" s="311" t="s">
        <v>4569</v>
      </c>
      <c r="I850" s="58" t="str">
        <f>VLOOKUP(H850,合同高级查询数据!$A$2:$Y$53,25,FALSE)</f>
        <v>2023-04-21</v>
      </c>
      <c r="J850" s="63" t="s">
        <v>37</v>
      </c>
      <c r="K850" s="55" t="s">
        <v>295</v>
      </c>
      <c r="L850" s="166" t="s">
        <v>4570</v>
      </c>
      <c r="M850" s="125" t="s">
        <v>4571</v>
      </c>
      <c r="N850" s="163" t="s">
        <v>1176</v>
      </c>
      <c r="O850" s="166" t="s">
        <v>4572</v>
      </c>
      <c r="P850" s="299">
        <v>6740</v>
      </c>
      <c r="Q850" s="309"/>
      <c r="R850" s="299">
        <f t="shared" si="47"/>
        <v>0</v>
      </c>
      <c r="S850" s="310">
        <v>202304</v>
      </c>
      <c r="T850" s="351" t="s">
        <v>4573</v>
      </c>
      <c r="U850" s="241"/>
      <c r="V850" s="312">
        <v>0</v>
      </c>
      <c r="W850" s="313"/>
      <c r="X850" s="163">
        <v>44927</v>
      </c>
      <c r="Y850" s="163">
        <v>45107</v>
      </c>
      <c r="Z850" s="341" t="s">
        <v>4574</v>
      </c>
      <c r="AA850" s="342"/>
      <c r="AB850" s="343"/>
      <c r="AC850" s="343">
        <f>AB850*AA850</f>
        <v>0</v>
      </c>
    </row>
    <row r="851" s="41" customFormat="1" customHeight="1" spans="1:29">
      <c r="A851" s="55" t="s">
        <v>582</v>
      </c>
      <c r="B851" s="292" t="s">
        <v>4319</v>
      </c>
      <c r="C851" s="57" t="s">
        <v>293</v>
      </c>
      <c r="D851" s="57" t="s">
        <v>3998</v>
      </c>
      <c r="E851" s="55" t="s">
        <v>4567</v>
      </c>
      <c r="F851" s="55" t="s">
        <v>4568</v>
      </c>
      <c r="G851" s="166" t="s">
        <v>35</v>
      </c>
      <c r="H851" s="311" t="s">
        <v>4569</v>
      </c>
      <c r="I851" s="58" t="str">
        <f>VLOOKUP(H851,合同高级查询数据!$A$2:$Y$53,25,FALSE)</f>
        <v>2023-04-21</v>
      </c>
      <c r="J851" s="63" t="s">
        <v>37</v>
      </c>
      <c r="K851" s="55" t="s">
        <v>295</v>
      </c>
      <c r="L851" s="166" t="s">
        <v>4575</v>
      </c>
      <c r="M851" s="125"/>
      <c r="N851" s="163" t="s">
        <v>4576</v>
      </c>
      <c r="O851" s="166" t="s">
        <v>3949</v>
      </c>
      <c r="P851" s="299">
        <v>6740</v>
      </c>
      <c r="Q851" s="309"/>
      <c r="R851" s="299">
        <f t="shared" si="47"/>
        <v>0</v>
      </c>
      <c r="S851" s="310">
        <v>202304</v>
      </c>
      <c r="T851" s="351" t="s">
        <v>4577</v>
      </c>
      <c r="U851" s="241"/>
      <c r="V851" s="312">
        <v>0</v>
      </c>
      <c r="W851" s="313"/>
      <c r="X851" s="163">
        <v>44927</v>
      </c>
      <c r="Y851" s="163">
        <v>45107</v>
      </c>
      <c r="Z851" s="341" t="s">
        <v>4578</v>
      </c>
      <c r="AA851" s="342">
        <v>0</v>
      </c>
      <c r="AB851" s="343">
        <v>0</v>
      </c>
      <c r="AC851" s="343">
        <f>AA851*AB851</f>
        <v>0</v>
      </c>
    </row>
    <row r="852" s="41" customFormat="1" customHeight="1" spans="1:29">
      <c r="A852" s="55" t="s">
        <v>582</v>
      </c>
      <c r="B852" s="292" t="s">
        <v>4319</v>
      </c>
      <c r="C852" s="57" t="s">
        <v>293</v>
      </c>
      <c r="D852" s="57" t="s">
        <v>3998</v>
      </c>
      <c r="E852" s="55" t="s">
        <v>4567</v>
      </c>
      <c r="F852" s="55" t="s">
        <v>4568</v>
      </c>
      <c r="G852" s="166" t="s">
        <v>35</v>
      </c>
      <c r="H852" s="311" t="s">
        <v>4569</v>
      </c>
      <c r="I852" s="58" t="str">
        <f>VLOOKUP(H852,合同高级查询数据!$A$2:$Y$53,25,FALSE)</f>
        <v>2023-04-21</v>
      </c>
      <c r="J852" s="63" t="s">
        <v>825</v>
      </c>
      <c r="K852" s="55" t="s">
        <v>4579</v>
      </c>
      <c r="L852" s="166" t="s">
        <v>4580</v>
      </c>
      <c r="M852" s="125"/>
      <c r="N852" s="163">
        <v>42236</v>
      </c>
      <c r="O852" s="166" t="s">
        <v>537</v>
      </c>
      <c r="P852" s="299">
        <v>6740</v>
      </c>
      <c r="Q852" s="309">
        <v>2</v>
      </c>
      <c r="R852" s="299">
        <f t="shared" si="47"/>
        <v>13480</v>
      </c>
      <c r="S852" s="310">
        <v>202304</v>
      </c>
      <c r="T852" s="351" t="s">
        <v>4581</v>
      </c>
      <c r="U852" s="241"/>
      <c r="V852" s="312">
        <v>2</v>
      </c>
      <c r="W852" s="313"/>
      <c r="X852" s="163">
        <v>44927</v>
      </c>
      <c r="Y852" s="163">
        <v>45107</v>
      </c>
      <c r="Z852" s="341" t="s">
        <v>4582</v>
      </c>
      <c r="AA852" s="342">
        <v>0.4</v>
      </c>
      <c r="AB852" s="343">
        <v>20</v>
      </c>
      <c r="AC852" s="343">
        <f>AA852*AB852</f>
        <v>8</v>
      </c>
    </row>
    <row r="853" s="41" customFormat="1" customHeight="1" spans="1:29">
      <c r="A853" s="55" t="s">
        <v>582</v>
      </c>
      <c r="B853" s="292" t="s">
        <v>4319</v>
      </c>
      <c r="C853" s="57" t="s">
        <v>293</v>
      </c>
      <c r="D853" s="57" t="s">
        <v>3998</v>
      </c>
      <c r="E853" s="55" t="s">
        <v>4567</v>
      </c>
      <c r="F853" s="55" t="s">
        <v>4568</v>
      </c>
      <c r="G853" s="166" t="s">
        <v>35</v>
      </c>
      <c r="H853" s="311" t="s">
        <v>4569</v>
      </c>
      <c r="I853" s="58" t="str">
        <f>VLOOKUP(H853,合同高级查询数据!$A$2:$Y$53,25,FALSE)</f>
        <v>2023-04-21</v>
      </c>
      <c r="J853" s="63" t="s">
        <v>37</v>
      </c>
      <c r="K853" s="55" t="s">
        <v>4583</v>
      </c>
      <c r="L853" s="166" t="s">
        <v>4568</v>
      </c>
      <c r="M853" s="125"/>
      <c r="N853" s="163" t="s">
        <v>4584</v>
      </c>
      <c r="O853" s="166" t="s">
        <v>4458</v>
      </c>
      <c r="P853" s="299">
        <v>6740</v>
      </c>
      <c r="Q853" s="309"/>
      <c r="R853" s="299">
        <f t="shared" si="47"/>
        <v>0</v>
      </c>
      <c r="S853" s="310">
        <v>202304</v>
      </c>
      <c r="T853" s="351" t="s">
        <v>4585</v>
      </c>
      <c r="U853" s="241"/>
      <c r="V853" s="312">
        <v>0</v>
      </c>
      <c r="W853" s="242"/>
      <c r="X853" s="163">
        <v>44927</v>
      </c>
      <c r="Y853" s="163">
        <v>45107</v>
      </c>
      <c r="Z853" s="341" t="s">
        <v>4586</v>
      </c>
      <c r="AA853" s="342"/>
      <c r="AB853" s="343">
        <v>0</v>
      </c>
      <c r="AC853" s="343">
        <f>AA853*AB853</f>
        <v>0</v>
      </c>
    </row>
    <row r="854" s="41" customFormat="1" customHeight="1" spans="1:29">
      <c r="A854" s="55" t="s">
        <v>582</v>
      </c>
      <c r="B854" s="292" t="s">
        <v>4319</v>
      </c>
      <c r="C854" s="57" t="s">
        <v>293</v>
      </c>
      <c r="D854" s="57" t="s">
        <v>3998</v>
      </c>
      <c r="E854" s="55" t="s">
        <v>4567</v>
      </c>
      <c r="F854" s="55" t="s">
        <v>4568</v>
      </c>
      <c r="G854" s="166" t="s">
        <v>35</v>
      </c>
      <c r="H854" s="311" t="s">
        <v>4569</v>
      </c>
      <c r="I854" s="58" t="str">
        <f>VLOOKUP(H854,合同高级查询数据!$A$2:$Y$53,25,FALSE)</f>
        <v>2023-04-21</v>
      </c>
      <c r="J854" s="63" t="s">
        <v>37</v>
      </c>
      <c r="K854" s="55" t="s">
        <v>4587</v>
      </c>
      <c r="L854" s="166" t="s">
        <v>4588</v>
      </c>
      <c r="M854" s="125"/>
      <c r="N854" s="163">
        <v>43610</v>
      </c>
      <c r="O854" s="166" t="s">
        <v>1279</v>
      </c>
      <c r="P854" s="299">
        <v>6740</v>
      </c>
      <c r="Q854" s="309">
        <v>0.26</v>
      </c>
      <c r="R854" s="299">
        <f t="shared" si="47"/>
        <v>1752.4</v>
      </c>
      <c r="S854" s="310">
        <v>202303</v>
      </c>
      <c r="T854" s="351" t="s">
        <v>4589</v>
      </c>
      <c r="U854" s="241"/>
      <c r="V854" s="312"/>
      <c r="W854" s="242"/>
      <c r="X854" s="163">
        <v>44927</v>
      </c>
      <c r="Y854" s="163">
        <v>45107</v>
      </c>
      <c r="Z854" s="341"/>
      <c r="AA854" s="342"/>
      <c r="AB854" s="343"/>
      <c r="AC854" s="343"/>
    </row>
    <row r="855" s="41" customFormat="1" customHeight="1" spans="1:29">
      <c r="A855" s="55" t="s">
        <v>582</v>
      </c>
      <c r="B855" s="292" t="s">
        <v>4319</v>
      </c>
      <c r="C855" s="57" t="s">
        <v>293</v>
      </c>
      <c r="D855" s="57" t="s">
        <v>3998</v>
      </c>
      <c r="E855" s="55" t="s">
        <v>4567</v>
      </c>
      <c r="F855" s="55" t="s">
        <v>4568</v>
      </c>
      <c r="G855" s="166" t="s">
        <v>35</v>
      </c>
      <c r="H855" s="311" t="s">
        <v>4569</v>
      </c>
      <c r="I855" s="58" t="str">
        <f>VLOOKUP(H855,合同高级查询数据!$A$2:$Y$53,25,FALSE)</f>
        <v>2023-04-21</v>
      </c>
      <c r="J855" s="63" t="s">
        <v>37</v>
      </c>
      <c r="K855" s="55" t="s">
        <v>4587</v>
      </c>
      <c r="L855" s="166" t="s">
        <v>4588</v>
      </c>
      <c r="M855" s="125"/>
      <c r="N855" s="163">
        <v>43610</v>
      </c>
      <c r="O855" s="166" t="s">
        <v>1279</v>
      </c>
      <c r="P855" s="299">
        <v>6740</v>
      </c>
      <c r="Q855" s="309">
        <v>62.97</v>
      </c>
      <c r="R855" s="299">
        <f t="shared" si="47"/>
        <v>424417.8</v>
      </c>
      <c r="S855" s="310">
        <v>202304</v>
      </c>
      <c r="T855" s="351" t="s">
        <v>4590</v>
      </c>
      <c r="U855" s="241"/>
      <c r="V855" s="312">
        <v>62.971187592</v>
      </c>
      <c r="W855" s="313"/>
      <c r="X855" s="163">
        <v>44927</v>
      </c>
      <c r="Y855" s="163">
        <v>45107</v>
      </c>
      <c r="Z855" s="341" t="s">
        <v>4591</v>
      </c>
      <c r="AA855" s="342">
        <v>0.4</v>
      </c>
      <c r="AB855" s="343">
        <v>140</v>
      </c>
      <c r="AC855" s="343">
        <f t="shared" ref="AC855:AC862" si="49">AA855*AB855</f>
        <v>56</v>
      </c>
    </row>
    <row r="856" s="41" customFormat="1" customHeight="1" spans="1:29">
      <c r="A856" s="55" t="s">
        <v>582</v>
      </c>
      <c r="B856" s="292" t="s">
        <v>4319</v>
      </c>
      <c r="C856" s="57" t="s">
        <v>293</v>
      </c>
      <c r="D856" s="57" t="s">
        <v>3998</v>
      </c>
      <c r="E856" s="55" t="s">
        <v>4567</v>
      </c>
      <c r="F856" s="55" t="s">
        <v>4568</v>
      </c>
      <c r="G856" s="166" t="s">
        <v>35</v>
      </c>
      <c r="H856" s="311" t="s">
        <v>4569</v>
      </c>
      <c r="I856" s="58" t="str">
        <f>VLOOKUP(H856,合同高级查询数据!$A$2:$Y$53,25,FALSE)</f>
        <v>2023-04-21</v>
      </c>
      <c r="J856" s="63" t="s">
        <v>37</v>
      </c>
      <c r="K856" s="55" t="s">
        <v>295</v>
      </c>
      <c r="L856" s="166" t="s">
        <v>4592</v>
      </c>
      <c r="M856" s="125" t="s">
        <v>4593</v>
      </c>
      <c r="N856" s="163">
        <v>44873</v>
      </c>
      <c r="O856" s="166" t="s">
        <v>74</v>
      </c>
      <c r="P856" s="299">
        <v>6740</v>
      </c>
      <c r="Q856" s="309">
        <v>81.82</v>
      </c>
      <c r="R856" s="299">
        <f t="shared" si="47"/>
        <v>551466.8</v>
      </c>
      <c r="S856" s="310">
        <v>202304</v>
      </c>
      <c r="T856" s="351" t="s">
        <v>4594</v>
      </c>
      <c r="U856" s="241"/>
      <c r="V856" s="312">
        <v>81.816963196</v>
      </c>
      <c r="W856" s="313"/>
      <c r="X856" s="163">
        <v>44927</v>
      </c>
      <c r="Y856" s="163">
        <v>45107</v>
      </c>
      <c r="Z856" s="341" t="s">
        <v>4592</v>
      </c>
      <c r="AA856" s="342">
        <v>0.4</v>
      </c>
      <c r="AB856" s="343">
        <v>200</v>
      </c>
      <c r="AC856" s="343">
        <f t="shared" si="49"/>
        <v>80</v>
      </c>
    </row>
    <row r="857" s="41" customFormat="1" customHeight="1" spans="1:29">
      <c r="A857" s="55" t="s">
        <v>582</v>
      </c>
      <c r="B857" s="292" t="s">
        <v>4319</v>
      </c>
      <c r="C857" s="57" t="s">
        <v>293</v>
      </c>
      <c r="D857" s="57" t="s">
        <v>3998</v>
      </c>
      <c r="E857" s="55" t="s">
        <v>4567</v>
      </c>
      <c r="F857" s="55" t="s">
        <v>4568</v>
      </c>
      <c r="G857" s="166" t="s">
        <v>35</v>
      </c>
      <c r="H857" s="311" t="s">
        <v>4569</v>
      </c>
      <c r="I857" s="58" t="str">
        <f>VLOOKUP(H857,合同高级查询数据!$A$2:$Y$53,25,FALSE)</f>
        <v>2023-04-21</v>
      </c>
      <c r="J857" s="63" t="s">
        <v>37</v>
      </c>
      <c r="K857" s="55" t="s">
        <v>295</v>
      </c>
      <c r="L857" s="166" t="s">
        <v>4595</v>
      </c>
      <c r="M857" s="125" t="s">
        <v>4593</v>
      </c>
      <c r="N857" s="163">
        <v>44866</v>
      </c>
      <c r="O857" s="166" t="s">
        <v>74</v>
      </c>
      <c r="P857" s="299">
        <v>6740</v>
      </c>
      <c r="Q857" s="309">
        <v>80</v>
      </c>
      <c r="R857" s="299">
        <f t="shared" si="47"/>
        <v>539200</v>
      </c>
      <c r="S857" s="310">
        <v>202304</v>
      </c>
      <c r="T857" s="351" t="s">
        <v>4596</v>
      </c>
      <c r="U857" s="241"/>
      <c r="V857" s="312">
        <v>77.713928223</v>
      </c>
      <c r="W857" s="313"/>
      <c r="X857" s="163">
        <v>44927</v>
      </c>
      <c r="Y857" s="163">
        <v>45107</v>
      </c>
      <c r="Z857" s="341" t="s">
        <v>4595</v>
      </c>
      <c r="AA857" s="342">
        <v>0.4</v>
      </c>
      <c r="AB857" s="343">
        <v>200</v>
      </c>
      <c r="AC857" s="343">
        <f t="shared" si="49"/>
        <v>80</v>
      </c>
    </row>
    <row r="858" s="41" customFormat="1" customHeight="1" spans="1:29">
      <c r="A858" s="293" t="s">
        <v>582</v>
      </c>
      <c r="B858" s="292" t="s">
        <v>4228</v>
      </c>
      <c r="C858" s="292" t="s">
        <v>233</v>
      </c>
      <c r="D858" s="292" t="s">
        <v>3998</v>
      </c>
      <c r="E858" s="293" t="s">
        <v>4597</v>
      </c>
      <c r="F858" s="293" t="s">
        <v>4598</v>
      </c>
      <c r="G858" s="293" t="s">
        <v>35</v>
      </c>
      <c r="H858" s="58" t="s">
        <v>4599</v>
      </c>
      <c r="I858" s="58" t="str">
        <f>VLOOKUP(H858,合同高级查询数据!$A$2:$Y$53,25,FALSE)</f>
        <v>2023-04-20</v>
      </c>
      <c r="J858" s="123" t="s">
        <v>37</v>
      </c>
      <c r="K858" s="293" t="s">
        <v>4600</v>
      </c>
      <c r="L858" s="303" t="s">
        <v>4601</v>
      </c>
      <c r="M858" s="125" t="s">
        <v>4602</v>
      </c>
      <c r="N858" s="163" t="s">
        <v>4603</v>
      </c>
      <c r="O858" s="163" t="s">
        <v>4604</v>
      </c>
      <c r="P858" s="299">
        <v>6740</v>
      </c>
      <c r="Q858" s="309">
        <v>104.44</v>
      </c>
      <c r="R858" s="299">
        <f t="shared" si="47"/>
        <v>703925.6</v>
      </c>
      <c r="S858" s="310">
        <v>202304</v>
      </c>
      <c r="T858" s="262" t="s">
        <v>4605</v>
      </c>
      <c r="U858" s="311"/>
      <c r="V858" s="312">
        <v>104.439620972</v>
      </c>
      <c r="W858" s="320"/>
      <c r="X858" s="163">
        <v>44927</v>
      </c>
      <c r="Y858" s="163">
        <v>45107</v>
      </c>
      <c r="Z858" s="341" t="s">
        <v>4606</v>
      </c>
      <c r="AA858" s="342">
        <v>0.4</v>
      </c>
      <c r="AB858" s="343">
        <v>240</v>
      </c>
      <c r="AC858" s="343">
        <f t="shared" si="49"/>
        <v>96</v>
      </c>
    </row>
    <row r="859" s="41" customFormat="1" customHeight="1" spans="1:29">
      <c r="A859" s="55" t="s">
        <v>582</v>
      </c>
      <c r="B859" s="292" t="s">
        <v>4319</v>
      </c>
      <c r="C859" s="57" t="s">
        <v>383</v>
      </c>
      <c r="D859" s="57" t="s">
        <v>3998</v>
      </c>
      <c r="E859" s="55" t="s">
        <v>4607</v>
      </c>
      <c r="F859" s="55" t="s">
        <v>4608</v>
      </c>
      <c r="G859" s="166" t="s">
        <v>35</v>
      </c>
      <c r="H859" s="311" t="s">
        <v>4609</v>
      </c>
      <c r="I859" s="58" t="e">
        <f>VLOOKUP(H859,合同高级查询数据!$A$2:$Y$53,25,FALSE)</f>
        <v>#N/A</v>
      </c>
      <c r="J859" s="63" t="s">
        <v>37</v>
      </c>
      <c r="K859" s="55" t="s">
        <v>4610</v>
      </c>
      <c r="L859" s="166" t="s">
        <v>4611</v>
      </c>
      <c r="M859" s="125"/>
      <c r="N859" s="163" t="s">
        <v>4612</v>
      </c>
      <c r="O859" s="166" t="s">
        <v>4613</v>
      </c>
      <c r="P859" s="299">
        <v>6740</v>
      </c>
      <c r="Q859" s="309"/>
      <c r="R859" s="299">
        <f t="shared" si="47"/>
        <v>0</v>
      </c>
      <c r="S859" s="310">
        <v>202304</v>
      </c>
      <c r="T859" s="351" t="s">
        <v>4614</v>
      </c>
      <c r="U859" s="241"/>
      <c r="V859" s="312">
        <v>0</v>
      </c>
      <c r="W859" s="136"/>
      <c r="X859" s="163" t="s">
        <v>4615</v>
      </c>
      <c r="Y859" s="163" t="s">
        <v>4616</v>
      </c>
      <c r="Z859" s="341" t="s">
        <v>4617</v>
      </c>
      <c r="AA859" s="342">
        <v>0.4</v>
      </c>
      <c r="AB859" s="343">
        <v>0</v>
      </c>
      <c r="AC859" s="343">
        <f t="shared" si="49"/>
        <v>0</v>
      </c>
    </row>
    <row r="860" s="41" customFormat="1" customHeight="1" spans="1:29">
      <c r="A860" s="55" t="s">
        <v>582</v>
      </c>
      <c r="B860" s="292" t="s">
        <v>4319</v>
      </c>
      <c r="C860" s="57" t="s">
        <v>383</v>
      </c>
      <c r="D860" s="57" t="s">
        <v>3998</v>
      </c>
      <c r="E860" s="55" t="s">
        <v>4607</v>
      </c>
      <c r="F860" s="55" t="s">
        <v>4608</v>
      </c>
      <c r="G860" s="166" t="s">
        <v>35</v>
      </c>
      <c r="H860" s="311" t="s">
        <v>4609</v>
      </c>
      <c r="I860" s="58" t="e">
        <f>VLOOKUP(H860,合同高级查询数据!$A$2:$Y$53,25,FALSE)</f>
        <v>#N/A</v>
      </c>
      <c r="J860" s="63" t="s">
        <v>37</v>
      </c>
      <c r="K860" s="55" t="s">
        <v>4618</v>
      </c>
      <c r="L860" s="166" t="s">
        <v>4608</v>
      </c>
      <c r="M860" s="125"/>
      <c r="N860" s="163">
        <v>43922</v>
      </c>
      <c r="O860" s="166" t="s">
        <v>4619</v>
      </c>
      <c r="P860" s="299">
        <v>6740</v>
      </c>
      <c r="Q860" s="309"/>
      <c r="R860" s="299">
        <f t="shared" si="47"/>
        <v>0</v>
      </c>
      <c r="S860" s="310">
        <v>202304</v>
      </c>
      <c r="T860" s="351" t="s">
        <v>4620</v>
      </c>
      <c r="U860" s="241"/>
      <c r="V860" s="312">
        <v>0</v>
      </c>
      <c r="W860" s="242"/>
      <c r="X860" s="163" t="s">
        <v>4615</v>
      </c>
      <c r="Y860" s="163" t="s">
        <v>4616</v>
      </c>
      <c r="Z860" s="341" t="s">
        <v>4621</v>
      </c>
      <c r="AA860" s="342"/>
      <c r="AB860" s="343">
        <v>0</v>
      </c>
      <c r="AC860" s="343">
        <f t="shared" si="49"/>
        <v>0</v>
      </c>
    </row>
    <row r="861" s="41" customFormat="1" customHeight="1" spans="1:29">
      <c r="A861" s="55" t="s">
        <v>582</v>
      </c>
      <c r="B861" s="292" t="s">
        <v>4319</v>
      </c>
      <c r="C861" s="57" t="s">
        <v>383</v>
      </c>
      <c r="D861" s="57" t="s">
        <v>3998</v>
      </c>
      <c r="E861" s="55" t="s">
        <v>4622</v>
      </c>
      <c r="F861" s="55" t="s">
        <v>4623</v>
      </c>
      <c r="G861" s="166" t="s">
        <v>35</v>
      </c>
      <c r="H861" s="311" t="s">
        <v>4624</v>
      </c>
      <c r="I861" s="58" t="e">
        <f>VLOOKUP(H861,合同高级查询数据!$A$2:$Y$53,25,FALSE)</f>
        <v>#N/A</v>
      </c>
      <c r="J861" s="63" t="s">
        <v>37</v>
      </c>
      <c r="K861" s="55" t="s">
        <v>4625</v>
      </c>
      <c r="L861" s="166" t="s">
        <v>4623</v>
      </c>
      <c r="M861" s="125"/>
      <c r="N861" s="163" t="s">
        <v>4626</v>
      </c>
      <c r="O861" s="166" t="s">
        <v>4627</v>
      </c>
      <c r="P861" s="299">
        <v>6740</v>
      </c>
      <c r="Q861" s="309"/>
      <c r="R861" s="299">
        <f t="shared" si="47"/>
        <v>0</v>
      </c>
      <c r="S861" s="310">
        <v>202304</v>
      </c>
      <c r="T861" s="351" t="s">
        <v>4628</v>
      </c>
      <c r="U861" s="241"/>
      <c r="V861" s="312">
        <v>0</v>
      </c>
      <c r="W861" s="242"/>
      <c r="X861" s="163" t="s">
        <v>4615</v>
      </c>
      <c r="Y861" s="163" t="s">
        <v>4616</v>
      </c>
      <c r="Z861" s="341" t="s">
        <v>4629</v>
      </c>
      <c r="AA861" s="342">
        <v>0.4</v>
      </c>
      <c r="AB861" s="343">
        <v>0</v>
      </c>
      <c r="AC861" s="343">
        <f t="shared" si="49"/>
        <v>0</v>
      </c>
    </row>
    <row r="862" s="2" customFormat="1" customHeight="1" spans="1:29">
      <c r="A862" s="7" t="s">
        <v>582</v>
      </c>
      <c r="B862" s="6" t="s">
        <v>4319</v>
      </c>
      <c r="C862" s="61" t="s">
        <v>383</v>
      </c>
      <c r="D862" s="7" t="s">
        <v>3998</v>
      </c>
      <c r="E862" s="7" t="s">
        <v>4630</v>
      </c>
      <c r="F862" s="7" t="s">
        <v>4631</v>
      </c>
      <c r="G862" s="7" t="s">
        <v>35</v>
      </c>
      <c r="H862" s="317" t="s">
        <v>4632</v>
      </c>
      <c r="I862" s="14" t="e">
        <f>VLOOKUP(H862,合同高级查询数据!$A$2:$Y$53,25,FALSE)</f>
        <v>#N/A</v>
      </c>
      <c r="J862" s="67" t="s">
        <v>37</v>
      </c>
      <c r="K862" s="7" t="s">
        <v>4633</v>
      </c>
      <c r="L862" s="7" t="s">
        <v>4631</v>
      </c>
      <c r="M862" s="108"/>
      <c r="N862" s="102" t="s">
        <v>4634</v>
      </c>
      <c r="O862" s="7" t="s">
        <v>4635</v>
      </c>
      <c r="P862" s="304">
        <v>6740</v>
      </c>
      <c r="Q862" s="315"/>
      <c r="R862" s="70">
        <f t="shared" si="47"/>
        <v>0</v>
      </c>
      <c r="S862" s="316">
        <v>202304</v>
      </c>
      <c r="T862" s="86" t="s">
        <v>4636</v>
      </c>
      <c r="U862" s="7"/>
      <c r="V862" s="28">
        <v>0</v>
      </c>
      <c r="W862" s="324"/>
      <c r="X862" s="115"/>
      <c r="Y862" s="115"/>
      <c r="Z862" s="188" t="s">
        <v>4637</v>
      </c>
      <c r="AA862" s="35"/>
      <c r="AB862" s="353"/>
      <c r="AC862" s="346">
        <f t="shared" si="49"/>
        <v>0</v>
      </c>
    </row>
    <row r="863" s="2" customFormat="1" customHeight="1" spans="1:29">
      <c r="A863" s="7" t="s">
        <v>582</v>
      </c>
      <c r="B863" s="6" t="s">
        <v>4319</v>
      </c>
      <c r="C863" s="61" t="s">
        <v>383</v>
      </c>
      <c r="D863" s="61" t="s">
        <v>3998</v>
      </c>
      <c r="E863" s="7" t="s">
        <v>4630</v>
      </c>
      <c r="F863" s="7" t="s">
        <v>4631</v>
      </c>
      <c r="G863" s="105" t="s">
        <v>35</v>
      </c>
      <c r="H863" s="317" t="s">
        <v>4632</v>
      </c>
      <c r="I863" s="14" t="e">
        <f>VLOOKUP(H863,合同高级查询数据!$A$2:$Y$53,25,FALSE)</f>
        <v>#N/A</v>
      </c>
      <c r="J863" s="67" t="s">
        <v>37</v>
      </c>
      <c r="K863" s="7" t="s">
        <v>4638</v>
      </c>
      <c r="L863" s="105" t="s">
        <v>4639</v>
      </c>
      <c r="M863" s="108"/>
      <c r="N863" s="115">
        <v>42236</v>
      </c>
      <c r="O863" s="105" t="s">
        <v>4640</v>
      </c>
      <c r="P863" s="304">
        <v>6740</v>
      </c>
      <c r="Q863" s="315">
        <v>0.02</v>
      </c>
      <c r="R863" s="70">
        <f t="shared" si="47"/>
        <v>134.8</v>
      </c>
      <c r="S863" s="316">
        <v>202303</v>
      </c>
      <c r="T863" s="86" t="s">
        <v>4641</v>
      </c>
      <c r="U863" s="7"/>
      <c r="V863" s="28"/>
      <c r="W863" s="324"/>
      <c r="X863" s="115"/>
      <c r="Y863" s="115"/>
      <c r="Z863" s="188"/>
      <c r="AA863" s="35"/>
      <c r="AB863" s="353"/>
      <c r="AC863" s="346"/>
    </row>
    <row r="864" s="2" customFormat="1" customHeight="1" spans="1:29">
      <c r="A864" s="7" t="s">
        <v>582</v>
      </c>
      <c r="B864" s="6" t="s">
        <v>4319</v>
      </c>
      <c r="C864" s="61" t="s">
        <v>383</v>
      </c>
      <c r="D864" s="61" t="s">
        <v>3998</v>
      </c>
      <c r="E864" s="7" t="s">
        <v>4630</v>
      </c>
      <c r="F864" s="7" t="s">
        <v>4631</v>
      </c>
      <c r="G864" s="105" t="s">
        <v>35</v>
      </c>
      <c r="H864" s="317" t="s">
        <v>4632</v>
      </c>
      <c r="I864" s="14" t="e">
        <f>VLOOKUP(H864,合同高级查询数据!$A$2:$Y$53,25,FALSE)</f>
        <v>#N/A</v>
      </c>
      <c r="J864" s="67" t="s">
        <v>37</v>
      </c>
      <c r="K864" s="7" t="s">
        <v>4638</v>
      </c>
      <c r="L864" s="105" t="s">
        <v>4639</v>
      </c>
      <c r="M864" s="108"/>
      <c r="N864" s="115">
        <v>42236</v>
      </c>
      <c r="O864" s="105" t="s">
        <v>4640</v>
      </c>
      <c r="P864" s="304">
        <v>6740</v>
      </c>
      <c r="Q864" s="315">
        <v>52.8</v>
      </c>
      <c r="R864" s="70">
        <f t="shared" si="47"/>
        <v>355872</v>
      </c>
      <c r="S864" s="316">
        <v>202304</v>
      </c>
      <c r="T864" s="86" t="s">
        <v>4642</v>
      </c>
      <c r="U864" s="323"/>
      <c r="V864" s="28">
        <v>52.804573059</v>
      </c>
      <c r="W864" s="324"/>
      <c r="X864" s="115"/>
      <c r="Y864" s="115"/>
      <c r="Z864" s="344" t="s">
        <v>4643</v>
      </c>
      <c r="AA864" s="345">
        <v>0.4</v>
      </c>
      <c r="AB864" s="346">
        <v>120</v>
      </c>
      <c r="AC864" s="346">
        <f>AA864*AB864</f>
        <v>48</v>
      </c>
    </row>
    <row r="865" s="2" customFormat="1" customHeight="1" spans="1:29">
      <c r="A865" s="7" t="s">
        <v>582</v>
      </c>
      <c r="B865" s="6" t="s">
        <v>4319</v>
      </c>
      <c r="C865" s="61" t="s">
        <v>383</v>
      </c>
      <c r="D865" s="61" t="s">
        <v>3998</v>
      </c>
      <c r="E865" s="7" t="s">
        <v>4630</v>
      </c>
      <c r="F865" s="7" t="s">
        <v>4631</v>
      </c>
      <c r="G865" s="105" t="s">
        <v>35</v>
      </c>
      <c r="H865" s="317" t="s">
        <v>4632</v>
      </c>
      <c r="I865" s="14" t="e">
        <f>VLOOKUP(H865,合同高级查询数据!$A$2:$Y$53,25,FALSE)</f>
        <v>#N/A</v>
      </c>
      <c r="J865" s="67" t="s">
        <v>37</v>
      </c>
      <c r="K865" s="7" t="s">
        <v>4644</v>
      </c>
      <c r="L865" s="105" t="s">
        <v>4645</v>
      </c>
      <c r="M865" s="108"/>
      <c r="N865" s="115" t="s">
        <v>4646</v>
      </c>
      <c r="O865" s="105" t="s">
        <v>4647</v>
      </c>
      <c r="P865" s="304">
        <v>6740</v>
      </c>
      <c r="Q865" s="315">
        <v>1.37</v>
      </c>
      <c r="R865" s="70">
        <f t="shared" si="47"/>
        <v>9233.8</v>
      </c>
      <c r="S865" s="316">
        <v>202303</v>
      </c>
      <c r="T865" s="86" t="s">
        <v>4648</v>
      </c>
      <c r="U865" s="323"/>
      <c r="V865" s="28"/>
      <c r="W865" s="324"/>
      <c r="X865" s="115"/>
      <c r="Y865" s="115"/>
      <c r="Z865" s="344"/>
      <c r="AA865" s="345"/>
      <c r="AB865" s="346"/>
      <c r="AC865" s="346"/>
    </row>
    <row r="866" s="2" customFormat="1" customHeight="1" spans="1:29">
      <c r="A866" s="7" t="s">
        <v>582</v>
      </c>
      <c r="B866" s="6" t="s">
        <v>4319</v>
      </c>
      <c r="C866" s="61" t="s">
        <v>383</v>
      </c>
      <c r="D866" s="61" t="s">
        <v>3998</v>
      </c>
      <c r="E866" s="7" t="s">
        <v>4630</v>
      </c>
      <c r="F866" s="7" t="s">
        <v>4631</v>
      </c>
      <c r="G866" s="105" t="s">
        <v>35</v>
      </c>
      <c r="H866" s="317" t="s">
        <v>4632</v>
      </c>
      <c r="I866" s="14" t="e">
        <f>VLOOKUP(H866,合同高级查询数据!$A$2:$Y$53,25,FALSE)</f>
        <v>#N/A</v>
      </c>
      <c r="J866" s="67" t="s">
        <v>37</v>
      </c>
      <c r="K866" s="7" t="s">
        <v>4644</v>
      </c>
      <c r="L866" s="105" t="s">
        <v>4645</v>
      </c>
      <c r="M866" s="108"/>
      <c r="N866" s="115" t="s">
        <v>4646</v>
      </c>
      <c r="O866" s="105" t="s">
        <v>4647</v>
      </c>
      <c r="P866" s="304">
        <v>6740</v>
      </c>
      <c r="Q866" s="315">
        <v>183.67</v>
      </c>
      <c r="R866" s="70">
        <f t="shared" si="47"/>
        <v>1237935.8</v>
      </c>
      <c r="S866" s="316">
        <v>202304</v>
      </c>
      <c r="T866" s="330" t="s">
        <v>4649</v>
      </c>
      <c r="U866" s="323"/>
      <c r="V866" s="28">
        <v>183.671157837</v>
      </c>
      <c r="W866" s="324"/>
      <c r="X866" s="115"/>
      <c r="Y866" s="115"/>
      <c r="Z866" s="344" t="s">
        <v>4650</v>
      </c>
      <c r="AA866" s="345">
        <v>0.4</v>
      </c>
      <c r="AB866" s="346">
        <v>420</v>
      </c>
      <c r="AC866" s="346">
        <f>AA866*AB866</f>
        <v>168</v>
      </c>
    </row>
    <row r="867" s="2" customFormat="1" customHeight="1" spans="1:29">
      <c r="A867" s="7" t="s">
        <v>582</v>
      </c>
      <c r="B867" s="6" t="s">
        <v>4319</v>
      </c>
      <c r="C867" s="61" t="s">
        <v>383</v>
      </c>
      <c r="D867" s="61" t="s">
        <v>3998</v>
      </c>
      <c r="E867" s="7" t="s">
        <v>4630</v>
      </c>
      <c r="F867" s="7" t="s">
        <v>4631</v>
      </c>
      <c r="G867" s="105" t="s">
        <v>35</v>
      </c>
      <c r="H867" s="317" t="s">
        <v>4651</v>
      </c>
      <c r="I867" s="14" t="e">
        <f>VLOOKUP(H867,合同高级查询数据!$A$2:$Y$53,25,FALSE)</f>
        <v>#N/A</v>
      </c>
      <c r="J867" s="67" t="s">
        <v>37</v>
      </c>
      <c r="K867" s="7" t="s">
        <v>4652</v>
      </c>
      <c r="L867" s="105" t="s">
        <v>4652</v>
      </c>
      <c r="M867" s="108"/>
      <c r="N867" s="115">
        <v>44904</v>
      </c>
      <c r="O867" s="105" t="s">
        <v>1279</v>
      </c>
      <c r="P867" s="304">
        <v>6740</v>
      </c>
      <c r="Q867" s="315">
        <v>57.97</v>
      </c>
      <c r="R867" s="70">
        <f t="shared" ref="R867:R887" si="50">ROUND(P867*Q867,2)</f>
        <v>390717.8</v>
      </c>
      <c r="S867" s="316">
        <v>202304</v>
      </c>
      <c r="T867" s="86" t="s">
        <v>4653</v>
      </c>
      <c r="U867" s="323"/>
      <c r="V867" s="28">
        <v>57.974960327</v>
      </c>
      <c r="W867" s="324"/>
      <c r="X867" s="115"/>
      <c r="Y867" s="115"/>
      <c r="Z867" s="344" t="s">
        <v>4654</v>
      </c>
      <c r="AA867" s="345">
        <v>0.4</v>
      </c>
      <c r="AB867" s="346">
        <v>120</v>
      </c>
      <c r="AC867" s="346">
        <f>AA867*AB867</f>
        <v>48</v>
      </c>
    </row>
    <row r="868" s="2" customFormat="1" customHeight="1" spans="1:29">
      <c r="A868" s="7" t="s">
        <v>582</v>
      </c>
      <c r="B868" s="6" t="s">
        <v>4319</v>
      </c>
      <c r="C868" s="61" t="s">
        <v>383</v>
      </c>
      <c r="D868" s="61" t="s">
        <v>3998</v>
      </c>
      <c r="E868" s="7" t="s">
        <v>4630</v>
      </c>
      <c r="F868" s="7" t="s">
        <v>4631</v>
      </c>
      <c r="G868" s="105" t="s">
        <v>35</v>
      </c>
      <c r="H868" s="317" t="s">
        <v>4632</v>
      </c>
      <c r="I868" s="14" t="e">
        <f>VLOOKUP(H868,合同高级查询数据!$A$2:$Y$53,25,FALSE)</f>
        <v>#N/A</v>
      </c>
      <c r="J868" s="67" t="s">
        <v>37</v>
      </c>
      <c r="K868" s="7" t="s">
        <v>4655</v>
      </c>
      <c r="L868" s="105" t="s">
        <v>4656</v>
      </c>
      <c r="M868" s="108"/>
      <c r="N868" s="115" t="s">
        <v>4657</v>
      </c>
      <c r="O868" s="105" t="s">
        <v>4658</v>
      </c>
      <c r="P868" s="304">
        <v>6740</v>
      </c>
      <c r="Q868" s="315"/>
      <c r="R868" s="70">
        <f t="shared" si="50"/>
        <v>0</v>
      </c>
      <c r="S868" s="316">
        <v>202304</v>
      </c>
      <c r="T868" s="330" t="s">
        <v>4659</v>
      </c>
      <c r="U868" s="323"/>
      <c r="V868" s="28">
        <v>0</v>
      </c>
      <c r="W868" s="130"/>
      <c r="X868" s="115"/>
      <c r="Y868" s="115"/>
      <c r="Z868" s="344" t="s">
        <v>4660</v>
      </c>
      <c r="AA868" s="345">
        <v>0.4</v>
      </c>
      <c r="AB868" s="346">
        <v>0</v>
      </c>
      <c r="AC868" s="346">
        <f>AA868*AB868</f>
        <v>0</v>
      </c>
    </row>
    <row r="869" s="2" customFormat="1" customHeight="1" spans="1:29">
      <c r="A869" s="7" t="s">
        <v>582</v>
      </c>
      <c r="B869" s="6" t="s">
        <v>4319</v>
      </c>
      <c r="C869" s="61" t="s">
        <v>383</v>
      </c>
      <c r="D869" s="61" t="s">
        <v>3998</v>
      </c>
      <c r="E869" s="7" t="s">
        <v>4630</v>
      </c>
      <c r="F869" s="7" t="s">
        <v>4631</v>
      </c>
      <c r="G869" s="105" t="s">
        <v>35</v>
      </c>
      <c r="H869" s="317" t="s">
        <v>4632</v>
      </c>
      <c r="I869" s="14" t="e">
        <f>VLOOKUP(H869,合同高级查询数据!$A$2:$Y$53,25,FALSE)</f>
        <v>#N/A</v>
      </c>
      <c r="J869" s="67" t="s">
        <v>37</v>
      </c>
      <c r="K869" s="7" t="s">
        <v>4661</v>
      </c>
      <c r="L869" s="105" t="s">
        <v>4662</v>
      </c>
      <c r="M869" s="108"/>
      <c r="N869" s="115" t="s">
        <v>4634</v>
      </c>
      <c r="O869" s="105" t="s">
        <v>4663</v>
      </c>
      <c r="P869" s="304">
        <v>6740</v>
      </c>
      <c r="Q869" s="315"/>
      <c r="R869" s="70">
        <f t="shared" si="50"/>
        <v>0</v>
      </c>
      <c r="S869" s="316">
        <v>202304</v>
      </c>
      <c r="T869" s="86" t="s">
        <v>4664</v>
      </c>
      <c r="U869" s="323"/>
      <c r="V869" s="28">
        <v>0</v>
      </c>
      <c r="W869" s="324"/>
      <c r="X869" s="115"/>
      <c r="Y869" s="115"/>
      <c r="Z869" s="344" t="s">
        <v>4665</v>
      </c>
      <c r="AA869" s="345"/>
      <c r="AB869" s="346"/>
      <c r="AC869" s="346"/>
    </row>
    <row r="870" s="2" customFormat="1" customHeight="1" spans="1:29">
      <c r="A870" s="7" t="s">
        <v>582</v>
      </c>
      <c r="B870" s="6" t="s">
        <v>4319</v>
      </c>
      <c r="C870" s="61" t="s">
        <v>383</v>
      </c>
      <c r="D870" s="61" t="s">
        <v>3998</v>
      </c>
      <c r="E870" s="7" t="s">
        <v>4630</v>
      </c>
      <c r="F870" s="7" t="s">
        <v>4631</v>
      </c>
      <c r="G870" s="105" t="s">
        <v>35</v>
      </c>
      <c r="H870" s="317" t="s">
        <v>4632</v>
      </c>
      <c r="I870" s="14" t="e">
        <f>VLOOKUP(H870,合同高级查询数据!$A$2:$Y$53,25,FALSE)</f>
        <v>#N/A</v>
      </c>
      <c r="J870" s="67" t="s">
        <v>37</v>
      </c>
      <c r="K870" s="7" t="s">
        <v>4666</v>
      </c>
      <c r="L870" s="105" t="s">
        <v>4667</v>
      </c>
      <c r="M870" s="108"/>
      <c r="N870" s="115" t="s">
        <v>4668</v>
      </c>
      <c r="O870" s="105" t="s">
        <v>3744</v>
      </c>
      <c r="P870" s="304">
        <v>6100</v>
      </c>
      <c r="Q870" s="315"/>
      <c r="R870" s="70">
        <f t="shared" si="50"/>
        <v>0</v>
      </c>
      <c r="S870" s="316">
        <v>202304</v>
      </c>
      <c r="T870" s="86" t="s">
        <v>4669</v>
      </c>
      <c r="U870" s="323"/>
      <c r="V870" s="28">
        <v>0</v>
      </c>
      <c r="W870" s="130"/>
      <c r="X870" s="115"/>
      <c r="Y870" s="115"/>
      <c r="Z870" s="344" t="s">
        <v>4670</v>
      </c>
      <c r="AA870" s="345"/>
      <c r="AB870" s="346">
        <v>0</v>
      </c>
      <c r="AC870" s="346">
        <f>AA870*AB870</f>
        <v>0</v>
      </c>
    </row>
    <row r="871" s="41" customFormat="1" customHeight="1" spans="1:29">
      <c r="A871" s="293" t="s">
        <v>582</v>
      </c>
      <c r="B871" s="292" t="s">
        <v>4228</v>
      </c>
      <c r="C871" s="292" t="s">
        <v>4328</v>
      </c>
      <c r="D871" s="292" t="s">
        <v>3998</v>
      </c>
      <c r="E871" s="293" t="s">
        <v>4671</v>
      </c>
      <c r="F871" s="293" t="s">
        <v>4672</v>
      </c>
      <c r="G871" s="293" t="s">
        <v>35</v>
      </c>
      <c r="H871" s="58" t="s">
        <v>4673</v>
      </c>
      <c r="I871" s="58" t="str">
        <f>VLOOKUP(H871,合同高级查询数据!$A$2:$Y$53,25,FALSE)</f>
        <v>2023-04-20</v>
      </c>
      <c r="J871" s="123" t="s">
        <v>37</v>
      </c>
      <c r="K871" s="293" t="s">
        <v>4674</v>
      </c>
      <c r="L871" s="303" t="s">
        <v>4675</v>
      </c>
      <c r="M871" s="125"/>
      <c r="N871" s="163" t="s">
        <v>4676</v>
      </c>
      <c r="O871" s="163" t="s">
        <v>4677</v>
      </c>
      <c r="P871" s="299">
        <v>6740</v>
      </c>
      <c r="Q871" s="309"/>
      <c r="R871" s="299">
        <f t="shared" si="50"/>
        <v>0</v>
      </c>
      <c r="S871" s="310">
        <v>202304</v>
      </c>
      <c r="T871" s="262" t="s">
        <v>4678</v>
      </c>
      <c r="U871" s="311"/>
      <c r="V871" s="312">
        <v>0</v>
      </c>
      <c r="W871" s="320"/>
      <c r="X871" s="163">
        <v>44927</v>
      </c>
      <c r="Y871" s="163">
        <v>45107</v>
      </c>
      <c r="Z871" s="341" t="s">
        <v>4679</v>
      </c>
      <c r="AA871" s="342"/>
      <c r="AB871" s="343">
        <v>0</v>
      </c>
      <c r="AC871" s="343">
        <f t="shared" ref="AC871:AC881" si="51">AA871*AB871</f>
        <v>0</v>
      </c>
    </row>
    <row r="872" s="41" customFormat="1" customHeight="1" spans="1:29">
      <c r="A872" s="293" t="s">
        <v>582</v>
      </c>
      <c r="B872" s="292" t="s">
        <v>4228</v>
      </c>
      <c r="C872" s="292" t="s">
        <v>4328</v>
      </c>
      <c r="D872" s="292" t="s">
        <v>3998</v>
      </c>
      <c r="E872" s="293" t="s">
        <v>4671</v>
      </c>
      <c r="F872" s="293" t="s">
        <v>4672</v>
      </c>
      <c r="G872" s="293" t="s">
        <v>35</v>
      </c>
      <c r="H872" s="58" t="s">
        <v>4673</v>
      </c>
      <c r="I872" s="58" t="str">
        <f>VLOOKUP(H872,合同高级查询数据!$A$2:$Y$53,25,FALSE)</f>
        <v>2023-04-20</v>
      </c>
      <c r="J872" s="123" t="s">
        <v>37</v>
      </c>
      <c r="K872" s="293" t="s">
        <v>4680</v>
      </c>
      <c r="L872" s="303" t="s">
        <v>4680</v>
      </c>
      <c r="M872" s="125"/>
      <c r="N872" s="163" t="s">
        <v>4681</v>
      </c>
      <c r="O872" s="163" t="s">
        <v>4682</v>
      </c>
      <c r="P872" s="299">
        <v>6740</v>
      </c>
      <c r="Q872" s="309"/>
      <c r="R872" s="299">
        <f t="shared" si="50"/>
        <v>0</v>
      </c>
      <c r="S872" s="310">
        <v>202304</v>
      </c>
      <c r="T872" s="262" t="s">
        <v>4678</v>
      </c>
      <c r="U872" s="311"/>
      <c r="V872" s="312">
        <v>0</v>
      </c>
      <c r="W872" s="320"/>
      <c r="X872" s="163">
        <v>44927</v>
      </c>
      <c r="Y872" s="163">
        <v>45107</v>
      </c>
      <c r="Z872" s="341" t="s">
        <v>4683</v>
      </c>
      <c r="AA872" s="342"/>
      <c r="AB872" s="343">
        <v>0</v>
      </c>
      <c r="AC872" s="343">
        <f t="shared" si="51"/>
        <v>0</v>
      </c>
    </row>
    <row r="873" s="41" customFormat="1" customHeight="1" spans="1:29">
      <c r="A873" s="293" t="s">
        <v>582</v>
      </c>
      <c r="B873" s="292" t="s">
        <v>4228</v>
      </c>
      <c r="C873" s="292" t="s">
        <v>4328</v>
      </c>
      <c r="D873" s="292" t="s">
        <v>3998</v>
      </c>
      <c r="E873" s="293" t="s">
        <v>4671</v>
      </c>
      <c r="F873" s="293" t="s">
        <v>4672</v>
      </c>
      <c r="G873" s="293" t="s">
        <v>35</v>
      </c>
      <c r="H873" s="58" t="s">
        <v>4673</v>
      </c>
      <c r="I873" s="58" t="str">
        <f>VLOOKUP(H873,合同高级查询数据!$A$2:$Y$53,25,FALSE)</f>
        <v>2023-04-20</v>
      </c>
      <c r="J873" s="123" t="s">
        <v>3788</v>
      </c>
      <c r="K873" s="293" t="s">
        <v>4684</v>
      </c>
      <c r="L873" s="303" t="s">
        <v>4685</v>
      </c>
      <c r="M873" s="125"/>
      <c r="N873" s="163" t="s">
        <v>4686</v>
      </c>
      <c r="O873" s="163" t="s">
        <v>4687</v>
      </c>
      <c r="P873" s="299">
        <v>6740</v>
      </c>
      <c r="Q873" s="309">
        <v>68.01</v>
      </c>
      <c r="R873" s="299">
        <f t="shared" si="50"/>
        <v>458387.4</v>
      </c>
      <c r="S873" s="310">
        <v>202304</v>
      </c>
      <c r="T873" s="262" t="s">
        <v>4688</v>
      </c>
      <c r="U873" s="311"/>
      <c r="V873" s="312">
        <v>68.013084412</v>
      </c>
      <c r="W873" s="320"/>
      <c r="X873" s="163">
        <v>44927</v>
      </c>
      <c r="Y873" s="163">
        <v>45107</v>
      </c>
      <c r="Z873" s="341" t="s">
        <v>4689</v>
      </c>
      <c r="AA873" s="342">
        <v>0.4</v>
      </c>
      <c r="AB873" s="343">
        <v>160</v>
      </c>
      <c r="AC873" s="343">
        <f t="shared" si="51"/>
        <v>64</v>
      </c>
    </row>
    <row r="874" s="41" customFormat="1" customHeight="1" spans="1:29">
      <c r="A874" s="293" t="s">
        <v>582</v>
      </c>
      <c r="B874" s="292" t="s">
        <v>4228</v>
      </c>
      <c r="C874" s="292" t="s">
        <v>4328</v>
      </c>
      <c r="D874" s="292" t="s">
        <v>3998</v>
      </c>
      <c r="E874" s="293" t="s">
        <v>4671</v>
      </c>
      <c r="F874" s="293" t="s">
        <v>4672</v>
      </c>
      <c r="G874" s="293" t="s">
        <v>35</v>
      </c>
      <c r="H874" s="58" t="s">
        <v>4673</v>
      </c>
      <c r="I874" s="58" t="str">
        <f>VLOOKUP(H874,合同高级查询数据!$A$2:$Y$53,25,FALSE)</f>
        <v>2023-04-20</v>
      </c>
      <c r="J874" s="123" t="s">
        <v>37</v>
      </c>
      <c r="K874" s="293" t="s">
        <v>4690</v>
      </c>
      <c r="L874" s="303" t="s">
        <v>4691</v>
      </c>
      <c r="M874" s="125" t="s">
        <v>4692</v>
      </c>
      <c r="N874" s="270" t="s">
        <v>4693</v>
      </c>
      <c r="O874" s="163" t="s">
        <v>197</v>
      </c>
      <c r="P874" s="299">
        <v>6740</v>
      </c>
      <c r="Q874" s="309"/>
      <c r="R874" s="299">
        <f t="shared" si="50"/>
        <v>0</v>
      </c>
      <c r="S874" s="310">
        <v>202304</v>
      </c>
      <c r="T874" s="262" t="s">
        <v>4694</v>
      </c>
      <c r="U874" s="311"/>
      <c r="V874" s="312">
        <v>0</v>
      </c>
      <c r="W874" s="320"/>
      <c r="X874" s="163">
        <v>44927</v>
      </c>
      <c r="Y874" s="163">
        <v>45107</v>
      </c>
      <c r="Z874" s="341" t="s">
        <v>4695</v>
      </c>
      <c r="AA874" s="342">
        <v>0.4</v>
      </c>
      <c r="AB874" s="343">
        <v>0</v>
      </c>
      <c r="AC874" s="343">
        <f t="shared" si="51"/>
        <v>0</v>
      </c>
    </row>
    <row r="875" s="41" customFormat="1" customHeight="1" spans="1:29">
      <c r="A875" s="293" t="s">
        <v>582</v>
      </c>
      <c r="B875" s="292" t="s">
        <v>4228</v>
      </c>
      <c r="C875" s="292" t="s">
        <v>4328</v>
      </c>
      <c r="D875" s="292" t="s">
        <v>3998</v>
      </c>
      <c r="E875" s="293" t="s">
        <v>4671</v>
      </c>
      <c r="F875" s="293" t="s">
        <v>4672</v>
      </c>
      <c r="G875" s="293" t="s">
        <v>35</v>
      </c>
      <c r="H875" s="58" t="s">
        <v>4673</v>
      </c>
      <c r="I875" s="58" t="str">
        <f>VLOOKUP(H875,合同高级查询数据!$A$2:$Y$53,25,FALSE)</f>
        <v>2023-04-20</v>
      </c>
      <c r="J875" s="123" t="s">
        <v>37</v>
      </c>
      <c r="K875" s="293" t="s">
        <v>4696</v>
      </c>
      <c r="L875" s="303" t="s">
        <v>4697</v>
      </c>
      <c r="M875" s="125" t="s">
        <v>4692</v>
      </c>
      <c r="N875" s="163">
        <v>44899</v>
      </c>
      <c r="O875" s="163" t="s">
        <v>58</v>
      </c>
      <c r="P875" s="299">
        <v>6740</v>
      </c>
      <c r="Q875" s="309">
        <v>43.54</v>
      </c>
      <c r="R875" s="299">
        <f t="shared" si="50"/>
        <v>293459.6</v>
      </c>
      <c r="S875" s="310">
        <v>202304</v>
      </c>
      <c r="T875" s="262" t="s">
        <v>4698</v>
      </c>
      <c r="U875" s="311"/>
      <c r="V875" s="312">
        <v>43.540966034</v>
      </c>
      <c r="W875" s="320"/>
      <c r="X875" s="163">
        <v>44927</v>
      </c>
      <c r="Y875" s="163">
        <v>45107</v>
      </c>
      <c r="Z875" s="341" t="s">
        <v>4699</v>
      </c>
      <c r="AA875" s="342">
        <v>0.4</v>
      </c>
      <c r="AB875" s="343">
        <v>100</v>
      </c>
      <c r="AC875" s="343">
        <f t="shared" si="51"/>
        <v>40</v>
      </c>
    </row>
    <row r="876" s="2" customFormat="1" customHeight="1" spans="1:29">
      <c r="A876" s="5" t="s">
        <v>582</v>
      </c>
      <c r="B876" s="6" t="s">
        <v>4228</v>
      </c>
      <c r="C876" s="6" t="s">
        <v>4328</v>
      </c>
      <c r="D876" s="6" t="s">
        <v>3998</v>
      </c>
      <c r="E876" s="5" t="s">
        <v>4671</v>
      </c>
      <c r="F876" s="5" t="s">
        <v>4672</v>
      </c>
      <c r="G876" s="5" t="s">
        <v>35</v>
      </c>
      <c r="H876" s="14" t="s">
        <v>4700</v>
      </c>
      <c r="I876" s="14" t="e">
        <f>VLOOKUP(H876,合同高级查询数据!$A$2:$Y$53,25,FALSE)</f>
        <v>#N/A</v>
      </c>
      <c r="J876" s="118" t="s">
        <v>37</v>
      </c>
      <c r="K876" s="5" t="s">
        <v>4701</v>
      </c>
      <c r="L876" s="302" t="s">
        <v>4702</v>
      </c>
      <c r="M876" s="108" t="s">
        <v>4692</v>
      </c>
      <c r="N876" s="115">
        <v>44986</v>
      </c>
      <c r="O876" s="115" t="s">
        <v>2100</v>
      </c>
      <c r="P876" s="304">
        <v>0</v>
      </c>
      <c r="Q876" s="315">
        <v>0</v>
      </c>
      <c r="R876" s="304">
        <f t="shared" si="50"/>
        <v>0</v>
      </c>
      <c r="S876" s="316">
        <v>202304</v>
      </c>
      <c r="T876" s="138" t="s">
        <v>4703</v>
      </c>
      <c r="U876" s="317"/>
      <c r="V876" s="28">
        <v>0</v>
      </c>
      <c r="W876" s="319"/>
      <c r="X876" s="115"/>
      <c r="Y876" s="115"/>
      <c r="Z876" s="344" t="s">
        <v>4704</v>
      </c>
      <c r="AA876" s="345">
        <v>0.4</v>
      </c>
      <c r="AB876" s="346">
        <v>80</v>
      </c>
      <c r="AC876" s="346">
        <f t="shared" si="51"/>
        <v>32</v>
      </c>
    </row>
    <row r="877" s="41" customFormat="1" customHeight="1" spans="1:29">
      <c r="A877" s="293" t="s">
        <v>582</v>
      </c>
      <c r="B877" s="292" t="s">
        <v>4228</v>
      </c>
      <c r="C877" s="292" t="s">
        <v>4328</v>
      </c>
      <c r="D877" s="292" t="s">
        <v>3998</v>
      </c>
      <c r="E877" s="293" t="s">
        <v>4671</v>
      </c>
      <c r="F877" s="293" t="s">
        <v>4672</v>
      </c>
      <c r="G877" s="293" t="s">
        <v>35</v>
      </c>
      <c r="H877" s="58" t="s">
        <v>4673</v>
      </c>
      <c r="I877" s="58" t="str">
        <f>VLOOKUP(H877,合同高级查询数据!$A$2:$Y$53,25,FALSE)</f>
        <v>2023-04-20</v>
      </c>
      <c r="J877" s="123" t="s">
        <v>37</v>
      </c>
      <c r="K877" s="293" t="s">
        <v>4705</v>
      </c>
      <c r="L877" s="303" t="s">
        <v>4706</v>
      </c>
      <c r="M877" s="125" t="s">
        <v>4707</v>
      </c>
      <c r="N877" s="163">
        <v>44993</v>
      </c>
      <c r="O877" s="163" t="s">
        <v>74</v>
      </c>
      <c r="P877" s="299">
        <v>6740</v>
      </c>
      <c r="Q877" s="309">
        <v>84.25</v>
      </c>
      <c r="R877" s="299">
        <f t="shared" si="50"/>
        <v>567845</v>
      </c>
      <c r="S877" s="310">
        <v>202304</v>
      </c>
      <c r="T877" s="262" t="s">
        <v>4708</v>
      </c>
      <c r="U877" s="311"/>
      <c r="V877" s="312">
        <v>84.24924469</v>
      </c>
      <c r="W877" s="320"/>
      <c r="X877" s="163">
        <v>44927</v>
      </c>
      <c r="Y877" s="163">
        <v>45107</v>
      </c>
      <c r="Z877" s="341" t="s">
        <v>4709</v>
      </c>
      <c r="AA877" s="342">
        <v>0.4</v>
      </c>
      <c r="AB877" s="343">
        <v>200</v>
      </c>
      <c r="AC877" s="343">
        <f t="shared" si="51"/>
        <v>80</v>
      </c>
    </row>
    <row r="878" s="2" customFormat="1" customHeight="1" spans="1:29">
      <c r="A878" s="61" t="s">
        <v>582</v>
      </c>
      <c r="B878" s="5" t="s">
        <v>4348</v>
      </c>
      <c r="C878" s="61" t="s">
        <v>1966</v>
      </c>
      <c r="D878" s="7" t="s">
        <v>3998</v>
      </c>
      <c r="E878" s="61" t="s">
        <v>4710</v>
      </c>
      <c r="F878" s="61" t="s">
        <v>4711</v>
      </c>
      <c r="G878" s="61" t="s">
        <v>35</v>
      </c>
      <c r="H878" s="14" t="s">
        <v>4712</v>
      </c>
      <c r="I878" s="14" t="e">
        <f>VLOOKUP(H878,合同高级查询数据!$A$2:$Y$53,25,FALSE)</f>
        <v>#N/A</v>
      </c>
      <c r="J878" s="118" t="s">
        <v>37</v>
      </c>
      <c r="K878" s="61" t="s">
        <v>1969</v>
      </c>
      <c r="L878" s="119" t="s">
        <v>4711</v>
      </c>
      <c r="M878" s="108"/>
      <c r="N878" s="102" t="s">
        <v>4713</v>
      </c>
      <c r="O878" s="7" t="s">
        <v>4714</v>
      </c>
      <c r="P878" s="304">
        <v>6740</v>
      </c>
      <c r="Q878" s="315">
        <v>32.08</v>
      </c>
      <c r="R878" s="304">
        <f t="shared" si="50"/>
        <v>216219.2</v>
      </c>
      <c r="S878" s="316">
        <v>202304</v>
      </c>
      <c r="T878" s="103" t="s">
        <v>4715</v>
      </c>
      <c r="U878" s="305"/>
      <c r="V878" s="28">
        <v>32.079654694</v>
      </c>
      <c r="W878" s="324"/>
      <c r="X878" s="115"/>
      <c r="Y878" s="115"/>
      <c r="Z878" s="344" t="s">
        <v>4716</v>
      </c>
      <c r="AA878" s="345">
        <v>0.4</v>
      </c>
      <c r="AB878" s="346">
        <v>70</v>
      </c>
      <c r="AC878" s="346">
        <f t="shared" si="51"/>
        <v>28</v>
      </c>
    </row>
    <row r="879" s="2" customFormat="1" customHeight="1" spans="1:29">
      <c r="A879" s="5" t="s">
        <v>582</v>
      </c>
      <c r="B879" s="6" t="s">
        <v>4228</v>
      </c>
      <c r="C879" s="6" t="s">
        <v>2521</v>
      </c>
      <c r="D879" s="6" t="s">
        <v>3998</v>
      </c>
      <c r="E879" s="5" t="s">
        <v>4717</v>
      </c>
      <c r="F879" s="5" t="s">
        <v>4718</v>
      </c>
      <c r="G879" s="5" t="s">
        <v>35</v>
      </c>
      <c r="H879" s="14" t="s">
        <v>4719</v>
      </c>
      <c r="I879" s="14" t="e">
        <f>VLOOKUP(H879,合同高级查询数据!$A$2:$Y$53,25,FALSE)</f>
        <v>#N/A</v>
      </c>
      <c r="J879" s="118" t="s">
        <v>37</v>
      </c>
      <c r="K879" s="5" t="s">
        <v>4720</v>
      </c>
      <c r="L879" s="302" t="s">
        <v>4721</v>
      </c>
      <c r="M879" s="108"/>
      <c r="N879" s="115" t="s">
        <v>4722</v>
      </c>
      <c r="O879" s="115" t="s">
        <v>4723</v>
      </c>
      <c r="P879" s="304">
        <v>6740</v>
      </c>
      <c r="Q879" s="315">
        <v>66.5</v>
      </c>
      <c r="R879" s="304">
        <f t="shared" si="50"/>
        <v>448210</v>
      </c>
      <c r="S879" s="316">
        <v>202304</v>
      </c>
      <c r="T879" s="138" t="s">
        <v>4724</v>
      </c>
      <c r="U879" s="317"/>
      <c r="V879" s="28">
        <v>66.504974365</v>
      </c>
      <c r="W879" s="319"/>
      <c r="X879" s="115"/>
      <c r="Y879" s="115"/>
      <c r="Z879" s="344" t="s">
        <v>4725</v>
      </c>
      <c r="AA879" s="345">
        <v>0.4</v>
      </c>
      <c r="AB879" s="346">
        <v>160</v>
      </c>
      <c r="AC879" s="346">
        <f t="shared" si="51"/>
        <v>64</v>
      </c>
    </row>
    <row r="880" s="2" customFormat="1" customHeight="1" spans="1:29">
      <c r="A880" s="5" t="s">
        <v>582</v>
      </c>
      <c r="B880" s="6" t="s">
        <v>4228</v>
      </c>
      <c r="C880" s="6" t="s">
        <v>2521</v>
      </c>
      <c r="D880" s="6" t="s">
        <v>3998</v>
      </c>
      <c r="E880" s="5" t="s">
        <v>4717</v>
      </c>
      <c r="F880" s="5" t="s">
        <v>4718</v>
      </c>
      <c r="G880" s="5" t="s">
        <v>35</v>
      </c>
      <c r="H880" s="14" t="s">
        <v>4719</v>
      </c>
      <c r="I880" s="14" t="e">
        <f>VLOOKUP(H880,合同高级查询数据!$A$2:$Y$53,25,FALSE)</f>
        <v>#N/A</v>
      </c>
      <c r="J880" s="118" t="s">
        <v>37</v>
      </c>
      <c r="K880" s="5" t="s">
        <v>2523</v>
      </c>
      <c r="L880" s="302" t="s">
        <v>4726</v>
      </c>
      <c r="M880" s="108"/>
      <c r="N880" s="115">
        <v>43497</v>
      </c>
      <c r="O880" s="115" t="s">
        <v>1947</v>
      </c>
      <c r="P880" s="304">
        <v>6740</v>
      </c>
      <c r="Q880" s="315"/>
      <c r="R880" s="304">
        <f t="shared" si="50"/>
        <v>0</v>
      </c>
      <c r="S880" s="316">
        <v>202304</v>
      </c>
      <c r="T880" s="138" t="s">
        <v>4727</v>
      </c>
      <c r="U880" s="317"/>
      <c r="V880" s="28">
        <v>0</v>
      </c>
      <c r="W880" s="319"/>
      <c r="X880" s="115"/>
      <c r="Y880" s="115"/>
      <c r="Z880" s="344" t="s">
        <v>4728</v>
      </c>
      <c r="AA880" s="345"/>
      <c r="AB880" s="346">
        <v>0</v>
      </c>
      <c r="AC880" s="346">
        <f t="shared" si="51"/>
        <v>0</v>
      </c>
    </row>
    <row r="881" s="2" customFormat="1" customHeight="1" spans="1:29">
      <c r="A881" s="5" t="s">
        <v>582</v>
      </c>
      <c r="B881" s="6" t="s">
        <v>4228</v>
      </c>
      <c r="C881" s="6" t="s">
        <v>2521</v>
      </c>
      <c r="D881" s="6" t="s">
        <v>3998</v>
      </c>
      <c r="E881" s="5" t="s">
        <v>4717</v>
      </c>
      <c r="F881" s="5" t="s">
        <v>4718</v>
      </c>
      <c r="G881" s="5" t="s">
        <v>35</v>
      </c>
      <c r="H881" s="14" t="s">
        <v>4729</v>
      </c>
      <c r="I881" s="14" t="e">
        <f>VLOOKUP(H881,合同高级查询数据!$A$2:$Y$53,25,FALSE)</f>
        <v>#N/A</v>
      </c>
      <c r="J881" s="118" t="s">
        <v>37</v>
      </c>
      <c r="K881" s="5" t="s">
        <v>2523</v>
      </c>
      <c r="L881" s="302" t="s">
        <v>4730</v>
      </c>
      <c r="M881" s="108"/>
      <c r="N881" s="115">
        <v>44933</v>
      </c>
      <c r="O881" s="115" t="s">
        <v>4731</v>
      </c>
      <c r="P881" s="304">
        <v>6740</v>
      </c>
      <c r="Q881" s="315">
        <v>179.51</v>
      </c>
      <c r="R881" s="304">
        <f t="shared" si="50"/>
        <v>1209897.4</v>
      </c>
      <c r="S881" s="316">
        <v>202304</v>
      </c>
      <c r="T881" s="138" t="s">
        <v>4732</v>
      </c>
      <c r="U881" s="317"/>
      <c r="V881" s="28">
        <v>179.511581421</v>
      </c>
      <c r="W881" s="319"/>
      <c r="X881" s="115"/>
      <c r="Y881" s="115"/>
      <c r="Z881" s="344" t="s">
        <v>4733</v>
      </c>
      <c r="AA881" s="345">
        <v>0.4</v>
      </c>
      <c r="AB881" s="346">
        <v>360</v>
      </c>
      <c r="AC881" s="346">
        <f t="shared" si="51"/>
        <v>144</v>
      </c>
    </row>
    <row r="882" s="2" customFormat="1" customHeight="1" spans="1:29">
      <c r="A882" s="5" t="s">
        <v>582</v>
      </c>
      <c r="B882" s="6" t="s">
        <v>4228</v>
      </c>
      <c r="C882" s="6" t="s">
        <v>2521</v>
      </c>
      <c r="D882" s="6" t="s">
        <v>3998</v>
      </c>
      <c r="E882" s="5" t="s">
        <v>4717</v>
      </c>
      <c r="F882" s="5" t="s">
        <v>4718</v>
      </c>
      <c r="G882" s="5" t="s">
        <v>35</v>
      </c>
      <c r="H882" s="14" t="s">
        <v>4734</v>
      </c>
      <c r="I882" s="14" t="e">
        <f>VLOOKUP(H882,合同高级查询数据!$A$2:$Y$53,25,FALSE)</f>
        <v>#N/A</v>
      </c>
      <c r="J882" s="118" t="s">
        <v>1543</v>
      </c>
      <c r="K882" s="5" t="s">
        <v>4735</v>
      </c>
      <c r="L882" s="302" t="s">
        <v>4736</v>
      </c>
      <c r="M882" s="108"/>
      <c r="N882" s="115">
        <v>44986</v>
      </c>
      <c r="O882" s="115" t="s">
        <v>1624</v>
      </c>
      <c r="P882" s="304">
        <v>6740</v>
      </c>
      <c r="Q882" s="315">
        <v>2.33</v>
      </c>
      <c r="R882" s="81">
        <f t="shared" si="50"/>
        <v>15704.2</v>
      </c>
      <c r="S882" s="316">
        <v>202303</v>
      </c>
      <c r="T882" s="352" t="s">
        <v>4737</v>
      </c>
      <c r="U882" s="317"/>
      <c r="V882" s="28"/>
      <c r="W882" s="319"/>
      <c r="X882" s="115"/>
      <c r="Y882" s="115"/>
      <c r="Z882" s="344"/>
      <c r="AA882" s="345"/>
      <c r="AB882" s="346"/>
      <c r="AC882" s="346"/>
    </row>
    <row r="883" s="2" customFormat="1" customHeight="1" spans="1:29">
      <c r="A883" s="5" t="s">
        <v>582</v>
      </c>
      <c r="B883" s="6" t="s">
        <v>4228</v>
      </c>
      <c r="C883" s="6" t="s">
        <v>2521</v>
      </c>
      <c r="D883" s="6" t="s">
        <v>3998</v>
      </c>
      <c r="E883" s="5" t="s">
        <v>4717</v>
      </c>
      <c r="F883" s="5" t="s">
        <v>4718</v>
      </c>
      <c r="G883" s="5" t="s">
        <v>35</v>
      </c>
      <c r="H883" s="14" t="s">
        <v>4734</v>
      </c>
      <c r="I883" s="14" t="e">
        <f>VLOOKUP(H883,合同高级查询数据!$A$2:$Y$53,25,FALSE)</f>
        <v>#N/A</v>
      </c>
      <c r="J883" s="118" t="s">
        <v>1543</v>
      </c>
      <c r="K883" s="5" t="s">
        <v>4735</v>
      </c>
      <c r="L883" s="302" t="s">
        <v>4736</v>
      </c>
      <c r="M883" s="108"/>
      <c r="N883" s="115">
        <v>44986</v>
      </c>
      <c r="O883" s="115" t="s">
        <v>1624</v>
      </c>
      <c r="P883" s="304">
        <v>6740</v>
      </c>
      <c r="Q883" s="315">
        <v>67.64</v>
      </c>
      <c r="R883" s="81">
        <f t="shared" si="50"/>
        <v>455893.6</v>
      </c>
      <c r="S883" s="316">
        <v>202304</v>
      </c>
      <c r="T883" s="352" t="s">
        <v>4738</v>
      </c>
      <c r="U883" s="317"/>
      <c r="V883" s="28">
        <v>67.639011424035</v>
      </c>
      <c r="W883" s="319"/>
      <c r="X883" s="115"/>
      <c r="Y883" s="115"/>
      <c r="Z883" s="344" t="s">
        <v>4739</v>
      </c>
      <c r="AA883" s="345">
        <v>0.4</v>
      </c>
      <c r="AB883" s="346">
        <v>160</v>
      </c>
      <c r="AC883" s="346">
        <f>AA883*AB883</f>
        <v>64</v>
      </c>
    </row>
    <row r="884" s="2" customFormat="1" customHeight="1" spans="1:29">
      <c r="A884" s="5" t="s">
        <v>582</v>
      </c>
      <c r="B884" s="6" t="s">
        <v>4228</v>
      </c>
      <c r="C884" s="6" t="s">
        <v>2521</v>
      </c>
      <c r="D884" s="6" t="s">
        <v>3998</v>
      </c>
      <c r="E884" s="5" t="s">
        <v>4717</v>
      </c>
      <c r="F884" s="5" t="s">
        <v>4740</v>
      </c>
      <c r="G884" s="5" t="s">
        <v>35</v>
      </c>
      <c r="H884" s="14" t="s">
        <v>4741</v>
      </c>
      <c r="I884" s="14" t="e">
        <f>VLOOKUP(H884,合同高级查询数据!$A$2:$Y$53,25,FALSE)</f>
        <v>#N/A</v>
      </c>
      <c r="J884" s="6" t="s">
        <v>548</v>
      </c>
      <c r="K884" s="5" t="s">
        <v>4742</v>
      </c>
      <c r="L884" s="302" t="s">
        <v>4736</v>
      </c>
      <c r="M884" s="108"/>
      <c r="N884" s="115">
        <v>43831</v>
      </c>
      <c r="O884" s="115" t="s">
        <v>4743</v>
      </c>
      <c r="P884" s="304">
        <v>15000</v>
      </c>
      <c r="Q884" s="315"/>
      <c r="R884" s="304">
        <f t="shared" si="50"/>
        <v>0</v>
      </c>
      <c r="S884" s="316">
        <v>202304</v>
      </c>
      <c r="T884" s="138" t="s">
        <v>4744</v>
      </c>
      <c r="U884" s="317"/>
      <c r="V884" s="28"/>
      <c r="W884" s="319"/>
      <c r="X884" s="115"/>
      <c r="Y884" s="115"/>
      <c r="Z884" s="344" t="s">
        <v>4745</v>
      </c>
      <c r="AA884" s="345"/>
      <c r="AB884" s="346">
        <v>0</v>
      </c>
      <c r="AC884" s="346">
        <f>AA884*AB884</f>
        <v>0</v>
      </c>
    </row>
    <row r="885" s="2" customFormat="1" customHeight="1" spans="1:29">
      <c r="A885" s="61" t="s">
        <v>582</v>
      </c>
      <c r="B885" s="5" t="s">
        <v>4348</v>
      </c>
      <c r="C885" s="61" t="s">
        <v>4404</v>
      </c>
      <c r="D885" s="7" t="s">
        <v>3998</v>
      </c>
      <c r="E885" s="61" t="s">
        <v>4746</v>
      </c>
      <c r="F885" s="61" t="s">
        <v>4747</v>
      </c>
      <c r="G885" s="61" t="s">
        <v>35</v>
      </c>
      <c r="H885" s="14" t="s">
        <v>4748</v>
      </c>
      <c r="I885" s="14" t="e">
        <f>VLOOKUP(H885,合同高级查询数据!$A$2:$Y$53,25,FALSE)</f>
        <v>#N/A</v>
      </c>
      <c r="J885" s="118" t="s">
        <v>37</v>
      </c>
      <c r="K885" s="61" t="s">
        <v>4749</v>
      </c>
      <c r="L885" s="119" t="s">
        <v>4747</v>
      </c>
      <c r="M885" s="108" t="s">
        <v>4750</v>
      </c>
      <c r="N885" s="102" t="s">
        <v>4751</v>
      </c>
      <c r="O885" s="7" t="s">
        <v>4752</v>
      </c>
      <c r="P885" s="304">
        <v>6740</v>
      </c>
      <c r="Q885" s="315">
        <v>9.28</v>
      </c>
      <c r="R885" s="304">
        <f t="shared" si="50"/>
        <v>62547.2</v>
      </c>
      <c r="S885" s="316">
        <v>202304</v>
      </c>
      <c r="T885" s="103" t="s">
        <v>4753</v>
      </c>
      <c r="U885" s="305"/>
      <c r="V885" s="28">
        <v>9.27584362</v>
      </c>
      <c r="W885" s="324"/>
      <c r="X885" s="115"/>
      <c r="Y885" s="115"/>
      <c r="Z885" s="344" t="s">
        <v>4754</v>
      </c>
      <c r="AA885" s="345">
        <v>0.4</v>
      </c>
      <c r="AB885" s="346">
        <v>20</v>
      </c>
      <c r="AC885" s="346">
        <f>AA885*AB885</f>
        <v>8</v>
      </c>
    </row>
    <row r="886" s="2" customFormat="1" customHeight="1" spans="1:29">
      <c r="A886" s="5" t="s">
        <v>582</v>
      </c>
      <c r="B886" s="6" t="s">
        <v>4228</v>
      </c>
      <c r="C886" s="6" t="s">
        <v>233</v>
      </c>
      <c r="D886" s="6" t="s">
        <v>3998</v>
      </c>
      <c r="E886" s="5" t="s">
        <v>4283</v>
      </c>
      <c r="F886" s="5" t="s">
        <v>4755</v>
      </c>
      <c r="G886" s="5" t="s">
        <v>35</v>
      </c>
      <c r="H886" s="14" t="s">
        <v>4756</v>
      </c>
      <c r="I886" s="14" t="e">
        <f>VLOOKUP(H886,合同高级查询数据!$A$2:$Y$53,25,FALSE)</f>
        <v>#N/A</v>
      </c>
      <c r="J886" s="118" t="s">
        <v>37</v>
      </c>
      <c r="K886" s="5" t="s">
        <v>4757</v>
      </c>
      <c r="L886" s="302" t="s">
        <v>4758</v>
      </c>
      <c r="M886" s="108"/>
      <c r="N886" s="115" t="s">
        <v>4759</v>
      </c>
      <c r="O886" s="115" t="s">
        <v>2746</v>
      </c>
      <c r="P886" s="304">
        <v>4100</v>
      </c>
      <c r="Q886" s="315"/>
      <c r="R886" s="304">
        <f t="shared" si="50"/>
        <v>0</v>
      </c>
      <c r="S886" s="316">
        <v>202304</v>
      </c>
      <c r="T886" s="138" t="s">
        <v>4760</v>
      </c>
      <c r="U886" s="317"/>
      <c r="V886" s="28">
        <v>0</v>
      </c>
      <c r="W886" s="319"/>
      <c r="X886" s="115"/>
      <c r="Y886" s="115"/>
      <c r="Z886" s="344" t="s">
        <v>4761</v>
      </c>
      <c r="AA886" s="345"/>
      <c r="AB886" s="346"/>
      <c r="AC886" s="346"/>
    </row>
    <row r="887" s="41" customFormat="1" customHeight="1" spans="1:29">
      <c r="A887" s="293" t="s">
        <v>575</v>
      </c>
      <c r="B887" s="292" t="s">
        <v>4762</v>
      </c>
      <c r="C887" s="292" t="s">
        <v>1281</v>
      </c>
      <c r="D887" s="292" t="s">
        <v>3998</v>
      </c>
      <c r="E887" s="293" t="s">
        <v>4763</v>
      </c>
      <c r="F887" s="293" t="s">
        <v>4764</v>
      </c>
      <c r="G887" s="293" t="s">
        <v>35</v>
      </c>
      <c r="H887" s="58" t="s">
        <v>4765</v>
      </c>
      <c r="I887" s="58" t="e">
        <f>VLOOKUP(H887,合同高级查询数据!$A$2:$Y$53,25,FALSE)</f>
        <v>#N/A</v>
      </c>
      <c r="J887" s="123" t="s">
        <v>1543</v>
      </c>
      <c r="K887" s="293" t="s">
        <v>4766</v>
      </c>
      <c r="L887" s="303" t="s">
        <v>4767</v>
      </c>
      <c r="M887" s="125"/>
      <c r="N887" s="163" t="s">
        <v>4768</v>
      </c>
      <c r="O887" s="163" t="s">
        <v>58</v>
      </c>
      <c r="P887" s="299">
        <v>21000</v>
      </c>
      <c r="Q887" s="309">
        <v>10.6</v>
      </c>
      <c r="R887" s="299">
        <f t="shared" si="50"/>
        <v>222600</v>
      </c>
      <c r="S887" s="310">
        <v>202304</v>
      </c>
      <c r="T887" s="262" t="s">
        <v>4769</v>
      </c>
      <c r="U887" s="311"/>
      <c r="V887" s="312">
        <v>10.32095334375</v>
      </c>
      <c r="W887" s="320">
        <v>10.7</v>
      </c>
      <c r="X887" s="163">
        <v>43692</v>
      </c>
      <c r="Y887" s="163">
        <v>45883</v>
      </c>
      <c r="Z887" s="341" t="s">
        <v>4770</v>
      </c>
      <c r="AA887" s="342">
        <v>0.1</v>
      </c>
      <c r="AB887" s="343">
        <v>100</v>
      </c>
      <c r="AC887" s="343">
        <f t="shared" ref="AC887:AC894" si="52">AB887*AA887</f>
        <v>10</v>
      </c>
    </row>
    <row r="888" s="41" customFormat="1" customHeight="1" spans="1:29">
      <c r="A888" s="293" t="s">
        <v>575</v>
      </c>
      <c r="B888" s="292" t="s">
        <v>4762</v>
      </c>
      <c r="C888" s="292" t="s">
        <v>1281</v>
      </c>
      <c r="D888" s="292" t="s">
        <v>3998</v>
      </c>
      <c r="E888" s="293" t="s">
        <v>4763</v>
      </c>
      <c r="F888" s="293" t="s">
        <v>4764</v>
      </c>
      <c r="G888" s="293" t="s">
        <v>35</v>
      </c>
      <c r="H888" s="58" t="s">
        <v>4771</v>
      </c>
      <c r="I888" s="58" t="e">
        <f>VLOOKUP(H888,合同高级查询数据!$A$2:$Y$53,25,FALSE)</f>
        <v>#N/A</v>
      </c>
      <c r="J888" s="123" t="s">
        <v>1543</v>
      </c>
      <c r="K888" s="293" t="s">
        <v>4772</v>
      </c>
      <c r="L888" s="303" t="s">
        <v>4773</v>
      </c>
      <c r="M888" s="125"/>
      <c r="N888" s="163" t="s">
        <v>4774</v>
      </c>
      <c r="O888" s="163" t="s">
        <v>4775</v>
      </c>
      <c r="P888" s="299" t="s">
        <v>4776</v>
      </c>
      <c r="Q888" s="309">
        <v>301.7</v>
      </c>
      <c r="R888" s="299">
        <f>ROUND(60*9500+(Q888-60)*8691.67,2)</f>
        <v>2670776.64</v>
      </c>
      <c r="S888" s="310">
        <v>202304</v>
      </c>
      <c r="T888" s="262" t="s">
        <v>4777</v>
      </c>
      <c r="U888" s="311"/>
      <c r="V888" s="312">
        <v>296.42654013965</v>
      </c>
      <c r="W888" s="320">
        <v>306.94</v>
      </c>
      <c r="X888" s="163">
        <v>44805</v>
      </c>
      <c r="Y888" s="163">
        <v>45169</v>
      </c>
      <c r="Z888" s="341" t="s">
        <v>4778</v>
      </c>
      <c r="AA888" s="342">
        <v>0.06</v>
      </c>
      <c r="AB888" s="343">
        <v>1000</v>
      </c>
      <c r="AC888" s="343">
        <f t="shared" si="52"/>
        <v>60</v>
      </c>
    </row>
    <row r="889" s="41" customFormat="1" customHeight="1" spans="1:29">
      <c r="A889" s="293" t="s">
        <v>575</v>
      </c>
      <c r="B889" s="292" t="s">
        <v>4762</v>
      </c>
      <c r="C889" s="292" t="s">
        <v>1281</v>
      </c>
      <c r="D889" s="292" t="s">
        <v>3998</v>
      </c>
      <c r="E889" s="293" t="s">
        <v>4779</v>
      </c>
      <c r="F889" s="293" t="s">
        <v>4764</v>
      </c>
      <c r="G889" s="293" t="s">
        <v>35</v>
      </c>
      <c r="H889" s="58" t="s">
        <v>4780</v>
      </c>
      <c r="I889" s="58" t="e">
        <f>VLOOKUP(H889,合同高级查询数据!$A$2:$Y$53,25,FALSE)</f>
        <v>#N/A</v>
      </c>
      <c r="J889" s="123" t="s">
        <v>37</v>
      </c>
      <c r="K889" s="293" t="s">
        <v>4781</v>
      </c>
      <c r="L889" s="303" t="s">
        <v>4782</v>
      </c>
      <c r="M889" s="125"/>
      <c r="N889" s="163" t="s">
        <v>4783</v>
      </c>
      <c r="O889" s="163" t="s">
        <v>4784</v>
      </c>
      <c r="P889" s="299">
        <v>8291.67</v>
      </c>
      <c r="Q889" s="309">
        <v>10.1</v>
      </c>
      <c r="R889" s="299">
        <f t="shared" ref="R889:R903" si="53">ROUND(P889*Q889,2)</f>
        <v>83745.87</v>
      </c>
      <c r="S889" s="310">
        <v>202304</v>
      </c>
      <c r="T889" s="262" t="s">
        <v>4785</v>
      </c>
      <c r="U889" s="311"/>
      <c r="V889" s="312">
        <v>9.781640053</v>
      </c>
      <c r="W889" s="320">
        <f>12.88-2.6</f>
        <v>10.28</v>
      </c>
      <c r="X889" s="163">
        <v>44774</v>
      </c>
      <c r="Y889" s="163">
        <v>45138</v>
      </c>
      <c r="Z889" s="341" t="s">
        <v>4786</v>
      </c>
      <c r="AA889" s="342">
        <v>0.3</v>
      </c>
      <c r="AB889" s="343">
        <v>20</v>
      </c>
      <c r="AC889" s="343">
        <f t="shared" si="52"/>
        <v>6</v>
      </c>
    </row>
    <row r="890" s="41" customFormat="1" customHeight="1" spans="1:29">
      <c r="A890" s="293" t="s">
        <v>575</v>
      </c>
      <c r="B890" s="292" t="s">
        <v>4762</v>
      </c>
      <c r="C890" s="292" t="s">
        <v>1281</v>
      </c>
      <c r="D890" s="292" t="s">
        <v>3998</v>
      </c>
      <c r="E890" s="293" t="s">
        <v>4779</v>
      </c>
      <c r="F890" s="293" t="s">
        <v>4764</v>
      </c>
      <c r="G890" s="293" t="s">
        <v>35</v>
      </c>
      <c r="H890" s="58" t="s">
        <v>4780</v>
      </c>
      <c r="I890" s="58" t="e">
        <f>VLOOKUP(H890,合同高级查询数据!$A$2:$Y$53,25,FALSE)</f>
        <v>#N/A</v>
      </c>
      <c r="J890" s="123" t="s">
        <v>825</v>
      </c>
      <c r="K890" s="293" t="s">
        <v>4787</v>
      </c>
      <c r="L890" s="303" t="s">
        <v>4788</v>
      </c>
      <c r="M890" s="125"/>
      <c r="N890" s="163" t="s">
        <v>4789</v>
      </c>
      <c r="O890" s="163" t="s">
        <v>537</v>
      </c>
      <c r="P890" s="299">
        <v>8291.67</v>
      </c>
      <c r="Q890" s="309">
        <v>2.6</v>
      </c>
      <c r="R890" s="299">
        <f t="shared" si="53"/>
        <v>21558.34</v>
      </c>
      <c r="S890" s="310">
        <v>202304</v>
      </c>
      <c r="T890" s="262" t="s">
        <v>4790</v>
      </c>
      <c r="U890" s="311"/>
      <c r="V890" s="312">
        <v>2.57</v>
      </c>
      <c r="W890" s="320">
        <v>2.6</v>
      </c>
      <c r="X890" s="163">
        <v>44774</v>
      </c>
      <c r="Y890" s="163">
        <v>45138</v>
      </c>
      <c r="Z890" s="341" t="s">
        <v>4787</v>
      </c>
      <c r="AA890" s="342">
        <v>0.3</v>
      </c>
      <c r="AB890" s="343">
        <v>20</v>
      </c>
      <c r="AC890" s="343">
        <f t="shared" si="52"/>
        <v>6</v>
      </c>
    </row>
    <row r="891" s="41" customFormat="1" customHeight="1" spans="1:29">
      <c r="A891" s="293" t="s">
        <v>575</v>
      </c>
      <c r="B891" s="292" t="s">
        <v>4762</v>
      </c>
      <c r="C891" s="292" t="s">
        <v>1281</v>
      </c>
      <c r="D891" s="292" t="s">
        <v>3998</v>
      </c>
      <c r="E891" s="293" t="s">
        <v>4779</v>
      </c>
      <c r="F891" s="293" t="s">
        <v>4791</v>
      </c>
      <c r="G891" s="293" t="s">
        <v>35</v>
      </c>
      <c r="H891" s="58" t="s">
        <v>4780</v>
      </c>
      <c r="I891" s="58" t="e">
        <f>VLOOKUP(H891,合同高级查询数据!$A$2:$Y$53,25,FALSE)</f>
        <v>#N/A</v>
      </c>
      <c r="J891" s="123" t="s">
        <v>37</v>
      </c>
      <c r="K891" s="293" t="s">
        <v>4792</v>
      </c>
      <c r="L891" s="303" t="s">
        <v>4793</v>
      </c>
      <c r="M891" s="125"/>
      <c r="N891" s="163" t="s">
        <v>4794</v>
      </c>
      <c r="O891" s="163" t="s">
        <v>4795</v>
      </c>
      <c r="P891" s="299">
        <v>8291.67</v>
      </c>
      <c r="Q891" s="309">
        <v>120</v>
      </c>
      <c r="R891" s="299">
        <f t="shared" si="53"/>
        <v>995000.4</v>
      </c>
      <c r="S891" s="310">
        <v>202304</v>
      </c>
      <c r="T891" s="262" t="s">
        <v>4796</v>
      </c>
      <c r="U891" s="311"/>
      <c r="V891" s="312">
        <v>124.875114441</v>
      </c>
      <c r="W891" s="320">
        <v>120</v>
      </c>
      <c r="X891" s="163">
        <v>44774</v>
      </c>
      <c r="Y891" s="163">
        <v>45138</v>
      </c>
      <c r="Z891" s="341" t="s">
        <v>4797</v>
      </c>
      <c r="AA891" s="342">
        <v>0.3</v>
      </c>
      <c r="AB891" s="343">
        <v>400</v>
      </c>
      <c r="AC891" s="343">
        <f t="shared" si="52"/>
        <v>120</v>
      </c>
    </row>
    <row r="892" s="41" customFormat="1" customHeight="1" spans="1:29">
      <c r="A892" s="293" t="s">
        <v>575</v>
      </c>
      <c r="B892" s="292" t="s">
        <v>4762</v>
      </c>
      <c r="C892" s="292" t="s">
        <v>1281</v>
      </c>
      <c r="D892" s="292" t="s">
        <v>3998</v>
      </c>
      <c r="E892" s="293" t="s">
        <v>4779</v>
      </c>
      <c r="F892" s="293" t="s">
        <v>4791</v>
      </c>
      <c r="G892" s="293" t="s">
        <v>35</v>
      </c>
      <c r="H892" s="58" t="s">
        <v>4780</v>
      </c>
      <c r="I892" s="58" t="e">
        <f>VLOOKUP(H892,合同高级查询数据!$A$2:$Y$53,25,FALSE)</f>
        <v>#N/A</v>
      </c>
      <c r="J892" s="123" t="s">
        <v>37</v>
      </c>
      <c r="K892" s="293" t="s">
        <v>4798</v>
      </c>
      <c r="L892" s="303" t="s">
        <v>4799</v>
      </c>
      <c r="M892" s="125"/>
      <c r="N892" s="163" t="s">
        <v>4800</v>
      </c>
      <c r="O892" s="163" t="s">
        <v>4801</v>
      </c>
      <c r="P892" s="299">
        <v>8291.67</v>
      </c>
      <c r="Q892" s="309">
        <v>0</v>
      </c>
      <c r="R892" s="299">
        <f t="shared" si="53"/>
        <v>0</v>
      </c>
      <c r="S892" s="310">
        <v>202304</v>
      </c>
      <c r="T892" s="262" t="s">
        <v>4802</v>
      </c>
      <c r="U892" s="311"/>
      <c r="V892" s="312">
        <v>0</v>
      </c>
      <c r="W892" s="320"/>
      <c r="X892" s="163">
        <v>44774</v>
      </c>
      <c r="Y892" s="163">
        <v>45138</v>
      </c>
      <c r="Z892" s="341" t="s">
        <v>4803</v>
      </c>
      <c r="AA892" s="342">
        <v>0.3</v>
      </c>
      <c r="AB892" s="343">
        <v>0</v>
      </c>
      <c r="AC892" s="343">
        <f t="shared" si="52"/>
        <v>0</v>
      </c>
    </row>
    <row r="893" s="41" customFormat="1" customHeight="1" spans="1:29">
      <c r="A893" s="293" t="s">
        <v>575</v>
      </c>
      <c r="B893" s="292" t="s">
        <v>4762</v>
      </c>
      <c r="C893" s="292" t="s">
        <v>1281</v>
      </c>
      <c r="D893" s="292" t="s">
        <v>3998</v>
      </c>
      <c r="E893" s="293" t="s">
        <v>4779</v>
      </c>
      <c r="F893" s="293" t="s">
        <v>4764</v>
      </c>
      <c r="G893" s="293" t="s">
        <v>35</v>
      </c>
      <c r="H893" s="58" t="s">
        <v>4780</v>
      </c>
      <c r="I893" s="58" t="e">
        <f>VLOOKUP(H893,合同高级查询数据!$A$2:$Y$53,25,FALSE)</f>
        <v>#N/A</v>
      </c>
      <c r="J893" s="123" t="s">
        <v>37</v>
      </c>
      <c r="K893" s="293" t="s">
        <v>4804</v>
      </c>
      <c r="L893" s="303" t="s">
        <v>4805</v>
      </c>
      <c r="M893" s="125"/>
      <c r="N893" s="163" t="s">
        <v>4806</v>
      </c>
      <c r="O893" s="163" t="s">
        <v>4807</v>
      </c>
      <c r="P893" s="299">
        <v>8291.67</v>
      </c>
      <c r="Q893" s="309">
        <v>0</v>
      </c>
      <c r="R893" s="299">
        <f t="shared" si="53"/>
        <v>0</v>
      </c>
      <c r="S893" s="310">
        <v>202304</v>
      </c>
      <c r="T893" s="262" t="s">
        <v>4808</v>
      </c>
      <c r="U893" s="311"/>
      <c r="V893" s="312">
        <v>0</v>
      </c>
      <c r="W893" s="320"/>
      <c r="X893" s="163">
        <v>44774</v>
      </c>
      <c r="Y893" s="163">
        <v>45138</v>
      </c>
      <c r="Z893" s="341" t="s">
        <v>4809</v>
      </c>
      <c r="AA893" s="342">
        <v>0.3</v>
      </c>
      <c r="AB893" s="343">
        <v>0</v>
      </c>
      <c r="AC893" s="343">
        <f t="shared" si="52"/>
        <v>0</v>
      </c>
    </row>
    <row r="894" s="41" customFormat="1" customHeight="1" spans="1:29">
      <c r="A894" s="293" t="s">
        <v>575</v>
      </c>
      <c r="B894" s="292" t="s">
        <v>4762</v>
      </c>
      <c r="C894" s="292" t="s">
        <v>1281</v>
      </c>
      <c r="D894" s="292" t="s">
        <v>3998</v>
      </c>
      <c r="E894" s="293" t="s">
        <v>4779</v>
      </c>
      <c r="F894" s="293" t="s">
        <v>4764</v>
      </c>
      <c r="G894" s="293" t="s">
        <v>35</v>
      </c>
      <c r="H894" s="58" t="s">
        <v>4780</v>
      </c>
      <c r="I894" s="58" t="e">
        <f>VLOOKUP(H894,合同高级查询数据!$A$2:$Y$53,25,FALSE)</f>
        <v>#N/A</v>
      </c>
      <c r="J894" s="123" t="s">
        <v>37</v>
      </c>
      <c r="K894" s="293" t="s">
        <v>4810</v>
      </c>
      <c r="L894" s="303" t="s">
        <v>4811</v>
      </c>
      <c r="M894" s="125"/>
      <c r="N894" s="163" t="s">
        <v>4812</v>
      </c>
      <c r="O894" s="163" t="s">
        <v>3278</v>
      </c>
      <c r="P894" s="299">
        <v>9500</v>
      </c>
      <c r="Q894" s="309">
        <v>153.8</v>
      </c>
      <c r="R894" s="299">
        <f t="shared" si="53"/>
        <v>1461100</v>
      </c>
      <c r="S894" s="310">
        <v>202304</v>
      </c>
      <c r="T894" s="262" t="s">
        <v>4813</v>
      </c>
      <c r="U894" s="311"/>
      <c r="V894" s="312">
        <v>156.766860962</v>
      </c>
      <c r="W894" s="320">
        <v>153.75</v>
      </c>
      <c r="X894" s="163">
        <v>44774</v>
      </c>
      <c r="Y894" s="163">
        <v>45138</v>
      </c>
      <c r="Z894" s="341" t="s">
        <v>4810</v>
      </c>
      <c r="AA894" s="342">
        <v>0.4</v>
      </c>
      <c r="AB894" s="343">
        <v>280</v>
      </c>
      <c r="AC894" s="343">
        <f t="shared" si="52"/>
        <v>112</v>
      </c>
    </row>
    <row r="895" s="41" customFormat="1" customHeight="1" spans="1:29">
      <c r="A895" s="293" t="s">
        <v>528</v>
      </c>
      <c r="B895" s="292" t="s">
        <v>4762</v>
      </c>
      <c r="C895" s="292" t="s">
        <v>1281</v>
      </c>
      <c r="D895" s="292" t="s">
        <v>3998</v>
      </c>
      <c r="E895" s="293" t="s">
        <v>4814</v>
      </c>
      <c r="F895" s="293" t="s">
        <v>4815</v>
      </c>
      <c r="G895" s="293" t="s">
        <v>35</v>
      </c>
      <c r="H895" s="58" t="s">
        <v>4816</v>
      </c>
      <c r="I895" s="58" t="e">
        <f>VLOOKUP(H895,合同高级查询数据!$A$2:$Y$53,25,FALSE)</f>
        <v>#N/A</v>
      </c>
      <c r="J895" s="123" t="s">
        <v>37</v>
      </c>
      <c r="K895" s="293" t="s">
        <v>4817</v>
      </c>
      <c r="L895" s="303" t="s">
        <v>4818</v>
      </c>
      <c r="M895" s="125"/>
      <c r="N895" s="163" t="s">
        <v>4819</v>
      </c>
      <c r="O895" s="163" t="s">
        <v>4820</v>
      </c>
      <c r="P895" s="299">
        <v>9000</v>
      </c>
      <c r="Q895" s="309">
        <v>0</v>
      </c>
      <c r="R895" s="299">
        <f t="shared" si="53"/>
        <v>0</v>
      </c>
      <c r="S895" s="310">
        <v>202304</v>
      </c>
      <c r="T895" s="262" t="s">
        <v>4821</v>
      </c>
      <c r="U895" s="311"/>
      <c r="V895" s="312">
        <v>0</v>
      </c>
      <c r="W895" s="320"/>
      <c r="X895" s="163">
        <v>43983</v>
      </c>
      <c r="Y895" s="163">
        <v>45077</v>
      </c>
      <c r="Z895" s="341" t="s">
        <v>4822</v>
      </c>
      <c r="AA895" s="354">
        <v>0.3</v>
      </c>
      <c r="AB895" s="343">
        <v>0</v>
      </c>
      <c r="AC895" s="343">
        <v>0</v>
      </c>
    </row>
    <row r="896" s="41" customFormat="1" customHeight="1" spans="1:29">
      <c r="A896" s="293" t="s">
        <v>528</v>
      </c>
      <c r="B896" s="292" t="s">
        <v>4762</v>
      </c>
      <c r="C896" s="292" t="s">
        <v>1281</v>
      </c>
      <c r="D896" s="292" t="s">
        <v>3998</v>
      </c>
      <c r="E896" s="293" t="s">
        <v>4814</v>
      </c>
      <c r="F896" s="293" t="s">
        <v>4815</v>
      </c>
      <c r="G896" s="293" t="s">
        <v>35</v>
      </c>
      <c r="H896" s="58" t="s">
        <v>4823</v>
      </c>
      <c r="I896" s="58" t="e">
        <f>VLOOKUP(H896,合同高级查询数据!$A$2:$Y$53,25,FALSE)</f>
        <v>#N/A</v>
      </c>
      <c r="J896" s="123" t="s">
        <v>1543</v>
      </c>
      <c r="K896" s="293" t="s">
        <v>4824</v>
      </c>
      <c r="L896" s="303" t="s">
        <v>4825</v>
      </c>
      <c r="M896" s="125"/>
      <c r="N896" s="163" t="s">
        <v>4826</v>
      </c>
      <c r="O896" s="163" t="s">
        <v>4827</v>
      </c>
      <c r="P896" s="299">
        <v>10000</v>
      </c>
      <c r="Q896" s="309">
        <v>1.89</v>
      </c>
      <c r="R896" s="299">
        <f t="shared" si="53"/>
        <v>18900</v>
      </c>
      <c r="S896" s="310">
        <v>202303</v>
      </c>
      <c r="T896" s="262" t="s">
        <v>4828</v>
      </c>
      <c r="U896" s="311"/>
      <c r="V896" s="312"/>
      <c r="W896" s="320"/>
      <c r="X896" s="163">
        <v>43800</v>
      </c>
      <c r="Y896" s="163">
        <v>45260</v>
      </c>
      <c r="Z896" s="341"/>
      <c r="AA896" s="354"/>
      <c r="AB896" s="343"/>
      <c r="AC896" s="343"/>
    </row>
    <row r="897" s="41" customFormat="1" customHeight="1" spans="1:29">
      <c r="A897" s="293" t="s">
        <v>528</v>
      </c>
      <c r="B897" s="292" t="s">
        <v>4762</v>
      </c>
      <c r="C897" s="292" t="s">
        <v>1281</v>
      </c>
      <c r="D897" s="292" t="s">
        <v>3998</v>
      </c>
      <c r="E897" s="293" t="s">
        <v>4814</v>
      </c>
      <c r="F897" s="293" t="s">
        <v>4815</v>
      </c>
      <c r="G897" s="293" t="s">
        <v>35</v>
      </c>
      <c r="H897" s="58" t="s">
        <v>4823</v>
      </c>
      <c r="I897" s="58" t="e">
        <f>VLOOKUP(H897,合同高级查询数据!$A$2:$Y$53,25,FALSE)</f>
        <v>#N/A</v>
      </c>
      <c r="J897" s="123" t="s">
        <v>1543</v>
      </c>
      <c r="K897" s="293" t="s">
        <v>4824</v>
      </c>
      <c r="L897" s="303" t="s">
        <v>4825</v>
      </c>
      <c r="M897" s="125"/>
      <c r="N897" s="163" t="s">
        <v>4826</v>
      </c>
      <c r="O897" s="163" t="s">
        <v>4827</v>
      </c>
      <c r="P897" s="299">
        <v>10000</v>
      </c>
      <c r="Q897" s="309">
        <v>68.85</v>
      </c>
      <c r="R897" s="299">
        <f t="shared" si="53"/>
        <v>688500</v>
      </c>
      <c r="S897" s="310">
        <v>202304</v>
      </c>
      <c r="T897" s="262" t="s">
        <v>4829</v>
      </c>
      <c r="U897" s="311"/>
      <c r="V897" s="312">
        <v>67.106057723</v>
      </c>
      <c r="W897" s="320">
        <v>70.58</v>
      </c>
      <c r="X897" s="163">
        <v>43800</v>
      </c>
      <c r="Y897" s="163">
        <v>45260</v>
      </c>
      <c r="Z897" s="341" t="s">
        <v>4830</v>
      </c>
      <c r="AA897" s="354">
        <v>0.3</v>
      </c>
      <c r="AB897" s="343">
        <v>200</v>
      </c>
      <c r="AC897" s="343">
        <f>AA897*AB897</f>
        <v>60</v>
      </c>
    </row>
    <row r="898" s="41" customFormat="1" customHeight="1" spans="1:29">
      <c r="A898" s="293" t="s">
        <v>528</v>
      </c>
      <c r="B898" s="292" t="s">
        <v>4762</v>
      </c>
      <c r="C898" s="292" t="s">
        <v>1281</v>
      </c>
      <c r="D898" s="292" t="s">
        <v>3998</v>
      </c>
      <c r="E898" s="293" t="s">
        <v>4814</v>
      </c>
      <c r="F898" s="293" t="s">
        <v>4815</v>
      </c>
      <c r="G898" s="293" t="s">
        <v>35</v>
      </c>
      <c r="H898" s="58" t="s">
        <v>4816</v>
      </c>
      <c r="I898" s="58" t="e">
        <f>VLOOKUP(H898,合同高级查询数据!$A$2:$Y$53,25,FALSE)</f>
        <v>#N/A</v>
      </c>
      <c r="J898" s="123" t="s">
        <v>37</v>
      </c>
      <c r="K898" s="293" t="s">
        <v>4831</v>
      </c>
      <c r="L898" s="303" t="s">
        <v>4832</v>
      </c>
      <c r="M898" s="125"/>
      <c r="N898" s="163" t="s">
        <v>4833</v>
      </c>
      <c r="O898" s="163" t="s">
        <v>4834</v>
      </c>
      <c r="P898" s="299">
        <v>9000</v>
      </c>
      <c r="Q898" s="309">
        <v>0</v>
      </c>
      <c r="R898" s="299">
        <f t="shared" si="53"/>
        <v>0</v>
      </c>
      <c r="S898" s="310">
        <v>202304</v>
      </c>
      <c r="T898" s="262" t="s">
        <v>4835</v>
      </c>
      <c r="U898" s="311"/>
      <c r="V898" s="312">
        <v>0</v>
      </c>
      <c r="W898" s="320"/>
      <c r="X898" s="163">
        <v>43983</v>
      </c>
      <c r="Y898" s="163">
        <v>45077</v>
      </c>
      <c r="Z898" s="341" t="s">
        <v>4831</v>
      </c>
      <c r="AA898" s="354">
        <v>0.3</v>
      </c>
      <c r="AB898" s="343">
        <v>160</v>
      </c>
      <c r="AC898" s="343">
        <f>AA898*AB898</f>
        <v>48</v>
      </c>
    </row>
    <row r="899" s="41" customFormat="1" customHeight="1" spans="1:29">
      <c r="A899" s="293" t="s">
        <v>528</v>
      </c>
      <c r="B899" s="292" t="s">
        <v>4762</v>
      </c>
      <c r="C899" s="292" t="s">
        <v>1281</v>
      </c>
      <c r="D899" s="292" t="s">
        <v>3998</v>
      </c>
      <c r="E899" s="293" t="s">
        <v>4814</v>
      </c>
      <c r="F899" s="293" t="s">
        <v>4815</v>
      </c>
      <c r="G899" s="293" t="s">
        <v>35</v>
      </c>
      <c r="H899" s="58" t="s">
        <v>4816</v>
      </c>
      <c r="I899" s="58" t="e">
        <f>VLOOKUP(H899,合同高级查询数据!$A$2:$Y$53,25,FALSE)</f>
        <v>#N/A</v>
      </c>
      <c r="J899" s="123" t="s">
        <v>1543</v>
      </c>
      <c r="K899" s="293" t="s">
        <v>4836</v>
      </c>
      <c r="L899" s="303" t="s">
        <v>4837</v>
      </c>
      <c r="M899" s="125"/>
      <c r="N899" s="163">
        <v>44317</v>
      </c>
      <c r="O899" s="163" t="s">
        <v>74</v>
      </c>
      <c r="P899" s="299">
        <v>9000</v>
      </c>
      <c r="Q899" s="309">
        <v>4.7</v>
      </c>
      <c r="R899" s="299">
        <f t="shared" si="53"/>
        <v>42300</v>
      </c>
      <c r="S899" s="310">
        <v>202303</v>
      </c>
      <c r="T899" s="262" t="s">
        <v>4838</v>
      </c>
      <c r="U899" s="311"/>
      <c r="V899" s="312"/>
      <c r="W899" s="320"/>
      <c r="X899" s="163">
        <v>43983</v>
      </c>
      <c r="Y899" s="163">
        <v>45077</v>
      </c>
      <c r="Z899" s="341"/>
      <c r="AA899" s="354"/>
      <c r="AB899" s="343"/>
      <c r="AC899" s="343"/>
    </row>
    <row r="900" s="41" customFormat="1" customHeight="1" spans="1:29">
      <c r="A900" s="293" t="s">
        <v>528</v>
      </c>
      <c r="B900" s="292" t="s">
        <v>4762</v>
      </c>
      <c r="C900" s="292" t="s">
        <v>1281</v>
      </c>
      <c r="D900" s="292" t="s">
        <v>3998</v>
      </c>
      <c r="E900" s="293" t="s">
        <v>4814</v>
      </c>
      <c r="F900" s="293" t="s">
        <v>4815</v>
      </c>
      <c r="G900" s="293" t="s">
        <v>35</v>
      </c>
      <c r="H900" s="58" t="s">
        <v>4816</v>
      </c>
      <c r="I900" s="58" t="e">
        <f>VLOOKUP(H900,合同高级查询数据!$A$2:$Y$53,25,FALSE)</f>
        <v>#N/A</v>
      </c>
      <c r="J900" s="123" t="s">
        <v>1543</v>
      </c>
      <c r="K900" s="293" t="s">
        <v>4836</v>
      </c>
      <c r="L900" s="303" t="s">
        <v>4837</v>
      </c>
      <c r="M900" s="125"/>
      <c r="N900" s="163">
        <v>44317</v>
      </c>
      <c r="O900" s="163" t="s">
        <v>74</v>
      </c>
      <c r="P900" s="299">
        <v>9000</v>
      </c>
      <c r="Q900" s="309">
        <v>235.3</v>
      </c>
      <c r="R900" s="299">
        <f t="shared" si="53"/>
        <v>2117700</v>
      </c>
      <c r="S900" s="310">
        <v>202304</v>
      </c>
      <c r="T900" s="262" t="s">
        <v>4839</v>
      </c>
      <c r="U900" s="311"/>
      <c r="V900" s="312">
        <v>230.539535916</v>
      </c>
      <c r="W900" s="320">
        <v>240.04</v>
      </c>
      <c r="X900" s="163">
        <v>43983</v>
      </c>
      <c r="Y900" s="163">
        <v>45077</v>
      </c>
      <c r="Z900" s="341" t="s">
        <v>4840</v>
      </c>
      <c r="AA900" s="354">
        <v>0.3</v>
      </c>
      <c r="AB900" s="343">
        <v>200</v>
      </c>
      <c r="AC900" s="343">
        <f>AA900*AB900</f>
        <v>60</v>
      </c>
    </row>
    <row r="901" s="41" customFormat="1" customHeight="1" spans="1:29">
      <c r="A901" s="293" t="s">
        <v>528</v>
      </c>
      <c r="B901" s="292" t="s">
        <v>4762</v>
      </c>
      <c r="C901" s="292" t="s">
        <v>1281</v>
      </c>
      <c r="D901" s="292" t="s">
        <v>3998</v>
      </c>
      <c r="E901" s="293" t="s">
        <v>4841</v>
      </c>
      <c r="F901" s="293" t="s">
        <v>4842</v>
      </c>
      <c r="G901" s="293" t="s">
        <v>35</v>
      </c>
      <c r="H901" s="58" t="s">
        <v>4843</v>
      </c>
      <c r="I901" s="58" t="e">
        <f>VLOOKUP(H901,合同高级查询数据!$A$2:$Y$53,25,FALSE)</f>
        <v>#N/A</v>
      </c>
      <c r="J901" s="123" t="s">
        <v>37</v>
      </c>
      <c r="K901" s="293" t="s">
        <v>2916</v>
      </c>
      <c r="L901" s="303" t="s">
        <v>4844</v>
      </c>
      <c r="M901" s="125"/>
      <c r="N901" s="163" t="s">
        <v>4845</v>
      </c>
      <c r="O901" s="163" t="s">
        <v>3711</v>
      </c>
      <c r="P901" s="299">
        <v>9000</v>
      </c>
      <c r="Q901" s="309">
        <v>109.6</v>
      </c>
      <c r="R901" s="299">
        <f t="shared" si="53"/>
        <v>986400</v>
      </c>
      <c r="S901" s="310">
        <v>202304</v>
      </c>
      <c r="T901" s="262" t="s">
        <v>4846</v>
      </c>
      <c r="U901" s="311"/>
      <c r="V901" s="312">
        <v>106.198550262</v>
      </c>
      <c r="W901" s="320">
        <v>112.84</v>
      </c>
      <c r="X901" s="163">
        <v>44409</v>
      </c>
      <c r="Y901" s="163">
        <v>45138</v>
      </c>
      <c r="Z901" s="341" t="s">
        <v>4847</v>
      </c>
      <c r="AA901" s="354">
        <v>0.3</v>
      </c>
      <c r="AB901" s="343">
        <v>300</v>
      </c>
      <c r="AC901" s="343">
        <f>AA901*AB901</f>
        <v>90</v>
      </c>
    </row>
    <row r="902" s="41" customFormat="1" customHeight="1" spans="1:29">
      <c r="A902" s="293" t="s">
        <v>582</v>
      </c>
      <c r="B902" s="292" t="s">
        <v>4762</v>
      </c>
      <c r="C902" s="292" t="s">
        <v>1281</v>
      </c>
      <c r="D902" s="292" t="s">
        <v>3998</v>
      </c>
      <c r="E902" s="293" t="s">
        <v>4848</v>
      </c>
      <c r="F902" s="293" t="s">
        <v>4849</v>
      </c>
      <c r="G902" s="293" t="s">
        <v>35</v>
      </c>
      <c r="H902" s="58" t="s">
        <v>4850</v>
      </c>
      <c r="I902" s="58" t="str">
        <f>VLOOKUP(H902,合同高级查询数据!$A$2:$Y$53,25,FALSE)</f>
        <v>2023-04-20</v>
      </c>
      <c r="J902" s="123" t="s">
        <v>37</v>
      </c>
      <c r="K902" s="293" t="s">
        <v>4851</v>
      </c>
      <c r="L902" s="303" t="s">
        <v>4852</v>
      </c>
      <c r="M902" s="125"/>
      <c r="N902" s="163" t="s">
        <v>4853</v>
      </c>
      <c r="O902" s="163" t="s">
        <v>4854</v>
      </c>
      <c r="P902" s="299">
        <v>6740</v>
      </c>
      <c r="Q902" s="309">
        <v>1.07</v>
      </c>
      <c r="R902" s="299">
        <f t="shared" si="53"/>
        <v>7211.8</v>
      </c>
      <c r="S902" s="310">
        <v>202303</v>
      </c>
      <c r="T902" s="262" t="s">
        <v>4855</v>
      </c>
      <c r="U902" s="311"/>
      <c r="V902" s="148"/>
      <c r="W902" s="320"/>
      <c r="X902" s="163">
        <v>44409</v>
      </c>
      <c r="Y902" s="163">
        <v>45138</v>
      </c>
      <c r="Z902" s="341"/>
      <c r="AA902" s="366"/>
      <c r="AB902" s="343"/>
      <c r="AC902" s="343"/>
    </row>
    <row r="903" s="41" customFormat="1" customHeight="1" spans="1:29">
      <c r="A903" s="293" t="s">
        <v>582</v>
      </c>
      <c r="B903" s="292" t="s">
        <v>4762</v>
      </c>
      <c r="C903" s="292" t="s">
        <v>1281</v>
      </c>
      <c r="D903" s="292" t="s">
        <v>3998</v>
      </c>
      <c r="E903" s="293" t="s">
        <v>4848</v>
      </c>
      <c r="F903" s="293" t="s">
        <v>4849</v>
      </c>
      <c r="G903" s="293" t="s">
        <v>35</v>
      </c>
      <c r="H903" s="58" t="s">
        <v>4850</v>
      </c>
      <c r="I903" s="58" t="str">
        <f>VLOOKUP(H903,合同高级查询数据!$A$2:$Y$53,25,FALSE)</f>
        <v>2023-04-20</v>
      </c>
      <c r="J903" s="123" t="s">
        <v>37</v>
      </c>
      <c r="K903" s="293" t="s">
        <v>4851</v>
      </c>
      <c r="L903" s="303" t="s">
        <v>4852</v>
      </c>
      <c r="M903" s="125"/>
      <c r="N903" s="163" t="s">
        <v>4853</v>
      </c>
      <c r="O903" s="163" t="s">
        <v>4854</v>
      </c>
      <c r="P903" s="299">
        <v>6740</v>
      </c>
      <c r="Q903" s="309">
        <v>140.4</v>
      </c>
      <c r="R903" s="299">
        <f t="shared" si="53"/>
        <v>946296</v>
      </c>
      <c r="S903" s="310">
        <v>202304</v>
      </c>
      <c r="T903" s="262" t="s">
        <v>4856</v>
      </c>
      <c r="U903" s="311"/>
      <c r="V903" s="312">
        <v>140.398269653</v>
      </c>
      <c r="W903" s="320"/>
      <c r="X903" s="163">
        <v>44927</v>
      </c>
      <c r="Y903" s="163">
        <v>45107</v>
      </c>
      <c r="Z903" s="341" t="s">
        <v>4851</v>
      </c>
      <c r="AA903" s="354">
        <v>0.4</v>
      </c>
      <c r="AB903" s="343">
        <v>260</v>
      </c>
      <c r="AC903" s="343">
        <f>AA903*AB903</f>
        <v>104</v>
      </c>
    </row>
    <row r="904" s="41" customFormat="1" customHeight="1" spans="1:29">
      <c r="A904" s="293" t="s">
        <v>582</v>
      </c>
      <c r="B904" s="292" t="s">
        <v>4762</v>
      </c>
      <c r="C904" s="292" t="s">
        <v>1281</v>
      </c>
      <c r="D904" s="292" t="s">
        <v>3998</v>
      </c>
      <c r="E904" s="56" t="s">
        <v>4857</v>
      </c>
      <c r="F904" s="56" t="s">
        <v>4858</v>
      </c>
      <c r="G904" s="228" t="s">
        <v>35</v>
      </c>
      <c r="H904" s="58" t="s">
        <v>4859</v>
      </c>
      <c r="I904" s="58" t="str">
        <f>VLOOKUP(H904,合同高级查询数据!$A$2:$Y$53,25,FALSE)</f>
        <v>2023-04-21</v>
      </c>
      <c r="J904" s="228" t="s">
        <v>37</v>
      </c>
      <c r="K904" s="273" t="s">
        <v>4860</v>
      </c>
      <c r="L904" s="274" t="s">
        <v>4858</v>
      </c>
      <c r="M904" s="230"/>
      <c r="N904" s="270" t="s">
        <v>4861</v>
      </c>
      <c r="O904" s="270" t="s">
        <v>3949</v>
      </c>
      <c r="P904" s="299">
        <v>6740</v>
      </c>
      <c r="Q904" s="309">
        <v>0</v>
      </c>
      <c r="R904" s="74">
        <f t="shared" ref="R904:R913" si="54">ROUND(P904*Q904,2)</f>
        <v>0</v>
      </c>
      <c r="S904" s="246">
        <v>202304</v>
      </c>
      <c r="T904" s="287" t="s">
        <v>4862</v>
      </c>
      <c r="U904" s="253"/>
      <c r="V904" s="312">
        <v>0</v>
      </c>
      <c r="W904" s="248"/>
      <c r="X904" s="163">
        <v>44927</v>
      </c>
      <c r="Y904" s="163">
        <v>45107</v>
      </c>
      <c r="Z904" s="189" t="s">
        <v>4863</v>
      </c>
      <c r="AA904" s="334">
        <v>0.4</v>
      </c>
      <c r="AB904" s="367">
        <v>0</v>
      </c>
      <c r="AC904" s="343">
        <f t="shared" ref="AC904:AC916" si="55">AA904*AB904</f>
        <v>0</v>
      </c>
    </row>
    <row r="905" s="41" customFormat="1" customHeight="1" spans="1:29">
      <c r="A905" s="293" t="s">
        <v>582</v>
      </c>
      <c r="B905" s="292" t="s">
        <v>4762</v>
      </c>
      <c r="C905" s="292" t="s">
        <v>1281</v>
      </c>
      <c r="D905" s="292" t="s">
        <v>3998</v>
      </c>
      <c r="E905" s="56" t="s">
        <v>4857</v>
      </c>
      <c r="F905" s="56" t="s">
        <v>4858</v>
      </c>
      <c r="G905" s="228" t="s">
        <v>35</v>
      </c>
      <c r="H905" s="58" t="s">
        <v>4859</v>
      </c>
      <c r="I905" s="58" t="str">
        <f>VLOOKUP(H905,合同高级查询数据!$A$2:$Y$53,25,FALSE)</f>
        <v>2023-04-21</v>
      </c>
      <c r="J905" s="228" t="s">
        <v>37</v>
      </c>
      <c r="K905" s="273" t="s">
        <v>4864</v>
      </c>
      <c r="L905" s="274" t="s">
        <v>4865</v>
      </c>
      <c r="M905" s="230"/>
      <c r="N905" s="270" t="s">
        <v>4866</v>
      </c>
      <c r="O905" s="270" t="s">
        <v>4867</v>
      </c>
      <c r="P905" s="299">
        <v>6740</v>
      </c>
      <c r="Q905" s="309">
        <v>0</v>
      </c>
      <c r="R905" s="74">
        <f t="shared" si="54"/>
        <v>0</v>
      </c>
      <c r="S905" s="246">
        <v>202304</v>
      </c>
      <c r="T905" s="287" t="s">
        <v>4868</v>
      </c>
      <c r="U905" s="253"/>
      <c r="V905" s="312">
        <v>0</v>
      </c>
      <c r="W905" s="248"/>
      <c r="X905" s="163">
        <v>44927</v>
      </c>
      <c r="Y905" s="163">
        <v>45107</v>
      </c>
      <c r="Z905" s="189" t="s">
        <v>4869</v>
      </c>
      <c r="AA905" s="334">
        <v>0.4</v>
      </c>
      <c r="AB905" s="343">
        <v>120</v>
      </c>
      <c r="AC905" s="343">
        <f t="shared" si="55"/>
        <v>48</v>
      </c>
    </row>
    <row r="906" s="41" customFormat="1" customHeight="1" spans="1:29">
      <c r="A906" s="293" t="s">
        <v>582</v>
      </c>
      <c r="B906" s="292" t="s">
        <v>4762</v>
      </c>
      <c r="C906" s="292" t="s">
        <v>1281</v>
      </c>
      <c r="D906" s="292" t="s">
        <v>3998</v>
      </c>
      <c r="E906" s="56" t="s">
        <v>4857</v>
      </c>
      <c r="F906" s="56" t="s">
        <v>4858</v>
      </c>
      <c r="G906" s="228" t="s">
        <v>35</v>
      </c>
      <c r="H906" s="58" t="s">
        <v>4859</v>
      </c>
      <c r="I906" s="58" t="str">
        <f>VLOOKUP(H906,合同高级查询数据!$A$2:$Y$53,25,FALSE)</f>
        <v>2023-04-21</v>
      </c>
      <c r="J906" s="228" t="s">
        <v>37</v>
      </c>
      <c r="K906" s="273" t="s">
        <v>4864</v>
      </c>
      <c r="L906" s="274" t="s">
        <v>4870</v>
      </c>
      <c r="M906" s="230"/>
      <c r="N906" s="270" t="s">
        <v>4871</v>
      </c>
      <c r="O906" s="270" t="s">
        <v>4872</v>
      </c>
      <c r="P906" s="299">
        <v>6740</v>
      </c>
      <c r="Q906" s="309">
        <v>0.6</v>
      </c>
      <c r="R906" s="74">
        <f t="shared" si="54"/>
        <v>4044</v>
      </c>
      <c r="S906" s="246">
        <v>202303</v>
      </c>
      <c r="T906" s="287" t="s">
        <v>4873</v>
      </c>
      <c r="U906" s="253"/>
      <c r="V906" s="312"/>
      <c r="W906" s="248"/>
      <c r="X906" s="163">
        <v>44927</v>
      </c>
      <c r="Y906" s="163">
        <v>45107</v>
      </c>
      <c r="Z906" s="189"/>
      <c r="AA906" s="334"/>
      <c r="AB906" s="343"/>
      <c r="AC906" s="343"/>
    </row>
    <row r="907" s="41" customFormat="1" customHeight="1" spans="1:29">
      <c r="A907" s="293" t="s">
        <v>582</v>
      </c>
      <c r="B907" s="292" t="s">
        <v>4762</v>
      </c>
      <c r="C907" s="292" t="s">
        <v>1281</v>
      </c>
      <c r="D907" s="292" t="s">
        <v>3998</v>
      </c>
      <c r="E907" s="56" t="s">
        <v>4857</v>
      </c>
      <c r="F907" s="56" t="s">
        <v>4858</v>
      </c>
      <c r="G907" s="228" t="s">
        <v>35</v>
      </c>
      <c r="H907" s="58" t="s">
        <v>4859</v>
      </c>
      <c r="I907" s="58" t="str">
        <f>VLOOKUP(H907,合同高级查询数据!$A$2:$Y$53,25,FALSE)</f>
        <v>2023-04-21</v>
      </c>
      <c r="J907" s="228" t="s">
        <v>37</v>
      </c>
      <c r="K907" s="273" t="s">
        <v>4864</v>
      </c>
      <c r="L907" s="274" t="s">
        <v>4870</v>
      </c>
      <c r="M907" s="230"/>
      <c r="N907" s="270" t="s">
        <v>4871</v>
      </c>
      <c r="O907" s="270" t="s">
        <v>4872</v>
      </c>
      <c r="P907" s="299">
        <v>6740</v>
      </c>
      <c r="Q907" s="309">
        <v>169.22</v>
      </c>
      <c r="R907" s="74">
        <f t="shared" si="54"/>
        <v>1140542.8</v>
      </c>
      <c r="S907" s="246">
        <v>202304</v>
      </c>
      <c r="T907" s="287" t="s">
        <v>4874</v>
      </c>
      <c r="U907" s="253"/>
      <c r="V907" s="312">
        <v>169.224517822</v>
      </c>
      <c r="W907" s="248"/>
      <c r="X907" s="163">
        <v>44927</v>
      </c>
      <c r="Y907" s="163">
        <v>45107</v>
      </c>
      <c r="Z907" s="189" t="s">
        <v>4875</v>
      </c>
      <c r="AA907" s="334">
        <v>0.4</v>
      </c>
      <c r="AB907" s="343">
        <v>140</v>
      </c>
      <c r="AC907" s="343">
        <f t="shared" si="55"/>
        <v>56</v>
      </c>
    </row>
    <row r="908" s="41" customFormat="1" customHeight="1" spans="1:29">
      <c r="A908" s="293" t="s">
        <v>582</v>
      </c>
      <c r="B908" s="292" t="s">
        <v>4762</v>
      </c>
      <c r="C908" s="292" t="s">
        <v>1281</v>
      </c>
      <c r="D908" s="292" t="s">
        <v>3998</v>
      </c>
      <c r="E908" s="56" t="s">
        <v>4876</v>
      </c>
      <c r="F908" s="56" t="s">
        <v>4877</v>
      </c>
      <c r="G908" s="228" t="s">
        <v>35</v>
      </c>
      <c r="H908" s="222" t="s">
        <v>4878</v>
      </c>
      <c r="I908" s="58" t="str">
        <f>VLOOKUP(H908,合同高级查询数据!$A$2:$Y$53,25,FALSE)</f>
        <v>2023-04-20</v>
      </c>
      <c r="J908" s="228" t="s">
        <v>37</v>
      </c>
      <c r="K908" s="273" t="s">
        <v>4860</v>
      </c>
      <c r="L908" s="274" t="s">
        <v>4879</v>
      </c>
      <c r="M908" s="230" t="s">
        <v>4880</v>
      </c>
      <c r="N908" s="270">
        <v>44841</v>
      </c>
      <c r="O908" s="270" t="s">
        <v>4647</v>
      </c>
      <c r="P908" s="299">
        <v>6740</v>
      </c>
      <c r="Q908" s="309">
        <v>203.03</v>
      </c>
      <c r="R908" s="74">
        <f t="shared" si="54"/>
        <v>1368422.2</v>
      </c>
      <c r="S908" s="246">
        <v>202304</v>
      </c>
      <c r="T908" s="287" t="s">
        <v>4881</v>
      </c>
      <c r="U908" s="253"/>
      <c r="V908" s="312">
        <v>203.034454346</v>
      </c>
      <c r="W908" s="248"/>
      <c r="X908" s="126">
        <v>44927</v>
      </c>
      <c r="Y908" s="126">
        <v>45107</v>
      </c>
      <c r="Z908" s="189" t="s">
        <v>4882</v>
      </c>
      <c r="AA908" s="334">
        <v>0.4</v>
      </c>
      <c r="AB908" s="343">
        <v>300</v>
      </c>
      <c r="AC908" s="343">
        <f t="shared" si="55"/>
        <v>120</v>
      </c>
    </row>
    <row r="909" s="41" customFormat="1" customHeight="1" spans="1:29">
      <c r="A909" s="293" t="s">
        <v>582</v>
      </c>
      <c r="B909" s="292" t="s">
        <v>4762</v>
      </c>
      <c r="C909" s="292" t="s">
        <v>1281</v>
      </c>
      <c r="D909" s="292" t="s">
        <v>3998</v>
      </c>
      <c r="E909" s="56" t="s">
        <v>4857</v>
      </c>
      <c r="F909" s="56" t="s">
        <v>4858</v>
      </c>
      <c r="G909" s="228" t="s">
        <v>35</v>
      </c>
      <c r="H909" s="222" t="s">
        <v>4883</v>
      </c>
      <c r="I909" s="58" t="e">
        <f>VLOOKUP(H909,合同高级查询数据!$A$2:$Y$53,25,FALSE)</f>
        <v>#N/A</v>
      </c>
      <c r="J909" s="228" t="s">
        <v>1543</v>
      </c>
      <c r="K909" s="273" t="s">
        <v>4884</v>
      </c>
      <c r="L909" s="274" t="s">
        <v>4885</v>
      </c>
      <c r="M909" s="230"/>
      <c r="N909" s="270">
        <v>43815</v>
      </c>
      <c r="O909" s="270" t="s">
        <v>58</v>
      </c>
      <c r="P909" s="355" t="s">
        <v>4886</v>
      </c>
      <c r="Q909" s="309">
        <v>0.14</v>
      </c>
      <c r="R909" s="74">
        <f>ROUND(19500*Q909,2)</f>
        <v>2730</v>
      </c>
      <c r="S909" s="246">
        <v>202303</v>
      </c>
      <c r="T909" s="287" t="s">
        <v>4887</v>
      </c>
      <c r="U909" s="253"/>
      <c r="V909" s="312"/>
      <c r="W909" s="248"/>
      <c r="X909" s="126">
        <v>43815</v>
      </c>
      <c r="Y909" s="126">
        <v>46006</v>
      </c>
      <c r="Z909" s="189"/>
      <c r="AA909" s="334"/>
      <c r="AB909" s="343"/>
      <c r="AC909" s="343"/>
    </row>
    <row r="910" s="41" customFormat="1" customHeight="1" spans="1:29">
      <c r="A910" s="293" t="s">
        <v>582</v>
      </c>
      <c r="B910" s="292" t="s">
        <v>4762</v>
      </c>
      <c r="C910" s="292" t="s">
        <v>1281</v>
      </c>
      <c r="D910" s="292" t="s">
        <v>3998</v>
      </c>
      <c r="E910" s="56" t="s">
        <v>4857</v>
      </c>
      <c r="F910" s="56" t="s">
        <v>4858</v>
      </c>
      <c r="G910" s="228" t="s">
        <v>35</v>
      </c>
      <c r="H910" s="222" t="s">
        <v>4883</v>
      </c>
      <c r="I910" s="58" t="e">
        <f>VLOOKUP(H910,合同高级查询数据!$A$2:$Y$53,25,FALSE)</f>
        <v>#N/A</v>
      </c>
      <c r="J910" s="228" t="s">
        <v>1543</v>
      </c>
      <c r="K910" s="273" t="s">
        <v>4884</v>
      </c>
      <c r="L910" s="274" t="s">
        <v>4885</v>
      </c>
      <c r="M910" s="230"/>
      <c r="N910" s="270">
        <v>43815</v>
      </c>
      <c r="O910" s="270" t="s">
        <v>58</v>
      </c>
      <c r="P910" s="355" t="s">
        <v>4886</v>
      </c>
      <c r="Q910" s="309">
        <v>33.7</v>
      </c>
      <c r="R910" s="74">
        <f>ROUND(19500*Q910,2)</f>
        <v>657150</v>
      </c>
      <c r="S910" s="246">
        <v>202304</v>
      </c>
      <c r="T910" s="287" t="s">
        <v>4888</v>
      </c>
      <c r="U910" s="253"/>
      <c r="V910" s="312">
        <v>33.635699313134</v>
      </c>
      <c r="W910" s="248"/>
      <c r="X910" s="126">
        <v>43815</v>
      </c>
      <c r="Y910" s="126">
        <v>46006</v>
      </c>
      <c r="Z910" s="189" t="s">
        <v>4889</v>
      </c>
      <c r="AA910" s="334">
        <v>0.3</v>
      </c>
      <c r="AB910" s="343">
        <v>100</v>
      </c>
      <c r="AC910" s="343">
        <f t="shared" si="55"/>
        <v>30</v>
      </c>
    </row>
    <row r="911" s="2" customFormat="1" customHeight="1" spans="1:29">
      <c r="A911" s="5" t="s">
        <v>582</v>
      </c>
      <c r="B911" s="6" t="s">
        <v>4762</v>
      </c>
      <c r="C911" s="6" t="s">
        <v>1281</v>
      </c>
      <c r="D911" s="6" t="s">
        <v>3998</v>
      </c>
      <c r="E911" s="60" t="s">
        <v>4857</v>
      </c>
      <c r="F911" s="60" t="s">
        <v>4858</v>
      </c>
      <c r="G911" s="9" t="s">
        <v>35</v>
      </c>
      <c r="H911" s="10" t="s">
        <v>4890</v>
      </c>
      <c r="I911" s="14" t="e">
        <f>VLOOKUP(H911,合同高级查询数据!$A$2:$Y$53,25,FALSE)</f>
        <v>#N/A</v>
      </c>
      <c r="J911" s="9" t="s">
        <v>1543</v>
      </c>
      <c r="K911" s="268" t="s">
        <v>4891</v>
      </c>
      <c r="L911" s="276"/>
      <c r="M911" s="15"/>
      <c r="N911" s="116">
        <v>44873</v>
      </c>
      <c r="O911" s="116" t="s">
        <v>4449</v>
      </c>
      <c r="P911" s="356">
        <v>19500</v>
      </c>
      <c r="Q911" s="315">
        <v>1</v>
      </c>
      <c r="R911" s="81">
        <f t="shared" si="54"/>
        <v>19500</v>
      </c>
      <c r="S911" s="25">
        <v>202304</v>
      </c>
      <c r="T911" s="138" t="s">
        <v>4892</v>
      </c>
      <c r="U911" s="256"/>
      <c r="V911" s="28"/>
      <c r="W911" s="257"/>
      <c r="X911" s="30"/>
      <c r="Y911" s="30"/>
      <c r="Z911" s="190" t="s">
        <v>4893</v>
      </c>
      <c r="AA911" s="35">
        <v>0.4</v>
      </c>
      <c r="AB911" s="346">
        <v>1</v>
      </c>
      <c r="AC911" s="368">
        <f t="shared" si="55"/>
        <v>0.4</v>
      </c>
    </row>
    <row r="912" s="41" customFormat="1" customHeight="1" spans="1:29">
      <c r="A912" s="293" t="s">
        <v>582</v>
      </c>
      <c r="B912" s="292" t="s">
        <v>4762</v>
      </c>
      <c r="C912" s="292" t="s">
        <v>1281</v>
      </c>
      <c r="D912" s="292" t="s">
        <v>3998</v>
      </c>
      <c r="E912" s="293" t="s">
        <v>4876</v>
      </c>
      <c r="F912" s="293" t="s">
        <v>4877</v>
      </c>
      <c r="G912" s="293" t="s">
        <v>35</v>
      </c>
      <c r="H912" s="222" t="s">
        <v>4878</v>
      </c>
      <c r="I912" s="58" t="str">
        <f>VLOOKUP(H912,合同高级查询数据!$A$2:$Y$53,25,FALSE)</f>
        <v>2023-04-20</v>
      </c>
      <c r="J912" s="123" t="s">
        <v>37</v>
      </c>
      <c r="K912" s="293" t="s">
        <v>1282</v>
      </c>
      <c r="L912" s="303" t="s">
        <v>4894</v>
      </c>
      <c r="M912" s="125"/>
      <c r="N912" s="163">
        <v>43896</v>
      </c>
      <c r="O912" s="163" t="s">
        <v>58</v>
      </c>
      <c r="P912" s="299">
        <v>6740</v>
      </c>
      <c r="Q912" s="309">
        <v>0</v>
      </c>
      <c r="R912" s="299">
        <f t="shared" si="54"/>
        <v>0</v>
      </c>
      <c r="S912" s="310">
        <v>202304</v>
      </c>
      <c r="T912" s="262" t="s">
        <v>4895</v>
      </c>
      <c r="U912" s="311"/>
      <c r="V912" s="312">
        <v>0</v>
      </c>
      <c r="W912" s="320"/>
      <c r="X912" s="126">
        <v>44927</v>
      </c>
      <c r="Y912" s="126">
        <v>45107</v>
      </c>
      <c r="Z912" s="341" t="s">
        <v>4896</v>
      </c>
      <c r="AA912" s="334">
        <v>0.4</v>
      </c>
      <c r="AB912" s="343">
        <v>100</v>
      </c>
      <c r="AC912" s="343">
        <f t="shared" si="55"/>
        <v>40</v>
      </c>
    </row>
    <row r="913" s="41" customFormat="1" customHeight="1" spans="1:29">
      <c r="A913" s="293" t="s">
        <v>582</v>
      </c>
      <c r="B913" s="292" t="s">
        <v>4762</v>
      </c>
      <c r="C913" s="292" t="s">
        <v>1281</v>
      </c>
      <c r="D913" s="292" t="s">
        <v>3998</v>
      </c>
      <c r="E913" s="293" t="s">
        <v>4876</v>
      </c>
      <c r="F913" s="293" t="s">
        <v>4877</v>
      </c>
      <c r="G913" s="293" t="s">
        <v>35</v>
      </c>
      <c r="H913" s="222" t="s">
        <v>4878</v>
      </c>
      <c r="I913" s="58" t="str">
        <f>VLOOKUP(H913,合同高级查询数据!$A$2:$Y$53,25,FALSE)</f>
        <v>2023-04-20</v>
      </c>
      <c r="J913" s="123" t="s">
        <v>1543</v>
      </c>
      <c r="K913" s="293" t="s">
        <v>4897</v>
      </c>
      <c r="L913" s="303" t="s">
        <v>4898</v>
      </c>
      <c r="M913" s="125"/>
      <c r="N913" s="163" t="s">
        <v>4899</v>
      </c>
      <c r="O913" s="270" t="s">
        <v>4900</v>
      </c>
      <c r="P913" s="299">
        <v>6740</v>
      </c>
      <c r="Q913" s="309">
        <v>211.91</v>
      </c>
      <c r="R913" s="299">
        <f t="shared" si="54"/>
        <v>1428273.4</v>
      </c>
      <c r="S913" s="310">
        <v>202304</v>
      </c>
      <c r="T913" s="262" t="s">
        <v>4901</v>
      </c>
      <c r="U913" s="311"/>
      <c r="V913" s="312">
        <v>211.90918146539</v>
      </c>
      <c r="W913" s="248"/>
      <c r="X913" s="126">
        <v>44927</v>
      </c>
      <c r="Y913" s="126">
        <v>45107</v>
      </c>
      <c r="Z913" s="341" t="s">
        <v>4902</v>
      </c>
      <c r="AA913" s="334">
        <v>0.4</v>
      </c>
      <c r="AB913" s="343">
        <v>400</v>
      </c>
      <c r="AC913" s="343">
        <f t="shared" si="55"/>
        <v>160</v>
      </c>
    </row>
    <row r="914" s="41" customFormat="1" customHeight="1" spans="1:29">
      <c r="A914" s="293" t="s">
        <v>575</v>
      </c>
      <c r="B914" s="292" t="s">
        <v>4348</v>
      </c>
      <c r="C914" s="292" t="s">
        <v>52</v>
      </c>
      <c r="D914" s="292" t="s">
        <v>810</v>
      </c>
      <c r="E914" s="293" t="s">
        <v>4903</v>
      </c>
      <c r="F914" s="293" t="s">
        <v>4904</v>
      </c>
      <c r="G914" s="293" t="s">
        <v>35</v>
      </c>
      <c r="H914" s="58" t="s">
        <v>4905</v>
      </c>
      <c r="I914" s="58" t="e">
        <f>VLOOKUP(H914,合同高级查询数据!$A$2:$Y$53,25,FALSE)</f>
        <v>#N/A</v>
      </c>
      <c r="J914" s="123" t="s">
        <v>825</v>
      </c>
      <c r="K914" s="293" t="s">
        <v>4906</v>
      </c>
      <c r="L914" s="303" t="s">
        <v>4906</v>
      </c>
      <c r="M914" s="125" t="s">
        <v>4907</v>
      </c>
      <c r="N914" s="163">
        <v>41450</v>
      </c>
      <c r="O914" s="163" t="s">
        <v>228</v>
      </c>
      <c r="P914" s="299">
        <v>9500</v>
      </c>
      <c r="Q914" s="244">
        <v>0.8</v>
      </c>
      <c r="R914" s="299">
        <f t="shared" ref="R914" si="56">ROUND(Q914*P914,2)</f>
        <v>7600</v>
      </c>
      <c r="S914" s="310">
        <v>202304</v>
      </c>
      <c r="T914" s="262" t="s">
        <v>4908</v>
      </c>
      <c r="U914" s="311"/>
      <c r="V914" s="312">
        <v>0.77</v>
      </c>
      <c r="W914" s="320"/>
      <c r="X914" s="163">
        <v>44682</v>
      </c>
      <c r="Y914" s="163">
        <v>45046</v>
      </c>
      <c r="Z914" s="189" t="s">
        <v>4909</v>
      </c>
      <c r="AA914" s="334">
        <v>0.3</v>
      </c>
      <c r="AB914" s="369">
        <v>10</v>
      </c>
      <c r="AC914" s="343">
        <f t="shared" si="55"/>
        <v>3</v>
      </c>
    </row>
    <row r="915" s="41" customFormat="1" customHeight="1" spans="1:29">
      <c r="A915" s="293" t="s">
        <v>575</v>
      </c>
      <c r="B915" s="292" t="s">
        <v>4348</v>
      </c>
      <c r="C915" s="292" t="s">
        <v>52</v>
      </c>
      <c r="D915" s="292" t="s">
        <v>810</v>
      </c>
      <c r="E915" s="57" t="s">
        <v>4903</v>
      </c>
      <c r="F915" s="57" t="s">
        <v>4904</v>
      </c>
      <c r="G915" s="57" t="s">
        <v>35</v>
      </c>
      <c r="H915" s="58" t="s">
        <v>4905</v>
      </c>
      <c r="I915" s="58" t="e">
        <f>VLOOKUP(H915,合同高级查询数据!$A$2:$Y$53,25,FALSE)</f>
        <v>#N/A</v>
      </c>
      <c r="J915" s="123" t="s">
        <v>37</v>
      </c>
      <c r="K915" s="357" t="s">
        <v>4910</v>
      </c>
      <c r="L915" s="124" t="s">
        <v>4911</v>
      </c>
      <c r="M915" s="125" t="s">
        <v>4907</v>
      </c>
      <c r="N915" s="231" t="s">
        <v>4912</v>
      </c>
      <c r="O915" s="236" t="s">
        <v>4913</v>
      </c>
      <c r="P915" s="299">
        <v>9500</v>
      </c>
      <c r="Q915" s="244">
        <v>15.6</v>
      </c>
      <c r="R915" s="300">
        <f>ROUND(P915*Q915,2)</f>
        <v>148200</v>
      </c>
      <c r="S915" s="246">
        <v>202304</v>
      </c>
      <c r="T915" s="359" t="s">
        <v>4914</v>
      </c>
      <c r="U915" s="360"/>
      <c r="V915" s="312">
        <v>15.600733757</v>
      </c>
      <c r="W915" s="312"/>
      <c r="X915" s="126">
        <v>44682</v>
      </c>
      <c r="Y915" s="163">
        <v>45046</v>
      </c>
      <c r="Z915" s="189" t="s">
        <v>4915</v>
      </c>
      <c r="AA915" s="334">
        <v>0.3</v>
      </c>
      <c r="AB915" s="369">
        <v>40</v>
      </c>
      <c r="AC915" s="343">
        <f t="shared" si="55"/>
        <v>12</v>
      </c>
    </row>
    <row r="916" s="41" customFormat="1" customHeight="1" spans="1:29">
      <c r="A916" s="293" t="s">
        <v>575</v>
      </c>
      <c r="B916" s="292" t="s">
        <v>4348</v>
      </c>
      <c r="C916" s="292" t="s">
        <v>52</v>
      </c>
      <c r="D916" s="292" t="s">
        <v>810</v>
      </c>
      <c r="E916" s="57" t="s">
        <v>4903</v>
      </c>
      <c r="F916" s="57" t="s">
        <v>4904</v>
      </c>
      <c r="G916" s="57" t="s">
        <v>35</v>
      </c>
      <c r="H916" s="58" t="s">
        <v>4905</v>
      </c>
      <c r="I916" s="58" t="e">
        <f>VLOOKUP(H916,合同高级查询数据!$A$2:$Y$53,25,FALSE)</f>
        <v>#N/A</v>
      </c>
      <c r="J916" s="123" t="s">
        <v>37</v>
      </c>
      <c r="K916" s="57" t="s">
        <v>4916</v>
      </c>
      <c r="L916" s="57" t="s">
        <v>4916</v>
      </c>
      <c r="M916" s="125" t="s">
        <v>4917</v>
      </c>
      <c r="N916" s="231" t="s">
        <v>4918</v>
      </c>
      <c r="O916" s="127" t="s">
        <v>2746</v>
      </c>
      <c r="P916" s="300">
        <v>9500</v>
      </c>
      <c r="Q916" s="244">
        <v>0</v>
      </c>
      <c r="R916" s="300">
        <f>ROUND(P916*Q916,2)</f>
        <v>0</v>
      </c>
      <c r="S916" s="246">
        <v>202304</v>
      </c>
      <c r="T916" s="359" t="s">
        <v>4919</v>
      </c>
      <c r="U916" s="360"/>
      <c r="V916" s="312">
        <v>0</v>
      </c>
      <c r="W916" s="312"/>
      <c r="X916" s="126">
        <v>44682</v>
      </c>
      <c r="Y916" s="163">
        <v>45046</v>
      </c>
      <c r="Z916" s="189" t="s">
        <v>4920</v>
      </c>
      <c r="AA916" s="334">
        <v>0.3</v>
      </c>
      <c r="AB916" s="369">
        <v>0</v>
      </c>
      <c r="AC916" s="343">
        <f t="shared" si="55"/>
        <v>0</v>
      </c>
    </row>
    <row r="917" s="41" customFormat="1" customHeight="1" spans="1:29">
      <c r="A917" s="293" t="s">
        <v>575</v>
      </c>
      <c r="B917" s="292" t="s">
        <v>4348</v>
      </c>
      <c r="C917" s="292" t="s">
        <v>66</v>
      </c>
      <c r="D917" s="292" t="s">
        <v>810</v>
      </c>
      <c r="E917" s="55" t="s">
        <v>4921</v>
      </c>
      <c r="F917" s="266" t="s">
        <v>4922</v>
      </c>
      <c r="G917" s="228" t="s">
        <v>35</v>
      </c>
      <c r="H917" s="222" t="s">
        <v>4923</v>
      </c>
      <c r="I917" s="58" t="e">
        <f>VLOOKUP(H917,合同高级查询数据!$A$2:$Y$53,25,FALSE)</f>
        <v>#N/A</v>
      </c>
      <c r="J917" s="266" t="s">
        <v>37</v>
      </c>
      <c r="K917" s="266" t="s">
        <v>4924</v>
      </c>
      <c r="L917" s="230" t="s">
        <v>4925</v>
      </c>
      <c r="M917" s="239" t="s">
        <v>4926</v>
      </c>
      <c r="N917" s="270">
        <v>43830</v>
      </c>
      <c r="O917" s="358" t="s">
        <v>4927</v>
      </c>
      <c r="P917" s="244">
        <v>0</v>
      </c>
      <c r="Q917" s="244">
        <v>0</v>
      </c>
      <c r="R917" s="300">
        <f t="shared" ref="R917:R931" si="57">ROUND(P917*Q917,2)</f>
        <v>0</v>
      </c>
      <c r="S917" s="246">
        <v>202304</v>
      </c>
      <c r="T917" s="361" t="s">
        <v>4928</v>
      </c>
      <c r="U917" s="362"/>
      <c r="V917" s="312">
        <v>0</v>
      </c>
      <c r="W917" s="363"/>
      <c r="X917" s="126">
        <v>44682</v>
      </c>
      <c r="Y917" s="126">
        <v>45046</v>
      </c>
      <c r="Z917" s="261" t="s">
        <v>4929</v>
      </c>
      <c r="AA917" s="334"/>
      <c r="AB917" s="367">
        <v>0</v>
      </c>
      <c r="AC917" s="370">
        <v>0</v>
      </c>
    </row>
    <row r="918" s="41" customFormat="1" customHeight="1" spans="1:29">
      <c r="A918" s="293" t="s">
        <v>575</v>
      </c>
      <c r="B918" s="292" t="s">
        <v>4348</v>
      </c>
      <c r="C918" s="292" t="s">
        <v>66</v>
      </c>
      <c r="D918" s="292" t="s">
        <v>810</v>
      </c>
      <c r="E918" s="55" t="s">
        <v>4921</v>
      </c>
      <c r="F918" s="266" t="s">
        <v>4922</v>
      </c>
      <c r="G918" s="228" t="s">
        <v>35</v>
      </c>
      <c r="H918" s="222" t="s">
        <v>4923</v>
      </c>
      <c r="I918" s="58" t="e">
        <f>VLOOKUP(H918,合同高级查询数据!$A$2:$Y$53,25,FALSE)</f>
        <v>#N/A</v>
      </c>
      <c r="J918" s="266" t="s">
        <v>37</v>
      </c>
      <c r="K918" s="266" t="s">
        <v>4930</v>
      </c>
      <c r="L918" s="230" t="s">
        <v>4931</v>
      </c>
      <c r="M918" s="239" t="s">
        <v>4932</v>
      </c>
      <c r="N918" s="270">
        <v>43830</v>
      </c>
      <c r="O918" s="358" t="s">
        <v>4927</v>
      </c>
      <c r="P918" s="244">
        <v>0</v>
      </c>
      <c r="Q918" s="244">
        <v>0</v>
      </c>
      <c r="R918" s="300">
        <f t="shared" si="57"/>
        <v>0</v>
      </c>
      <c r="S918" s="246">
        <v>202304</v>
      </c>
      <c r="T918" s="361" t="s">
        <v>4928</v>
      </c>
      <c r="U918" s="362"/>
      <c r="V918" s="312">
        <v>0</v>
      </c>
      <c r="W918" s="363"/>
      <c r="X918" s="126">
        <v>44682</v>
      </c>
      <c r="Y918" s="126">
        <v>45046</v>
      </c>
      <c r="Z918" s="261" t="s">
        <v>4933</v>
      </c>
      <c r="AA918" s="334"/>
      <c r="AB918" s="367">
        <v>0</v>
      </c>
      <c r="AC918" s="370">
        <v>0</v>
      </c>
    </row>
    <row r="919" s="41" customFormat="1" customHeight="1" spans="1:29">
      <c r="A919" s="293" t="s">
        <v>575</v>
      </c>
      <c r="B919" s="292" t="s">
        <v>4348</v>
      </c>
      <c r="C919" s="292" t="s">
        <v>66</v>
      </c>
      <c r="D919" s="292" t="s">
        <v>810</v>
      </c>
      <c r="E919" s="55" t="s">
        <v>4921</v>
      </c>
      <c r="F919" s="266" t="s">
        <v>4922</v>
      </c>
      <c r="G919" s="228" t="s">
        <v>35</v>
      </c>
      <c r="H919" s="222" t="s">
        <v>4923</v>
      </c>
      <c r="I919" s="58" t="e">
        <f>VLOOKUP(H919,合同高级查询数据!$A$2:$Y$53,25,FALSE)</f>
        <v>#N/A</v>
      </c>
      <c r="J919" s="266" t="s">
        <v>37</v>
      </c>
      <c r="K919" s="266" t="s">
        <v>4934</v>
      </c>
      <c r="L919" s="230" t="s">
        <v>4935</v>
      </c>
      <c r="M919" s="239" t="s">
        <v>4926</v>
      </c>
      <c r="N919" s="266" t="s">
        <v>4936</v>
      </c>
      <c r="O919" s="358" t="s">
        <v>4937</v>
      </c>
      <c r="P919" s="244">
        <v>7499.3</v>
      </c>
      <c r="Q919" s="73">
        <v>14.6</v>
      </c>
      <c r="R919" s="300">
        <f t="shared" si="57"/>
        <v>109489.78</v>
      </c>
      <c r="S919" s="246">
        <v>202304</v>
      </c>
      <c r="T919" s="361" t="s">
        <v>4938</v>
      </c>
      <c r="U919" s="362"/>
      <c r="V919" s="312">
        <v>14.518837929</v>
      </c>
      <c r="W919" s="363"/>
      <c r="X919" s="126">
        <v>44682</v>
      </c>
      <c r="Y919" s="126">
        <v>45046</v>
      </c>
      <c r="Z919" s="261" t="s">
        <v>4939</v>
      </c>
      <c r="AA919" s="334">
        <v>0.3</v>
      </c>
      <c r="AB919" s="370">
        <v>40</v>
      </c>
      <c r="AC919" s="370">
        <f>AB919*AA919</f>
        <v>12</v>
      </c>
    </row>
    <row r="920" s="41" customFormat="1" customHeight="1" spans="1:29">
      <c r="A920" s="293" t="s">
        <v>575</v>
      </c>
      <c r="B920" s="292" t="s">
        <v>4348</v>
      </c>
      <c r="C920" s="292" t="s">
        <v>66</v>
      </c>
      <c r="D920" s="292" t="s">
        <v>810</v>
      </c>
      <c r="E920" s="57" t="s">
        <v>4921</v>
      </c>
      <c r="F920" s="57" t="s">
        <v>4922</v>
      </c>
      <c r="G920" s="57" t="s">
        <v>35</v>
      </c>
      <c r="H920" s="222" t="s">
        <v>4923</v>
      </c>
      <c r="I920" s="58" t="e">
        <f>VLOOKUP(H920,合同高级查询数据!$A$2:$Y$53,25,FALSE)</f>
        <v>#N/A</v>
      </c>
      <c r="J920" s="123" t="s">
        <v>37</v>
      </c>
      <c r="K920" s="57" t="s">
        <v>4940</v>
      </c>
      <c r="L920" s="178" t="s">
        <v>4941</v>
      </c>
      <c r="M920" s="125" t="s">
        <v>4932</v>
      </c>
      <c r="N920" s="231" t="s">
        <v>4942</v>
      </c>
      <c r="O920" s="127" t="s">
        <v>4943</v>
      </c>
      <c r="P920" s="300">
        <v>7499.3</v>
      </c>
      <c r="Q920" s="244">
        <v>0</v>
      </c>
      <c r="R920" s="300">
        <f t="shared" si="57"/>
        <v>0</v>
      </c>
      <c r="S920" s="246">
        <v>202304</v>
      </c>
      <c r="T920" s="359" t="s">
        <v>4944</v>
      </c>
      <c r="U920" s="360"/>
      <c r="V920" s="312">
        <v>0</v>
      </c>
      <c r="W920" s="312"/>
      <c r="X920" s="126">
        <v>44682</v>
      </c>
      <c r="Y920" s="126">
        <v>45046</v>
      </c>
      <c r="Z920" s="171" t="s">
        <v>4945</v>
      </c>
      <c r="AA920" s="334">
        <v>0.3</v>
      </c>
      <c r="AB920" s="369">
        <v>0</v>
      </c>
      <c r="AC920" s="370">
        <f>AB920*AA920</f>
        <v>0</v>
      </c>
    </row>
    <row r="921" s="41" customFormat="1" customHeight="1" spans="1:29">
      <c r="A921" s="293" t="s">
        <v>575</v>
      </c>
      <c r="B921" s="292" t="s">
        <v>4348</v>
      </c>
      <c r="C921" s="292" t="s">
        <v>4946</v>
      </c>
      <c r="D921" s="292" t="s">
        <v>810</v>
      </c>
      <c r="E921" s="55" t="s">
        <v>4947</v>
      </c>
      <c r="F921" s="266" t="s">
        <v>4948</v>
      </c>
      <c r="G921" s="228" t="s">
        <v>35</v>
      </c>
      <c r="H921" s="58" t="s">
        <v>4949</v>
      </c>
      <c r="I921" s="58" t="e">
        <f>VLOOKUP(H921,合同高级查询数据!$A$2:$Y$53,25,FALSE)</f>
        <v>#N/A</v>
      </c>
      <c r="J921" s="266" t="s">
        <v>37</v>
      </c>
      <c r="K921" s="266" t="s">
        <v>4950</v>
      </c>
      <c r="L921" s="230" t="s">
        <v>4951</v>
      </c>
      <c r="M921" s="239" t="s">
        <v>4952</v>
      </c>
      <c r="N921" s="266" t="s">
        <v>4953</v>
      </c>
      <c r="O921" s="358">
        <v>0</v>
      </c>
      <c r="P921" s="244">
        <v>9500</v>
      </c>
      <c r="Q921" s="73">
        <v>0</v>
      </c>
      <c r="R921" s="300">
        <f t="shared" si="57"/>
        <v>0</v>
      </c>
      <c r="S921" s="246">
        <v>202304</v>
      </c>
      <c r="T921" s="361" t="s">
        <v>4954</v>
      </c>
      <c r="U921" s="362"/>
      <c r="V921" s="312">
        <v>0</v>
      </c>
      <c r="W921" s="363"/>
      <c r="X921" s="163">
        <v>44682</v>
      </c>
      <c r="Y921" s="163">
        <v>45046</v>
      </c>
      <c r="Z921" s="261" t="s">
        <v>4955</v>
      </c>
      <c r="AA921" s="334"/>
      <c r="AB921" s="367">
        <v>0</v>
      </c>
      <c r="AC921" s="370">
        <v>0</v>
      </c>
    </row>
    <row r="922" s="41" customFormat="1" customHeight="1" spans="1:29">
      <c r="A922" s="293" t="s">
        <v>575</v>
      </c>
      <c r="B922" s="292" t="s">
        <v>4348</v>
      </c>
      <c r="C922" s="292" t="s">
        <v>4946</v>
      </c>
      <c r="D922" s="292" t="s">
        <v>810</v>
      </c>
      <c r="E922" s="57" t="s">
        <v>4947</v>
      </c>
      <c r="F922" s="57" t="s">
        <v>4948</v>
      </c>
      <c r="G922" s="57" t="s">
        <v>35</v>
      </c>
      <c r="H922" s="58" t="s">
        <v>4949</v>
      </c>
      <c r="I922" s="58" t="e">
        <f>VLOOKUP(H922,合同高级查询数据!$A$2:$Y$53,25,FALSE)</f>
        <v>#N/A</v>
      </c>
      <c r="J922" s="123" t="s">
        <v>37</v>
      </c>
      <c r="K922" s="57" t="s">
        <v>4956</v>
      </c>
      <c r="L922" s="124" t="s">
        <v>4957</v>
      </c>
      <c r="M922" s="125" t="s">
        <v>4958</v>
      </c>
      <c r="N922" s="231" t="s">
        <v>4959</v>
      </c>
      <c r="O922" s="231" t="s">
        <v>4960</v>
      </c>
      <c r="P922" s="300">
        <v>9500</v>
      </c>
      <c r="Q922" s="244">
        <v>26.9</v>
      </c>
      <c r="R922" s="300">
        <f t="shared" si="57"/>
        <v>255550</v>
      </c>
      <c r="S922" s="246">
        <v>202304</v>
      </c>
      <c r="T922" s="359" t="s">
        <v>4961</v>
      </c>
      <c r="U922" s="360"/>
      <c r="V922" s="312">
        <v>26.846906662</v>
      </c>
      <c r="W922" s="312"/>
      <c r="X922" s="163">
        <v>44682</v>
      </c>
      <c r="Y922" s="163">
        <v>45046</v>
      </c>
      <c r="Z922" s="171" t="s">
        <v>4962</v>
      </c>
      <c r="AA922" s="334">
        <v>0.3</v>
      </c>
      <c r="AB922" s="371">
        <v>80</v>
      </c>
      <c r="AC922" s="370">
        <f>AB922*AA922</f>
        <v>24</v>
      </c>
    </row>
    <row r="923" s="2" customFormat="1" customHeight="1" spans="1:29">
      <c r="A923" s="5" t="s">
        <v>575</v>
      </c>
      <c r="B923" s="6" t="s">
        <v>4348</v>
      </c>
      <c r="C923" s="6" t="s">
        <v>2157</v>
      </c>
      <c r="D923" s="6" t="s">
        <v>530</v>
      </c>
      <c r="E923" s="7" t="s">
        <v>4963</v>
      </c>
      <c r="F923" s="8" t="s">
        <v>4964</v>
      </c>
      <c r="G923" s="9" t="s">
        <v>35</v>
      </c>
      <c r="H923" s="10" t="s">
        <v>4965</v>
      </c>
      <c r="I923" s="14" t="e">
        <f>VLOOKUP(H923,合同高级查询数据!$A$2:$Y$53,25,FALSE)</f>
        <v>#N/A</v>
      </c>
      <c r="J923" s="8" t="s">
        <v>825</v>
      </c>
      <c r="K923" s="8" t="s">
        <v>4966</v>
      </c>
      <c r="L923" s="15" t="s">
        <v>4967</v>
      </c>
      <c r="M923" s="16" t="s">
        <v>4968</v>
      </c>
      <c r="N923" s="8" t="s">
        <v>4969</v>
      </c>
      <c r="O923" s="17" t="s">
        <v>220</v>
      </c>
      <c r="P923" s="18">
        <v>9500</v>
      </c>
      <c r="Q923" s="23">
        <v>0</v>
      </c>
      <c r="R923" s="24">
        <f t="shared" si="57"/>
        <v>0</v>
      </c>
      <c r="S923" s="25">
        <v>202304</v>
      </c>
      <c r="T923" s="26" t="s">
        <v>4970</v>
      </c>
      <c r="U923" s="27"/>
      <c r="V923" s="28">
        <v>0</v>
      </c>
      <c r="W923" s="29"/>
      <c r="X923" s="30">
        <v>44743</v>
      </c>
      <c r="Y923" s="30"/>
      <c r="Z923" s="34" t="s">
        <v>4971</v>
      </c>
      <c r="AA923" s="35">
        <v>0.3</v>
      </c>
      <c r="AB923" s="372">
        <v>0</v>
      </c>
      <c r="AC923" s="36">
        <f>AB923*AA923</f>
        <v>0</v>
      </c>
    </row>
    <row r="924" s="2" customFormat="1" customHeight="1" spans="1:29">
      <c r="A924" s="5" t="s">
        <v>575</v>
      </c>
      <c r="B924" s="6" t="s">
        <v>4348</v>
      </c>
      <c r="C924" s="6" t="s">
        <v>2157</v>
      </c>
      <c r="D924" s="6" t="s">
        <v>530</v>
      </c>
      <c r="E924" s="7" t="s">
        <v>4963</v>
      </c>
      <c r="F924" s="8" t="s">
        <v>4964</v>
      </c>
      <c r="G924" s="9" t="s">
        <v>35</v>
      </c>
      <c r="H924" s="10" t="s">
        <v>4965</v>
      </c>
      <c r="I924" s="14" t="e">
        <f>VLOOKUP(H924,合同高级查询数据!$A$2:$Y$53,25,FALSE)</f>
        <v>#N/A</v>
      </c>
      <c r="J924" s="8" t="s">
        <v>37</v>
      </c>
      <c r="K924" s="8" t="s">
        <v>2813</v>
      </c>
      <c r="L924" s="15" t="s">
        <v>4972</v>
      </c>
      <c r="M924" s="16" t="s">
        <v>4968</v>
      </c>
      <c r="N924" s="116" t="s">
        <v>4973</v>
      </c>
      <c r="O924" s="17" t="s">
        <v>4974</v>
      </c>
      <c r="P924" s="304">
        <v>9500</v>
      </c>
      <c r="Q924" s="23">
        <v>32.9</v>
      </c>
      <c r="R924" s="24">
        <f t="shared" si="57"/>
        <v>312550</v>
      </c>
      <c r="S924" s="25">
        <v>202304</v>
      </c>
      <c r="T924" s="26" t="s">
        <v>4975</v>
      </c>
      <c r="U924" s="27"/>
      <c r="V924" s="28">
        <v>32.814460754</v>
      </c>
      <c r="W924" s="29"/>
      <c r="X924" s="30">
        <v>44743</v>
      </c>
      <c r="Y924" s="30"/>
      <c r="Z924" s="34" t="s">
        <v>4976</v>
      </c>
      <c r="AA924" s="35">
        <v>0.3</v>
      </c>
      <c r="AB924" s="36">
        <v>100</v>
      </c>
      <c r="AC924" s="36">
        <f>AB924*AA924</f>
        <v>30</v>
      </c>
    </row>
    <row r="925" s="2" customFormat="1" customHeight="1" spans="1:29">
      <c r="A925" s="5" t="s">
        <v>575</v>
      </c>
      <c r="B925" s="6" t="s">
        <v>4348</v>
      </c>
      <c r="C925" s="6" t="s">
        <v>2157</v>
      </c>
      <c r="D925" s="6" t="s">
        <v>530</v>
      </c>
      <c r="E925" s="7" t="s">
        <v>4963</v>
      </c>
      <c r="F925" s="8" t="s">
        <v>4964</v>
      </c>
      <c r="G925" s="9" t="s">
        <v>35</v>
      </c>
      <c r="H925" s="10" t="s">
        <v>4965</v>
      </c>
      <c r="I925" s="14" t="e">
        <f>VLOOKUP(H925,合同高级查询数据!$A$2:$Y$53,25,FALSE)</f>
        <v>#N/A</v>
      </c>
      <c r="J925" s="8" t="s">
        <v>37</v>
      </c>
      <c r="K925" s="8" t="s">
        <v>2438</v>
      </c>
      <c r="L925" s="15" t="s">
        <v>4977</v>
      </c>
      <c r="M925" s="16" t="s">
        <v>4978</v>
      </c>
      <c r="N925" s="8" t="s">
        <v>4979</v>
      </c>
      <c r="O925" s="17" t="s">
        <v>4980</v>
      </c>
      <c r="P925" s="18">
        <v>9500</v>
      </c>
      <c r="Q925" s="23">
        <v>10.7</v>
      </c>
      <c r="R925" s="24">
        <f t="shared" si="57"/>
        <v>101650</v>
      </c>
      <c r="S925" s="25">
        <v>202304</v>
      </c>
      <c r="T925" s="26" t="s">
        <v>4981</v>
      </c>
      <c r="U925" s="27"/>
      <c r="V925" s="28">
        <v>10.645165443</v>
      </c>
      <c r="W925" s="29"/>
      <c r="X925" s="30">
        <v>44743</v>
      </c>
      <c r="Y925" s="30"/>
      <c r="Z925" s="34" t="s">
        <v>4982</v>
      </c>
      <c r="AA925" s="35">
        <v>0.3</v>
      </c>
      <c r="AB925" s="36">
        <v>30</v>
      </c>
      <c r="AC925" s="36">
        <f>AB925*AA925</f>
        <v>9</v>
      </c>
    </row>
    <row r="926" s="2" customFormat="1" customHeight="1" spans="1:29">
      <c r="A926" s="5" t="s">
        <v>575</v>
      </c>
      <c r="B926" s="6" t="s">
        <v>4348</v>
      </c>
      <c r="C926" s="6" t="s">
        <v>2157</v>
      </c>
      <c r="D926" s="6" t="s">
        <v>530</v>
      </c>
      <c r="E926" s="7" t="s">
        <v>4963</v>
      </c>
      <c r="F926" s="8" t="s">
        <v>4964</v>
      </c>
      <c r="G926" s="9" t="s">
        <v>35</v>
      </c>
      <c r="H926" s="10" t="s">
        <v>4983</v>
      </c>
      <c r="I926" s="14"/>
      <c r="J926" s="8" t="s">
        <v>37</v>
      </c>
      <c r="K926" s="8" t="s">
        <v>2438</v>
      </c>
      <c r="L926" s="15" t="s">
        <v>4977</v>
      </c>
      <c r="M926" s="16" t="s">
        <v>4978</v>
      </c>
      <c r="N926" s="8" t="s">
        <v>4979</v>
      </c>
      <c r="O926" s="17" t="s">
        <v>4980</v>
      </c>
      <c r="P926" s="18">
        <v>9500</v>
      </c>
      <c r="Q926" s="23">
        <v>0.0399999999999991</v>
      </c>
      <c r="R926" s="24">
        <f>ROUND(P926*Q926,2)</f>
        <v>380</v>
      </c>
      <c r="S926" s="25">
        <v>202207</v>
      </c>
      <c r="T926" s="26" t="s">
        <v>4984</v>
      </c>
      <c r="U926" s="27"/>
      <c r="V926" s="28"/>
      <c r="W926" s="29"/>
      <c r="X926" s="30"/>
      <c r="Y926" s="30"/>
      <c r="Z926" s="34"/>
      <c r="AA926" s="35"/>
      <c r="AB926" s="36"/>
      <c r="AC926" s="36"/>
    </row>
    <row r="927" s="2" customFormat="1" customHeight="1" spans="1:29">
      <c r="A927" s="5" t="s">
        <v>575</v>
      </c>
      <c r="B927" s="6" t="s">
        <v>4348</v>
      </c>
      <c r="C927" s="6" t="s">
        <v>2157</v>
      </c>
      <c r="D927" s="6" t="s">
        <v>530</v>
      </c>
      <c r="E927" s="7" t="s">
        <v>4963</v>
      </c>
      <c r="F927" s="8" t="s">
        <v>4964</v>
      </c>
      <c r="G927" s="9" t="s">
        <v>35</v>
      </c>
      <c r="H927" s="10" t="s">
        <v>4965</v>
      </c>
      <c r="I927" s="14"/>
      <c r="J927" s="8" t="s">
        <v>37</v>
      </c>
      <c r="K927" s="8" t="s">
        <v>2813</v>
      </c>
      <c r="L927" s="15" t="s">
        <v>4972</v>
      </c>
      <c r="M927" s="16" t="s">
        <v>4968</v>
      </c>
      <c r="N927" s="8" t="s">
        <v>4985</v>
      </c>
      <c r="O927" s="17" t="s">
        <v>4986</v>
      </c>
      <c r="P927" s="18">
        <v>9500</v>
      </c>
      <c r="Q927" s="23">
        <v>0.03</v>
      </c>
      <c r="R927" s="24">
        <f>ROUND(P927*Q927,2)</f>
        <v>285</v>
      </c>
      <c r="S927" s="25">
        <v>202208</v>
      </c>
      <c r="T927" s="26" t="s">
        <v>4987</v>
      </c>
      <c r="U927" s="27"/>
      <c r="V927" s="28"/>
      <c r="W927" s="29"/>
      <c r="X927" s="30"/>
      <c r="Y927" s="30"/>
      <c r="Z927" s="34"/>
      <c r="AA927" s="35"/>
      <c r="AB927" s="36"/>
      <c r="AC927" s="36"/>
    </row>
    <row r="928" s="2" customFormat="1" customHeight="1" spans="1:29">
      <c r="A928" s="5" t="s">
        <v>575</v>
      </c>
      <c r="B928" s="6" t="s">
        <v>4348</v>
      </c>
      <c r="C928" s="6" t="s">
        <v>2157</v>
      </c>
      <c r="D928" s="6" t="s">
        <v>530</v>
      </c>
      <c r="E928" s="7" t="s">
        <v>4963</v>
      </c>
      <c r="F928" s="8" t="s">
        <v>4964</v>
      </c>
      <c r="G928" s="9" t="s">
        <v>35</v>
      </c>
      <c r="H928" s="10" t="s">
        <v>4965</v>
      </c>
      <c r="I928" s="14"/>
      <c r="J928" s="8" t="s">
        <v>37</v>
      </c>
      <c r="K928" s="8" t="s">
        <v>2438</v>
      </c>
      <c r="L928" s="15" t="s">
        <v>4977</v>
      </c>
      <c r="M928" s="16" t="s">
        <v>4978</v>
      </c>
      <c r="N928" s="8" t="s">
        <v>4979</v>
      </c>
      <c r="O928" s="17" t="s">
        <v>4980</v>
      </c>
      <c r="P928" s="18">
        <v>9500</v>
      </c>
      <c r="Q928" s="23">
        <v>0.0700000000000003</v>
      </c>
      <c r="R928" s="24">
        <f>ROUND(P928*Q928,2)</f>
        <v>665</v>
      </c>
      <c r="S928" s="25">
        <v>202210</v>
      </c>
      <c r="T928" s="26" t="s">
        <v>4988</v>
      </c>
      <c r="U928" s="27"/>
      <c r="V928" s="28"/>
      <c r="W928" s="29"/>
      <c r="X928" s="30"/>
      <c r="Y928" s="30"/>
      <c r="Z928" s="34"/>
      <c r="AA928" s="35"/>
      <c r="AB928" s="36"/>
      <c r="AC928" s="36"/>
    </row>
    <row r="929" s="2" customFormat="1" customHeight="1" spans="1:29">
      <c r="A929" s="5" t="s">
        <v>575</v>
      </c>
      <c r="B929" s="6" t="s">
        <v>4348</v>
      </c>
      <c r="C929" s="6" t="s">
        <v>2157</v>
      </c>
      <c r="D929" s="6" t="s">
        <v>530</v>
      </c>
      <c r="E929" s="7" t="s">
        <v>4963</v>
      </c>
      <c r="F929" s="8" t="s">
        <v>4964</v>
      </c>
      <c r="G929" s="9" t="s">
        <v>35</v>
      </c>
      <c r="H929" s="10" t="s">
        <v>4965</v>
      </c>
      <c r="I929" s="14"/>
      <c r="J929" s="8" t="s">
        <v>37</v>
      </c>
      <c r="K929" s="8" t="s">
        <v>2438</v>
      </c>
      <c r="L929" s="15" t="s">
        <v>4977</v>
      </c>
      <c r="M929" s="16" t="s">
        <v>4978</v>
      </c>
      <c r="N929" s="8" t="s">
        <v>4979</v>
      </c>
      <c r="O929" s="17" t="s">
        <v>4980</v>
      </c>
      <c r="P929" s="18">
        <v>9500</v>
      </c>
      <c r="Q929" s="23">
        <v>0.130000000000001</v>
      </c>
      <c r="R929" s="24">
        <f>ROUND(P929*Q929,2)</f>
        <v>1235</v>
      </c>
      <c r="S929" s="25">
        <v>202211</v>
      </c>
      <c r="T929" s="26" t="s">
        <v>4989</v>
      </c>
      <c r="U929" s="27"/>
      <c r="V929" s="28"/>
      <c r="W929" s="29"/>
      <c r="X929" s="30"/>
      <c r="Y929" s="30"/>
      <c r="Z929" s="34"/>
      <c r="AA929" s="35"/>
      <c r="AB929" s="36"/>
      <c r="AC929" s="36"/>
    </row>
    <row r="930" s="2" customFormat="1" customHeight="1" spans="1:29">
      <c r="A930" s="5" t="s">
        <v>575</v>
      </c>
      <c r="B930" s="6" t="s">
        <v>4348</v>
      </c>
      <c r="C930" s="6" t="s">
        <v>2157</v>
      </c>
      <c r="D930" s="6" t="s">
        <v>530</v>
      </c>
      <c r="E930" s="7" t="s">
        <v>4963</v>
      </c>
      <c r="F930" s="8" t="s">
        <v>4964</v>
      </c>
      <c r="G930" s="9" t="s">
        <v>35</v>
      </c>
      <c r="H930" s="10" t="s">
        <v>4965</v>
      </c>
      <c r="I930" s="14"/>
      <c r="J930" s="8" t="s">
        <v>37</v>
      </c>
      <c r="K930" s="8" t="s">
        <v>2438</v>
      </c>
      <c r="L930" s="15" t="s">
        <v>4977</v>
      </c>
      <c r="M930" s="16" t="s">
        <v>4978</v>
      </c>
      <c r="N930" s="8" t="s">
        <v>4979</v>
      </c>
      <c r="O930" s="17" t="s">
        <v>4980</v>
      </c>
      <c r="P930" s="18">
        <v>9500</v>
      </c>
      <c r="Q930" s="23">
        <v>0.0800000000000001</v>
      </c>
      <c r="R930" s="24">
        <f>ROUND(P930*Q930,2)</f>
        <v>760</v>
      </c>
      <c r="S930" s="25">
        <v>202212</v>
      </c>
      <c r="T930" s="26" t="s">
        <v>4990</v>
      </c>
      <c r="U930" s="27"/>
      <c r="V930" s="28"/>
      <c r="W930" s="29"/>
      <c r="X930" s="30"/>
      <c r="Y930" s="30"/>
      <c r="Z930" s="34"/>
      <c r="AA930" s="35"/>
      <c r="AB930" s="36"/>
      <c r="AC930" s="36"/>
    </row>
    <row r="931" s="2" customFormat="1" customHeight="1" spans="1:29">
      <c r="A931" s="5" t="s">
        <v>575</v>
      </c>
      <c r="B931" s="6" t="s">
        <v>4348</v>
      </c>
      <c r="C931" s="6" t="s">
        <v>2157</v>
      </c>
      <c r="D931" s="6" t="s">
        <v>530</v>
      </c>
      <c r="E931" s="7" t="s">
        <v>4963</v>
      </c>
      <c r="F931" s="8" t="s">
        <v>4964</v>
      </c>
      <c r="G931" s="9" t="s">
        <v>35</v>
      </c>
      <c r="H931" s="10" t="s">
        <v>4965</v>
      </c>
      <c r="I931" s="14"/>
      <c r="J931" s="8" t="s">
        <v>37</v>
      </c>
      <c r="K931" s="8" t="s">
        <v>2438</v>
      </c>
      <c r="L931" s="15" t="s">
        <v>4977</v>
      </c>
      <c r="M931" s="16" t="s">
        <v>4978</v>
      </c>
      <c r="N931" s="8" t="s">
        <v>4979</v>
      </c>
      <c r="O931" s="17" t="s">
        <v>4980</v>
      </c>
      <c r="P931" s="18">
        <v>9500</v>
      </c>
      <c r="Q931" s="23">
        <v>0.0800000000000001</v>
      </c>
      <c r="R931" s="24">
        <f>ROUND(P931*Q931,2)</f>
        <v>760</v>
      </c>
      <c r="S931" s="25">
        <v>202302</v>
      </c>
      <c r="T931" s="26" t="s">
        <v>4991</v>
      </c>
      <c r="U931" s="27"/>
      <c r="V931" s="28"/>
      <c r="W931" s="29"/>
      <c r="X931" s="30"/>
      <c r="Y931" s="30"/>
      <c r="Z931" s="34"/>
      <c r="AA931" s="35"/>
      <c r="AB931" s="36"/>
      <c r="AC931" s="36"/>
    </row>
    <row r="932" s="2" customFormat="1" customHeight="1" spans="1:29">
      <c r="A932" s="5" t="s">
        <v>528</v>
      </c>
      <c r="B932" s="6" t="s">
        <v>4348</v>
      </c>
      <c r="C932" s="6" t="s">
        <v>52</v>
      </c>
      <c r="D932" s="6" t="s">
        <v>810</v>
      </c>
      <c r="E932" s="7" t="s">
        <v>4992</v>
      </c>
      <c r="F932" s="8" t="s">
        <v>4993</v>
      </c>
      <c r="G932" s="9" t="s">
        <v>35</v>
      </c>
      <c r="H932" s="10" t="s">
        <v>4994</v>
      </c>
      <c r="I932" s="14" t="e">
        <f>VLOOKUP(H932,合同高级查询数据!$A$2:$Y$53,25,FALSE)</f>
        <v>#N/A</v>
      </c>
      <c r="J932" s="8" t="s">
        <v>37</v>
      </c>
      <c r="K932" s="8" t="s">
        <v>4995</v>
      </c>
      <c r="L932" s="15" t="s">
        <v>4996</v>
      </c>
      <c r="M932" s="16" t="s">
        <v>4997</v>
      </c>
      <c r="N932" s="8" t="s">
        <v>4998</v>
      </c>
      <c r="O932" s="17" t="s">
        <v>4999</v>
      </c>
      <c r="P932" s="304">
        <v>9000</v>
      </c>
      <c r="Q932" s="23">
        <v>0.37</v>
      </c>
      <c r="R932" s="24">
        <f>ROUND(P932*Q932,2)</f>
        <v>3330</v>
      </c>
      <c r="S932" s="316">
        <v>202303</v>
      </c>
      <c r="T932" s="138" t="s">
        <v>5000</v>
      </c>
      <c r="U932" s="317"/>
      <c r="V932" s="132"/>
      <c r="W932" s="319"/>
      <c r="X932" s="115"/>
      <c r="Y932" s="115"/>
      <c r="Z932" s="344"/>
      <c r="AA932" s="373"/>
      <c r="AB932" s="346"/>
      <c r="AC932" s="346"/>
    </row>
    <row r="933" s="2" customFormat="1" customHeight="1" spans="1:29">
      <c r="A933" s="5" t="s">
        <v>528</v>
      </c>
      <c r="B933" s="6" t="s">
        <v>4348</v>
      </c>
      <c r="C933" s="6" t="s">
        <v>52</v>
      </c>
      <c r="D933" s="6" t="s">
        <v>810</v>
      </c>
      <c r="E933" s="7" t="s">
        <v>4992</v>
      </c>
      <c r="F933" s="8" t="s">
        <v>4993</v>
      </c>
      <c r="G933" s="9" t="s">
        <v>35</v>
      </c>
      <c r="H933" s="10" t="s">
        <v>4994</v>
      </c>
      <c r="I933" s="14" t="e">
        <f>VLOOKUP(H933,合同高级查询数据!$A$2:$Y$53,25,FALSE)</f>
        <v>#N/A</v>
      </c>
      <c r="J933" s="8" t="s">
        <v>37</v>
      </c>
      <c r="K933" s="8" t="s">
        <v>4995</v>
      </c>
      <c r="L933" s="15" t="s">
        <v>4996</v>
      </c>
      <c r="M933" s="16" t="s">
        <v>4997</v>
      </c>
      <c r="N933" s="8" t="s">
        <v>4998</v>
      </c>
      <c r="O933" s="17" t="s">
        <v>4999</v>
      </c>
      <c r="P933" s="304">
        <v>9000</v>
      </c>
      <c r="Q933" s="23">
        <v>31</v>
      </c>
      <c r="R933" s="24">
        <f>ROUND(P933*Q933,2)</f>
        <v>279000</v>
      </c>
      <c r="S933" s="25">
        <v>202304</v>
      </c>
      <c r="T933" s="26" t="s">
        <v>5001</v>
      </c>
      <c r="U933" s="27"/>
      <c r="V933" s="28">
        <v>30.577090492</v>
      </c>
      <c r="W933" s="319">
        <v>31.37</v>
      </c>
      <c r="X933" s="30"/>
      <c r="Y933" s="30"/>
      <c r="Z933" s="34" t="s">
        <v>5002</v>
      </c>
      <c r="AA933" s="35">
        <v>0.3</v>
      </c>
      <c r="AB933" s="372">
        <v>100</v>
      </c>
      <c r="AC933" s="36">
        <f t="shared" ref="AC933:AC949" si="58">AB933*AA933</f>
        <v>30</v>
      </c>
    </row>
    <row r="934" s="2" customFormat="1" customHeight="1" spans="1:29">
      <c r="A934" s="5" t="s">
        <v>528</v>
      </c>
      <c r="B934" s="6" t="s">
        <v>4348</v>
      </c>
      <c r="C934" s="6" t="s">
        <v>2157</v>
      </c>
      <c r="D934" s="6" t="s">
        <v>530</v>
      </c>
      <c r="E934" s="5" t="s">
        <v>5003</v>
      </c>
      <c r="F934" s="8" t="s">
        <v>5004</v>
      </c>
      <c r="G934" s="9" t="s">
        <v>35</v>
      </c>
      <c r="H934" s="14" t="s">
        <v>5005</v>
      </c>
      <c r="I934" s="14" t="e">
        <f>VLOOKUP(H934,合同高级查询数据!$A$2:$Y$53,25,FALSE)</f>
        <v>#N/A</v>
      </c>
      <c r="J934" s="8" t="s">
        <v>37</v>
      </c>
      <c r="K934" s="8" t="s">
        <v>2813</v>
      </c>
      <c r="L934" s="15" t="s">
        <v>5006</v>
      </c>
      <c r="M934" s="16" t="s">
        <v>5007</v>
      </c>
      <c r="N934" s="8" t="s">
        <v>5008</v>
      </c>
      <c r="O934" s="17" t="s">
        <v>5009</v>
      </c>
      <c r="P934" s="304">
        <v>9000</v>
      </c>
      <c r="Q934" s="23">
        <v>6.7</v>
      </c>
      <c r="R934" s="24">
        <f t="shared" ref="R934:R949" si="59">ROUND(P934*Q934,2)</f>
        <v>60300</v>
      </c>
      <c r="S934" s="25">
        <v>202304</v>
      </c>
      <c r="T934" s="26" t="s">
        <v>5010</v>
      </c>
      <c r="U934" s="27"/>
      <c r="V934" s="28">
        <v>6.550213937</v>
      </c>
      <c r="W934" s="29">
        <v>6.8</v>
      </c>
      <c r="X934" s="115"/>
      <c r="Y934" s="115"/>
      <c r="Z934" s="34" t="s">
        <v>5011</v>
      </c>
      <c r="AA934" s="35">
        <v>0.3</v>
      </c>
      <c r="AB934" s="372">
        <v>20</v>
      </c>
      <c r="AC934" s="36">
        <f t="shared" si="58"/>
        <v>6</v>
      </c>
    </row>
    <row r="935" s="41" customFormat="1" customHeight="1" spans="1:29">
      <c r="A935" s="293" t="s">
        <v>528</v>
      </c>
      <c r="B935" s="292" t="s">
        <v>4348</v>
      </c>
      <c r="C935" s="292" t="s">
        <v>4946</v>
      </c>
      <c r="D935" s="292" t="s">
        <v>810</v>
      </c>
      <c r="E935" s="293" t="s">
        <v>5012</v>
      </c>
      <c r="F935" s="266" t="s">
        <v>5013</v>
      </c>
      <c r="G935" s="228" t="s">
        <v>35</v>
      </c>
      <c r="H935" s="58" t="s">
        <v>5014</v>
      </c>
      <c r="I935" s="58" t="e">
        <f>VLOOKUP(H935,合同高级查询数据!$A$2:$Y$53,25,FALSE)</f>
        <v>#N/A</v>
      </c>
      <c r="J935" s="266" t="s">
        <v>37</v>
      </c>
      <c r="K935" s="266" t="s">
        <v>5015</v>
      </c>
      <c r="L935" s="230" t="s">
        <v>5016</v>
      </c>
      <c r="M935" s="239" t="s">
        <v>5017</v>
      </c>
      <c r="N935" s="266" t="s">
        <v>5018</v>
      </c>
      <c r="O935" s="358" t="s">
        <v>5019</v>
      </c>
      <c r="P935" s="299">
        <v>9000</v>
      </c>
      <c r="Q935" s="73">
        <v>13.68</v>
      </c>
      <c r="R935" s="300">
        <f t="shared" si="59"/>
        <v>123120</v>
      </c>
      <c r="S935" s="246">
        <v>202304</v>
      </c>
      <c r="T935" s="361" t="s">
        <v>5020</v>
      </c>
      <c r="U935" s="362"/>
      <c r="V935" s="312">
        <v>13.539143524</v>
      </c>
      <c r="W935" s="363">
        <v>13.82</v>
      </c>
      <c r="X935" s="163">
        <v>44409</v>
      </c>
      <c r="Y935" s="163">
        <v>45138</v>
      </c>
      <c r="Z935" s="261" t="s">
        <v>5021</v>
      </c>
      <c r="AA935" s="334">
        <v>0.3</v>
      </c>
      <c r="AB935" s="367">
        <v>40</v>
      </c>
      <c r="AC935" s="370">
        <f t="shared" si="58"/>
        <v>12</v>
      </c>
    </row>
    <row r="936" s="41" customFormat="1" customHeight="1" spans="1:29">
      <c r="A936" s="293" t="s">
        <v>528</v>
      </c>
      <c r="B936" s="292" t="s">
        <v>4348</v>
      </c>
      <c r="C936" s="292" t="s">
        <v>66</v>
      </c>
      <c r="D936" s="292" t="s">
        <v>810</v>
      </c>
      <c r="E936" s="293" t="s">
        <v>5022</v>
      </c>
      <c r="F936" s="266" t="s">
        <v>5023</v>
      </c>
      <c r="G936" s="228" t="s">
        <v>35</v>
      </c>
      <c r="H936" s="58" t="s">
        <v>5024</v>
      </c>
      <c r="I936" s="58" t="e">
        <f>VLOOKUP(H936,合同高级查询数据!$A$2:$Y$53,25,FALSE)</f>
        <v>#N/A</v>
      </c>
      <c r="J936" s="266" t="s">
        <v>37</v>
      </c>
      <c r="K936" s="266" t="s">
        <v>68</v>
      </c>
      <c r="L936" s="230" t="s">
        <v>5025</v>
      </c>
      <c r="M936" s="239" t="s">
        <v>5026</v>
      </c>
      <c r="N936" s="270">
        <v>42919</v>
      </c>
      <c r="O936" s="358" t="s">
        <v>1663</v>
      </c>
      <c r="P936" s="244">
        <v>5333.33</v>
      </c>
      <c r="Q936" s="73">
        <v>14.817</v>
      </c>
      <c r="R936" s="300">
        <f t="shared" si="59"/>
        <v>79023.95</v>
      </c>
      <c r="S936" s="246">
        <v>202304</v>
      </c>
      <c r="T936" s="361" t="s">
        <v>5027</v>
      </c>
      <c r="U936" s="362"/>
      <c r="V936" s="312">
        <v>14.817018566</v>
      </c>
      <c r="W936" s="363"/>
      <c r="X936" s="126">
        <v>44378</v>
      </c>
      <c r="Y936" s="163">
        <v>45107</v>
      </c>
      <c r="Z936" s="261" t="s">
        <v>5028</v>
      </c>
      <c r="AA936" s="334">
        <v>0.1</v>
      </c>
      <c r="AB936" s="367">
        <v>40</v>
      </c>
      <c r="AC936" s="370">
        <f t="shared" si="58"/>
        <v>4</v>
      </c>
    </row>
    <row r="937" s="41" customFormat="1" customHeight="1" spans="1:29">
      <c r="A937" s="293" t="s">
        <v>528</v>
      </c>
      <c r="B937" s="292" t="s">
        <v>4348</v>
      </c>
      <c r="C937" s="292" t="s">
        <v>66</v>
      </c>
      <c r="D937" s="292" t="s">
        <v>810</v>
      </c>
      <c r="E937" s="293" t="s">
        <v>5022</v>
      </c>
      <c r="F937" s="266" t="s">
        <v>5023</v>
      </c>
      <c r="G937" s="228" t="s">
        <v>35</v>
      </c>
      <c r="H937" s="135" t="s">
        <v>5029</v>
      </c>
      <c r="I937" s="58" t="e">
        <f>VLOOKUP(H937,合同高级查询数据!$A$2:$Y$53,25,FALSE)</f>
        <v>#N/A</v>
      </c>
      <c r="J937" s="266" t="s">
        <v>37</v>
      </c>
      <c r="K937" s="266" t="s">
        <v>68</v>
      </c>
      <c r="L937" s="230" t="s">
        <v>5030</v>
      </c>
      <c r="M937" s="239" t="s">
        <v>5031</v>
      </c>
      <c r="N937" s="270">
        <v>44317</v>
      </c>
      <c r="O937" s="358" t="s">
        <v>2100</v>
      </c>
      <c r="P937" s="244">
        <v>9000</v>
      </c>
      <c r="Q937" s="73">
        <v>33.9</v>
      </c>
      <c r="R937" s="300">
        <f t="shared" si="59"/>
        <v>305100</v>
      </c>
      <c r="S937" s="246">
        <v>202304</v>
      </c>
      <c r="T937" s="361" t="s">
        <v>5032</v>
      </c>
      <c r="U937" s="362"/>
      <c r="V937" s="312">
        <v>33.87848381</v>
      </c>
      <c r="W937" s="363"/>
      <c r="X937" s="126">
        <v>44317</v>
      </c>
      <c r="Y937" s="163">
        <v>45046</v>
      </c>
      <c r="Z937" s="261" t="s">
        <v>5033</v>
      </c>
      <c r="AA937" s="334">
        <v>0.3</v>
      </c>
      <c r="AB937" s="367">
        <v>80</v>
      </c>
      <c r="AC937" s="370">
        <f t="shared" si="58"/>
        <v>24</v>
      </c>
    </row>
    <row r="938" s="41" customFormat="1" customHeight="1" spans="1:29">
      <c r="A938" s="293" t="s">
        <v>528</v>
      </c>
      <c r="B938" s="292" t="s">
        <v>4348</v>
      </c>
      <c r="C938" s="292" t="s">
        <v>66</v>
      </c>
      <c r="D938" s="292" t="s">
        <v>810</v>
      </c>
      <c r="E938" s="293" t="s">
        <v>5022</v>
      </c>
      <c r="F938" s="266" t="s">
        <v>5023</v>
      </c>
      <c r="G938" s="228" t="s">
        <v>35</v>
      </c>
      <c r="H938" s="58" t="s">
        <v>5024</v>
      </c>
      <c r="I938" s="58" t="e">
        <f>VLOOKUP(H938,合同高级查询数据!$A$2:$Y$53,25,FALSE)</f>
        <v>#N/A</v>
      </c>
      <c r="J938" s="266" t="s">
        <v>37</v>
      </c>
      <c r="K938" s="266" t="s">
        <v>68</v>
      </c>
      <c r="L938" s="230" t="s">
        <v>5034</v>
      </c>
      <c r="M938" s="239" t="s">
        <v>5035</v>
      </c>
      <c r="N938" s="270" t="s">
        <v>5036</v>
      </c>
      <c r="O938" s="358" t="s">
        <v>389</v>
      </c>
      <c r="P938" s="299">
        <v>5333.33</v>
      </c>
      <c r="Q938" s="73">
        <v>0</v>
      </c>
      <c r="R938" s="300">
        <f t="shared" si="59"/>
        <v>0</v>
      </c>
      <c r="S938" s="246">
        <v>202304</v>
      </c>
      <c r="T938" s="361" t="s">
        <v>5037</v>
      </c>
      <c r="U938" s="362"/>
      <c r="V938" s="312">
        <v>0</v>
      </c>
      <c r="W938" s="363"/>
      <c r="X938" s="163">
        <v>44378</v>
      </c>
      <c r="Y938" s="163">
        <v>45107</v>
      </c>
      <c r="Z938" s="261" t="s">
        <v>5038</v>
      </c>
      <c r="AA938" s="334">
        <v>0.3</v>
      </c>
      <c r="AB938" s="367">
        <v>0</v>
      </c>
      <c r="AC938" s="370">
        <f t="shared" si="58"/>
        <v>0</v>
      </c>
    </row>
    <row r="939" s="2" customFormat="1" customHeight="1" spans="1:29">
      <c r="A939" s="5" t="s">
        <v>528</v>
      </c>
      <c r="B939" s="6" t="s">
        <v>4348</v>
      </c>
      <c r="C939" s="6" t="s">
        <v>66</v>
      </c>
      <c r="D939" s="6" t="s">
        <v>810</v>
      </c>
      <c r="E939" s="5" t="s">
        <v>5022</v>
      </c>
      <c r="F939" s="8" t="s">
        <v>5023</v>
      </c>
      <c r="G939" s="9" t="s">
        <v>35</v>
      </c>
      <c r="H939" s="14" t="s">
        <v>5039</v>
      </c>
      <c r="I939" s="14" t="e">
        <f>VLOOKUP(H939,合同高级查询数据!$A$2:$Y$53,25,FALSE)</f>
        <v>#N/A</v>
      </c>
      <c r="J939" s="8" t="s">
        <v>37</v>
      </c>
      <c r="K939" s="8" t="s">
        <v>68</v>
      </c>
      <c r="L939" s="15" t="s">
        <v>5040</v>
      </c>
      <c r="M939" s="16" t="s">
        <v>5035</v>
      </c>
      <c r="N939" s="116">
        <v>45017</v>
      </c>
      <c r="O939" s="17" t="s">
        <v>2364</v>
      </c>
      <c r="P939" s="304">
        <v>5333.33</v>
      </c>
      <c r="Q939" s="23">
        <v>40.102</v>
      </c>
      <c r="R939" s="24">
        <f t="shared" si="59"/>
        <v>213877.2</v>
      </c>
      <c r="S939" s="25">
        <v>202304</v>
      </c>
      <c r="T939" s="26" t="s">
        <v>5041</v>
      </c>
      <c r="U939" s="27"/>
      <c r="V939" s="28">
        <v>40.101594466</v>
      </c>
      <c r="W939" s="29"/>
      <c r="X939" s="115"/>
      <c r="Y939" s="115"/>
      <c r="Z939" s="34" t="s">
        <v>5042</v>
      </c>
      <c r="AA939" s="35">
        <v>0.3</v>
      </c>
      <c r="AB939" s="372">
        <v>60</v>
      </c>
      <c r="AC939" s="36">
        <f t="shared" si="58"/>
        <v>18</v>
      </c>
    </row>
    <row r="940" s="2" customFormat="1" customHeight="1" spans="1:29">
      <c r="A940" s="5" t="s">
        <v>582</v>
      </c>
      <c r="B940" s="6" t="s">
        <v>4348</v>
      </c>
      <c r="C940" s="6" t="s">
        <v>4946</v>
      </c>
      <c r="D940" s="6" t="s">
        <v>810</v>
      </c>
      <c r="E940" s="61" t="s">
        <v>5043</v>
      </c>
      <c r="F940" s="61" t="s">
        <v>5044</v>
      </c>
      <c r="G940" s="61" t="s">
        <v>35</v>
      </c>
      <c r="H940" s="14" t="s">
        <v>5045</v>
      </c>
      <c r="I940" s="14" t="e">
        <f>VLOOKUP(H940,合同高级查询数据!$A$2:$Y$53,25,FALSE)</f>
        <v>#N/A</v>
      </c>
      <c r="J940" s="118" t="s">
        <v>37</v>
      </c>
      <c r="K940" s="8" t="s">
        <v>5046</v>
      </c>
      <c r="L940" s="119" t="s">
        <v>5047</v>
      </c>
      <c r="M940" s="108" t="s">
        <v>5048</v>
      </c>
      <c r="N940" s="16" t="s">
        <v>5049</v>
      </c>
      <c r="O940" s="7" t="s">
        <v>389</v>
      </c>
      <c r="P940" s="24">
        <v>6740</v>
      </c>
      <c r="Q940" s="18"/>
      <c r="R940" s="24">
        <f t="shared" si="59"/>
        <v>0</v>
      </c>
      <c r="S940" s="25">
        <v>202304</v>
      </c>
      <c r="T940" s="364" t="s">
        <v>5050</v>
      </c>
      <c r="U940" s="365"/>
      <c r="V940" s="28">
        <v>0</v>
      </c>
      <c r="W940" s="28"/>
      <c r="X940" s="204"/>
      <c r="Y940" s="204"/>
      <c r="Z940" s="374" t="s">
        <v>5051</v>
      </c>
      <c r="AA940" s="35">
        <v>0.4</v>
      </c>
      <c r="AB940" s="375">
        <v>0</v>
      </c>
      <c r="AC940" s="36">
        <f t="shared" si="58"/>
        <v>0</v>
      </c>
    </row>
    <row r="941" s="2" customFormat="1" customHeight="1" spans="1:29">
      <c r="A941" s="5" t="s">
        <v>582</v>
      </c>
      <c r="B941" s="6" t="s">
        <v>4348</v>
      </c>
      <c r="C941" s="6" t="s">
        <v>4946</v>
      </c>
      <c r="D941" s="6" t="s">
        <v>810</v>
      </c>
      <c r="E941" s="7" t="s">
        <v>5043</v>
      </c>
      <c r="F941" s="8" t="s">
        <v>5044</v>
      </c>
      <c r="G941" s="9" t="s">
        <v>35</v>
      </c>
      <c r="H941" s="14" t="s">
        <v>5045</v>
      </c>
      <c r="I941" s="14" t="e">
        <f>VLOOKUP(H941,合同高级查询数据!$A$2:$Y$53,25,FALSE)</f>
        <v>#N/A</v>
      </c>
      <c r="J941" s="8" t="s">
        <v>37</v>
      </c>
      <c r="K941" s="8" t="s">
        <v>5046</v>
      </c>
      <c r="L941" s="15" t="s">
        <v>5052</v>
      </c>
      <c r="M941" s="16" t="s">
        <v>5048</v>
      </c>
      <c r="N941" s="116" t="s">
        <v>5053</v>
      </c>
      <c r="O941" s="17" t="s">
        <v>3982</v>
      </c>
      <c r="P941" s="18">
        <v>6740</v>
      </c>
      <c r="Q941" s="23">
        <v>13.02</v>
      </c>
      <c r="R941" s="24">
        <f t="shared" si="59"/>
        <v>87754.8</v>
      </c>
      <c r="S941" s="25">
        <v>202304</v>
      </c>
      <c r="T941" s="26" t="s">
        <v>5054</v>
      </c>
      <c r="U941" s="27"/>
      <c r="V941" s="28">
        <v>13.019682884</v>
      </c>
      <c r="W941" s="29"/>
      <c r="X941" s="30"/>
      <c r="Y941" s="115"/>
      <c r="Z941" s="34" t="s">
        <v>5055</v>
      </c>
      <c r="AA941" s="35">
        <v>0.4</v>
      </c>
      <c r="AB941" s="372">
        <v>20</v>
      </c>
      <c r="AC941" s="36">
        <f t="shared" si="58"/>
        <v>8</v>
      </c>
    </row>
    <row r="942" s="2" customFormat="1" customHeight="1" spans="1:29">
      <c r="A942" s="5" t="s">
        <v>582</v>
      </c>
      <c r="B942" s="6" t="s">
        <v>4348</v>
      </c>
      <c r="C942" s="6" t="s">
        <v>2157</v>
      </c>
      <c r="D942" s="6" t="s">
        <v>530</v>
      </c>
      <c r="E942" s="7" t="s">
        <v>5056</v>
      </c>
      <c r="F942" s="8" t="s">
        <v>5057</v>
      </c>
      <c r="G942" s="9" t="s">
        <v>35</v>
      </c>
      <c r="H942" s="14" t="s">
        <v>5058</v>
      </c>
      <c r="I942" s="14" t="e">
        <f>VLOOKUP(H942,合同高级查询数据!$A$2:$Y$53,25,FALSE)</f>
        <v>#N/A</v>
      </c>
      <c r="J942" s="8" t="s">
        <v>37</v>
      </c>
      <c r="K942" s="8" t="s">
        <v>2813</v>
      </c>
      <c r="L942" s="15" t="s">
        <v>5057</v>
      </c>
      <c r="M942" s="16" t="s">
        <v>5059</v>
      </c>
      <c r="N942" s="8" t="s">
        <v>5060</v>
      </c>
      <c r="O942" s="17" t="s">
        <v>5061</v>
      </c>
      <c r="P942" s="18">
        <v>6740</v>
      </c>
      <c r="Q942" s="23">
        <v>0</v>
      </c>
      <c r="R942" s="24">
        <f t="shared" si="59"/>
        <v>0</v>
      </c>
      <c r="S942" s="25">
        <v>202304</v>
      </c>
      <c r="T942" s="26" t="s">
        <v>5062</v>
      </c>
      <c r="U942" s="27"/>
      <c r="V942" s="28">
        <v>0</v>
      </c>
      <c r="W942" s="29"/>
      <c r="X942" s="30"/>
      <c r="Y942" s="115"/>
      <c r="Z942" s="34" t="s">
        <v>5063</v>
      </c>
      <c r="AA942" s="35">
        <v>0.4</v>
      </c>
      <c r="AB942" s="372">
        <v>0</v>
      </c>
      <c r="AC942" s="36">
        <f t="shared" si="58"/>
        <v>0</v>
      </c>
    </row>
    <row r="943" s="2" customFormat="1" customHeight="1" spans="1:29">
      <c r="A943" s="5" t="s">
        <v>582</v>
      </c>
      <c r="B943" s="6" t="s">
        <v>4348</v>
      </c>
      <c r="C943" s="6" t="s">
        <v>2157</v>
      </c>
      <c r="D943" s="6" t="s">
        <v>530</v>
      </c>
      <c r="E943" s="7" t="s">
        <v>5056</v>
      </c>
      <c r="F943" s="8" t="s">
        <v>5057</v>
      </c>
      <c r="G943" s="9" t="s">
        <v>35</v>
      </c>
      <c r="H943" s="14" t="s">
        <v>5058</v>
      </c>
      <c r="I943" s="14" t="e">
        <f>VLOOKUP(H943,合同高级查询数据!$A$2:$Y$53,25,FALSE)</f>
        <v>#N/A</v>
      </c>
      <c r="J943" s="8" t="s">
        <v>37</v>
      </c>
      <c r="K943" s="8" t="s">
        <v>5064</v>
      </c>
      <c r="L943" s="15" t="s">
        <v>5065</v>
      </c>
      <c r="M943" s="16" t="s">
        <v>5066</v>
      </c>
      <c r="N943" s="8" t="s">
        <v>5067</v>
      </c>
      <c r="O943" s="17" t="s">
        <v>5068</v>
      </c>
      <c r="P943" s="18">
        <v>6740</v>
      </c>
      <c r="Q943" s="23">
        <v>8</v>
      </c>
      <c r="R943" s="24">
        <f t="shared" si="59"/>
        <v>53920</v>
      </c>
      <c r="S943" s="25">
        <v>202304</v>
      </c>
      <c r="T943" s="26" t="s">
        <v>5069</v>
      </c>
      <c r="U943" s="27"/>
      <c r="V943" s="28">
        <v>7.249173164</v>
      </c>
      <c r="W943" s="29">
        <v>8</v>
      </c>
      <c r="X943" s="30"/>
      <c r="Y943" s="115"/>
      <c r="Z943" s="34" t="s">
        <v>5070</v>
      </c>
      <c r="AA943" s="35">
        <v>0.4</v>
      </c>
      <c r="AB943" s="372">
        <v>20</v>
      </c>
      <c r="AC943" s="36">
        <f t="shared" si="58"/>
        <v>8</v>
      </c>
    </row>
    <row r="944" s="2" customFormat="1" customHeight="1" spans="1:29">
      <c r="A944" s="5" t="s">
        <v>582</v>
      </c>
      <c r="B944" s="6" t="s">
        <v>4348</v>
      </c>
      <c r="C944" s="6" t="s">
        <v>2157</v>
      </c>
      <c r="D944" s="6" t="s">
        <v>530</v>
      </c>
      <c r="E944" s="7" t="s">
        <v>5056</v>
      </c>
      <c r="F944" s="8" t="s">
        <v>5057</v>
      </c>
      <c r="G944" s="9" t="s">
        <v>35</v>
      </c>
      <c r="H944" s="14" t="s">
        <v>5058</v>
      </c>
      <c r="I944" s="14" t="e">
        <f>VLOOKUP(H944,合同高级查询数据!$A$2:$Y$53,25,FALSE)</f>
        <v>#N/A</v>
      </c>
      <c r="J944" s="8" t="s">
        <v>37</v>
      </c>
      <c r="K944" s="8" t="s">
        <v>5071</v>
      </c>
      <c r="L944" s="15" t="s">
        <v>5072</v>
      </c>
      <c r="M944" s="16" t="s">
        <v>5066</v>
      </c>
      <c r="N944" s="8" t="s">
        <v>5073</v>
      </c>
      <c r="O944" s="17" t="s">
        <v>5074</v>
      </c>
      <c r="P944" s="18">
        <v>6740</v>
      </c>
      <c r="Q944" s="23">
        <v>0</v>
      </c>
      <c r="R944" s="24">
        <f t="shared" si="59"/>
        <v>0</v>
      </c>
      <c r="S944" s="25">
        <v>202304</v>
      </c>
      <c r="T944" s="26" t="s">
        <v>5075</v>
      </c>
      <c r="U944" s="27"/>
      <c r="V944" s="28">
        <v>0</v>
      </c>
      <c r="W944" s="29"/>
      <c r="X944" s="30"/>
      <c r="Y944" s="115"/>
      <c r="Z944" s="34" t="s">
        <v>5076</v>
      </c>
      <c r="AA944" s="35">
        <v>0.4</v>
      </c>
      <c r="AB944" s="372">
        <v>0</v>
      </c>
      <c r="AC944" s="36">
        <f t="shared" si="58"/>
        <v>0</v>
      </c>
    </row>
    <row r="945" s="2" customFormat="1" customHeight="1" spans="1:29">
      <c r="A945" s="5" t="s">
        <v>582</v>
      </c>
      <c r="B945" s="6" t="s">
        <v>4348</v>
      </c>
      <c r="C945" s="6" t="s">
        <v>2157</v>
      </c>
      <c r="D945" s="6" t="s">
        <v>530</v>
      </c>
      <c r="E945" s="7" t="s">
        <v>5056</v>
      </c>
      <c r="F945" s="8" t="s">
        <v>5057</v>
      </c>
      <c r="G945" s="9" t="s">
        <v>35</v>
      </c>
      <c r="H945" s="101" t="s">
        <v>5077</v>
      </c>
      <c r="I945" s="14" t="e">
        <f>VLOOKUP(H945,合同高级查询数据!$A$2:$Y$53,25,FALSE)</f>
        <v>#N/A</v>
      </c>
      <c r="J945" s="8" t="s">
        <v>37</v>
      </c>
      <c r="K945" s="8" t="s">
        <v>5078</v>
      </c>
      <c r="L945" s="15" t="s">
        <v>5079</v>
      </c>
      <c r="M945" s="16" t="s">
        <v>5080</v>
      </c>
      <c r="N945" s="116">
        <v>44927</v>
      </c>
      <c r="O945" s="17" t="s">
        <v>1343</v>
      </c>
      <c r="P945" s="304">
        <v>6740</v>
      </c>
      <c r="Q945" s="23">
        <v>315.66</v>
      </c>
      <c r="R945" s="24">
        <f t="shared" si="59"/>
        <v>2127548.4</v>
      </c>
      <c r="S945" s="25">
        <v>202304</v>
      </c>
      <c r="T945" s="26" t="s">
        <v>5081</v>
      </c>
      <c r="U945" s="27"/>
      <c r="V945" s="28">
        <v>315.657348633</v>
      </c>
      <c r="W945" s="29"/>
      <c r="X945" s="30"/>
      <c r="Y945" s="138"/>
      <c r="Z945" s="34" t="s">
        <v>5082</v>
      </c>
      <c r="AA945" s="35">
        <v>0.4</v>
      </c>
      <c r="AB945" s="372">
        <v>600</v>
      </c>
      <c r="AC945" s="36">
        <f t="shared" si="58"/>
        <v>240</v>
      </c>
    </row>
    <row r="946" s="2" customFormat="1" customHeight="1" spans="1:29">
      <c r="A946" s="5" t="s">
        <v>582</v>
      </c>
      <c r="B946" s="6" t="s">
        <v>4348</v>
      </c>
      <c r="C946" s="6" t="s">
        <v>66</v>
      </c>
      <c r="D946" s="6" t="s">
        <v>810</v>
      </c>
      <c r="E946" s="61" t="s">
        <v>5083</v>
      </c>
      <c r="F946" s="61" t="s">
        <v>5084</v>
      </c>
      <c r="G946" s="61" t="s">
        <v>35</v>
      </c>
      <c r="H946" s="14" t="s">
        <v>5085</v>
      </c>
      <c r="I946" s="14" t="e">
        <f>VLOOKUP(H946,合同高级查询数据!$A$2:$Y$53,25,FALSE)</f>
        <v>#N/A</v>
      </c>
      <c r="J946" s="118" t="s">
        <v>37</v>
      </c>
      <c r="K946" s="61" t="s">
        <v>68</v>
      </c>
      <c r="L946" s="119" t="s">
        <v>5086</v>
      </c>
      <c r="M946" s="108" t="s">
        <v>5087</v>
      </c>
      <c r="N946" s="16" t="s">
        <v>5088</v>
      </c>
      <c r="O946" s="96" t="s">
        <v>5089</v>
      </c>
      <c r="P946" s="24">
        <v>6740</v>
      </c>
      <c r="Q946" s="18">
        <v>0</v>
      </c>
      <c r="R946" s="24">
        <f t="shared" si="59"/>
        <v>0</v>
      </c>
      <c r="S946" s="25">
        <v>202304</v>
      </c>
      <c r="T946" s="364" t="s">
        <v>5090</v>
      </c>
      <c r="U946" s="365"/>
      <c r="V946" s="28">
        <v>0</v>
      </c>
      <c r="W946" s="28"/>
      <c r="X946" s="204"/>
      <c r="Y946" s="204"/>
      <c r="Z946" s="190" t="s">
        <v>5091</v>
      </c>
      <c r="AA946" s="35">
        <v>0.4</v>
      </c>
      <c r="AB946" s="375">
        <v>0</v>
      </c>
      <c r="AC946" s="36">
        <f t="shared" si="58"/>
        <v>0</v>
      </c>
    </row>
    <row r="947" s="2" customFormat="1" customHeight="1" spans="1:29">
      <c r="A947" s="5" t="s">
        <v>582</v>
      </c>
      <c r="B947" s="6" t="s">
        <v>4348</v>
      </c>
      <c r="C947" s="6" t="s">
        <v>66</v>
      </c>
      <c r="D947" s="6" t="s">
        <v>810</v>
      </c>
      <c r="E947" s="7" t="s">
        <v>5083</v>
      </c>
      <c r="F947" s="8" t="s">
        <v>5084</v>
      </c>
      <c r="G947" s="9" t="s">
        <v>35</v>
      </c>
      <c r="H947" s="14" t="s">
        <v>5085</v>
      </c>
      <c r="I947" s="14" t="e">
        <f>VLOOKUP(H947,合同高级查询数据!$A$2:$Y$53,25,FALSE)</f>
        <v>#N/A</v>
      </c>
      <c r="J947" s="8" t="s">
        <v>37</v>
      </c>
      <c r="K947" s="8" t="s">
        <v>68</v>
      </c>
      <c r="L947" s="15" t="s">
        <v>5092</v>
      </c>
      <c r="M947" s="16" t="s">
        <v>5093</v>
      </c>
      <c r="N947" s="8" t="s">
        <v>5094</v>
      </c>
      <c r="O947" s="17" t="s">
        <v>5095</v>
      </c>
      <c r="P947" s="18">
        <v>6740</v>
      </c>
      <c r="Q947" s="23">
        <v>141.83</v>
      </c>
      <c r="R947" s="24">
        <f t="shared" si="59"/>
        <v>955934.2</v>
      </c>
      <c r="S947" s="25">
        <v>202304</v>
      </c>
      <c r="T947" s="26" t="s">
        <v>5096</v>
      </c>
      <c r="U947" s="27"/>
      <c r="V947" s="28">
        <v>141.831420898</v>
      </c>
      <c r="W947" s="29"/>
      <c r="X947" s="30"/>
      <c r="Y947" s="115"/>
      <c r="Z947" s="34" t="s">
        <v>5097</v>
      </c>
      <c r="AA947" s="35">
        <v>0.4</v>
      </c>
      <c r="AB947" s="372">
        <v>320</v>
      </c>
      <c r="AC947" s="36">
        <f t="shared" si="58"/>
        <v>128</v>
      </c>
    </row>
    <row r="948" s="2" customFormat="1" customHeight="1" spans="1:29">
      <c r="A948" s="5" t="s">
        <v>582</v>
      </c>
      <c r="B948" s="6" t="s">
        <v>4348</v>
      </c>
      <c r="C948" s="6" t="s">
        <v>52</v>
      </c>
      <c r="D948" s="6" t="s">
        <v>810</v>
      </c>
      <c r="E948" s="5" t="s">
        <v>5098</v>
      </c>
      <c r="F948" s="5" t="s">
        <v>5099</v>
      </c>
      <c r="G948" s="5" t="s">
        <v>35</v>
      </c>
      <c r="H948" s="14" t="s">
        <v>5100</v>
      </c>
      <c r="I948" s="14" t="e">
        <f>VLOOKUP(H948,合同高级查询数据!$A$2:$Y$53,25,FALSE)</f>
        <v>#N/A</v>
      </c>
      <c r="J948" s="118" t="s">
        <v>37</v>
      </c>
      <c r="K948" s="5" t="s">
        <v>55</v>
      </c>
      <c r="L948" s="302" t="s">
        <v>5099</v>
      </c>
      <c r="M948" s="108" t="s">
        <v>5101</v>
      </c>
      <c r="N948" s="115" t="s">
        <v>5102</v>
      </c>
      <c r="O948" s="115" t="s">
        <v>5103</v>
      </c>
      <c r="P948" s="304">
        <v>6740</v>
      </c>
      <c r="Q948" s="315">
        <v>0</v>
      </c>
      <c r="R948" s="304">
        <f t="shared" si="59"/>
        <v>0</v>
      </c>
      <c r="S948" s="316">
        <v>202304</v>
      </c>
      <c r="T948" s="138" t="s">
        <v>5104</v>
      </c>
      <c r="U948" s="317"/>
      <c r="V948" s="28">
        <v>0</v>
      </c>
      <c r="W948" s="319"/>
      <c r="X948" s="115"/>
      <c r="Y948" s="115"/>
      <c r="Z948" s="344" t="s">
        <v>5105</v>
      </c>
      <c r="AA948" s="376">
        <v>0.4</v>
      </c>
      <c r="AB948" s="346">
        <v>0</v>
      </c>
      <c r="AC948" s="36">
        <f t="shared" si="58"/>
        <v>0</v>
      </c>
    </row>
    <row r="949" s="2" customFormat="1" customHeight="1" spans="1:29">
      <c r="A949" s="5" t="s">
        <v>582</v>
      </c>
      <c r="B949" s="6" t="s">
        <v>4348</v>
      </c>
      <c r="C949" s="6" t="s">
        <v>52</v>
      </c>
      <c r="D949" s="6" t="s">
        <v>810</v>
      </c>
      <c r="E949" s="5" t="s">
        <v>5098</v>
      </c>
      <c r="F949" s="5" t="s">
        <v>5099</v>
      </c>
      <c r="G949" s="5" t="s">
        <v>35</v>
      </c>
      <c r="H949" s="14" t="s">
        <v>5100</v>
      </c>
      <c r="I949" s="14" t="e">
        <f>VLOOKUP(H949,合同高级查询数据!$A$2:$Y$53,25,FALSE)</f>
        <v>#N/A</v>
      </c>
      <c r="J949" s="118" t="s">
        <v>37</v>
      </c>
      <c r="K949" s="5" t="s">
        <v>55</v>
      </c>
      <c r="L949" s="302" t="s">
        <v>5106</v>
      </c>
      <c r="M949" s="108" t="s">
        <v>5107</v>
      </c>
      <c r="N949" s="115" t="s">
        <v>5108</v>
      </c>
      <c r="O949" s="115" t="s">
        <v>5109</v>
      </c>
      <c r="P949" s="304">
        <v>6740</v>
      </c>
      <c r="Q949" s="315">
        <v>8.7</v>
      </c>
      <c r="R949" s="304">
        <f t="shared" si="59"/>
        <v>58638</v>
      </c>
      <c r="S949" s="316">
        <v>202304</v>
      </c>
      <c r="T949" s="138" t="s">
        <v>5110</v>
      </c>
      <c r="U949" s="317"/>
      <c r="V949" s="28">
        <v>8.699658394</v>
      </c>
      <c r="W949" s="319"/>
      <c r="X949" s="115"/>
      <c r="Y949" s="115"/>
      <c r="Z949" s="344" t="s">
        <v>5111</v>
      </c>
      <c r="AA949" s="376">
        <v>0.4</v>
      </c>
      <c r="AB949" s="346">
        <v>20</v>
      </c>
      <c r="AC949" s="36">
        <f t="shared" si="58"/>
        <v>8</v>
      </c>
    </row>
    <row r="1036217" s="44" customFormat="1" customHeight="1" spans="1:29">
      <c r="A1036217" s="45"/>
      <c r="B1036217" s="45"/>
      <c r="C1036217" s="45"/>
      <c r="D1036217" s="45"/>
      <c r="E1036217" s="45"/>
      <c r="F1036217" s="45"/>
      <c r="G1036217" s="45"/>
      <c r="H1036217" s="46"/>
      <c r="I1036217" s="46"/>
      <c r="J1036217" s="45"/>
      <c r="K1036217" s="45"/>
      <c r="L1036217" s="45"/>
      <c r="M1036217" s="47"/>
      <c r="N1036217" s="47"/>
      <c r="O1036217" s="47"/>
      <c r="P1036217" s="48"/>
      <c r="Q1036217" s="48"/>
      <c r="R1036217" s="48"/>
      <c r="S1036217" s="47"/>
      <c r="T1036217" s="47"/>
      <c r="U1036217" s="47"/>
      <c r="V1036217" s="49"/>
      <c r="W1036217" s="50"/>
      <c r="X1036217" s="51"/>
      <c r="Y1036217" s="51"/>
      <c r="Z1036217" s="377"/>
      <c r="AA1036217" s="53"/>
      <c r="AB1036217" s="54"/>
      <c r="AC1036217" s="53"/>
    </row>
    <row r="1036218" s="44" customFormat="1" customHeight="1" spans="1:29">
      <c r="A1036218" s="45"/>
      <c r="B1036218" s="45"/>
      <c r="C1036218" s="45"/>
      <c r="D1036218" s="45"/>
      <c r="E1036218" s="45"/>
      <c r="F1036218" s="45"/>
      <c r="G1036218" s="45"/>
      <c r="H1036218" s="46"/>
      <c r="I1036218" s="46"/>
      <c r="J1036218" s="45"/>
      <c r="K1036218" s="45"/>
      <c r="L1036218" s="45"/>
      <c r="M1036218" s="47"/>
      <c r="N1036218" s="47"/>
      <c r="O1036218" s="47"/>
      <c r="P1036218" s="48"/>
      <c r="Q1036218" s="48"/>
      <c r="R1036218" s="48"/>
      <c r="S1036218" s="47"/>
      <c r="T1036218" s="47"/>
      <c r="U1036218" s="47"/>
      <c r="V1036218" s="49"/>
      <c r="W1036218" s="50"/>
      <c r="X1036218" s="51"/>
      <c r="Y1036218" s="51"/>
      <c r="Z1036218" s="378"/>
      <c r="AA1036218" s="53"/>
      <c r="AB1036218" s="54"/>
      <c r="AC1036218" s="53"/>
    </row>
    <row r="1036219" s="44" customFormat="1" customHeight="1" spans="1:29">
      <c r="A1036219" s="45"/>
      <c r="B1036219" s="45"/>
      <c r="C1036219" s="45"/>
      <c r="D1036219" s="45"/>
      <c r="E1036219" s="45"/>
      <c r="F1036219" s="45"/>
      <c r="G1036219" s="45"/>
      <c r="H1036219" s="46"/>
      <c r="I1036219" s="46"/>
      <c r="J1036219" s="45"/>
      <c r="K1036219" s="45"/>
      <c r="L1036219" s="45"/>
      <c r="M1036219" s="47"/>
      <c r="N1036219" s="47"/>
      <c r="O1036219" s="47"/>
      <c r="P1036219" s="48"/>
      <c r="Q1036219" s="48"/>
      <c r="R1036219" s="48"/>
      <c r="S1036219" s="47"/>
      <c r="T1036219" s="47"/>
      <c r="U1036219" s="47"/>
      <c r="V1036219" s="49"/>
      <c r="W1036219" s="50"/>
      <c r="X1036219" s="51"/>
      <c r="Y1036219" s="51"/>
      <c r="Z1036219" s="378"/>
      <c r="AA1036219" s="53"/>
      <c r="AB1036219" s="54"/>
      <c r="AC1036219" s="53"/>
    </row>
    <row r="1036220" s="44" customFormat="1" customHeight="1" spans="1:29">
      <c r="A1036220" s="45"/>
      <c r="B1036220" s="45"/>
      <c r="C1036220" s="45"/>
      <c r="D1036220" s="45"/>
      <c r="E1036220" s="45"/>
      <c r="F1036220" s="45"/>
      <c r="G1036220" s="45"/>
      <c r="H1036220" s="46"/>
      <c r="I1036220" s="46"/>
      <c r="J1036220" s="45"/>
      <c r="K1036220" s="45"/>
      <c r="L1036220" s="45"/>
      <c r="M1036220" s="47"/>
      <c r="N1036220" s="47"/>
      <c r="O1036220" s="47"/>
      <c r="P1036220" s="48"/>
      <c r="Q1036220" s="48"/>
      <c r="R1036220" s="48"/>
      <c r="S1036220" s="47"/>
      <c r="T1036220" s="47"/>
      <c r="U1036220" s="47"/>
      <c r="V1036220" s="49"/>
      <c r="W1036220" s="50"/>
      <c r="X1036220" s="51"/>
      <c r="Y1036220" s="51"/>
      <c r="Z1036220" s="378"/>
      <c r="AA1036220" s="53"/>
      <c r="AB1036220" s="54"/>
      <c r="AC1036220" s="53"/>
    </row>
    <row r="1036221" s="44" customFormat="1" customHeight="1" spans="1:29">
      <c r="A1036221" s="45"/>
      <c r="B1036221" s="45"/>
      <c r="C1036221" s="45"/>
      <c r="D1036221" s="45"/>
      <c r="E1036221" s="45"/>
      <c r="F1036221" s="45"/>
      <c r="G1036221" s="45"/>
      <c r="H1036221" s="46"/>
      <c r="I1036221" s="46"/>
      <c r="J1036221" s="45"/>
      <c r="K1036221" s="45"/>
      <c r="L1036221" s="45"/>
      <c r="M1036221" s="47"/>
      <c r="N1036221" s="47"/>
      <c r="O1036221" s="47"/>
      <c r="P1036221" s="48"/>
      <c r="Q1036221" s="48"/>
      <c r="R1036221" s="48"/>
      <c r="S1036221" s="47"/>
      <c r="T1036221" s="47"/>
      <c r="U1036221" s="47"/>
      <c r="V1036221" s="49"/>
      <c r="W1036221" s="50"/>
      <c r="X1036221" s="51"/>
      <c r="Y1036221" s="51"/>
      <c r="Z1036221" s="378"/>
      <c r="AA1036221" s="53"/>
      <c r="AB1036221" s="54"/>
      <c r="AC1036221" s="53"/>
    </row>
    <row r="1036222" s="44" customFormat="1" customHeight="1" spans="1:29">
      <c r="A1036222" s="45"/>
      <c r="B1036222" s="45"/>
      <c r="C1036222" s="45"/>
      <c r="D1036222" s="45"/>
      <c r="E1036222" s="45"/>
      <c r="F1036222" s="45"/>
      <c r="G1036222" s="45"/>
      <c r="H1036222" s="46"/>
      <c r="I1036222" s="46"/>
      <c r="J1036222" s="45"/>
      <c r="K1036222" s="45"/>
      <c r="L1036222" s="45"/>
      <c r="M1036222" s="47"/>
      <c r="N1036222" s="47"/>
      <c r="O1036222" s="47"/>
      <c r="P1036222" s="48"/>
      <c r="Q1036222" s="48"/>
      <c r="R1036222" s="48"/>
      <c r="S1036222" s="47"/>
      <c r="T1036222" s="47"/>
      <c r="U1036222" s="47"/>
      <c r="V1036222" s="49"/>
      <c r="W1036222" s="50"/>
      <c r="X1036222" s="51"/>
      <c r="Y1036222" s="51"/>
      <c r="Z1036222" s="378"/>
      <c r="AA1036222" s="53"/>
      <c r="AB1036222" s="54"/>
      <c r="AC1036222" s="53"/>
    </row>
    <row r="1036223" s="44" customFormat="1" customHeight="1" spans="1:29">
      <c r="A1036223" s="45"/>
      <c r="B1036223" s="45"/>
      <c r="C1036223" s="45"/>
      <c r="D1036223" s="45"/>
      <c r="E1036223" s="45"/>
      <c r="F1036223" s="45"/>
      <c r="G1036223" s="45"/>
      <c r="H1036223" s="46"/>
      <c r="I1036223" s="46"/>
      <c r="J1036223" s="45"/>
      <c r="K1036223" s="45"/>
      <c r="L1036223" s="45"/>
      <c r="M1036223" s="47"/>
      <c r="N1036223" s="47"/>
      <c r="O1036223" s="47"/>
      <c r="P1036223" s="48"/>
      <c r="Q1036223" s="48"/>
      <c r="R1036223" s="48"/>
      <c r="S1036223" s="47"/>
      <c r="T1036223" s="47"/>
      <c r="U1036223" s="47"/>
      <c r="V1036223" s="49"/>
      <c r="W1036223" s="50"/>
      <c r="X1036223" s="51"/>
      <c r="Y1036223" s="51"/>
      <c r="Z1036223" s="378"/>
      <c r="AA1036223" s="53"/>
      <c r="AB1036223" s="54"/>
      <c r="AC1036223" s="53"/>
    </row>
    <row r="1036224" s="44" customFormat="1" customHeight="1" spans="1:29">
      <c r="A1036224" s="45"/>
      <c r="B1036224" s="45"/>
      <c r="C1036224" s="45"/>
      <c r="D1036224" s="45"/>
      <c r="E1036224" s="45"/>
      <c r="F1036224" s="45"/>
      <c r="G1036224" s="45"/>
      <c r="H1036224" s="46"/>
      <c r="I1036224" s="46"/>
      <c r="J1036224" s="45"/>
      <c r="K1036224" s="45"/>
      <c r="L1036224" s="45"/>
      <c r="M1036224" s="47"/>
      <c r="N1036224" s="47"/>
      <c r="O1036224" s="47"/>
      <c r="P1036224" s="48"/>
      <c r="Q1036224" s="48"/>
      <c r="R1036224" s="48"/>
      <c r="S1036224" s="47"/>
      <c r="T1036224" s="47"/>
      <c r="U1036224" s="47"/>
      <c r="V1036224" s="49"/>
      <c r="W1036224" s="50"/>
      <c r="X1036224" s="51"/>
      <c r="Y1036224" s="51"/>
      <c r="Z1036224" s="378"/>
      <c r="AA1036224" s="53"/>
      <c r="AB1036224" s="54"/>
      <c r="AC1036224" s="53"/>
    </row>
    <row r="1036225" s="44" customFormat="1" customHeight="1" spans="1:29">
      <c r="A1036225" s="45"/>
      <c r="B1036225" s="45"/>
      <c r="C1036225" s="45"/>
      <c r="D1036225" s="45"/>
      <c r="E1036225" s="45"/>
      <c r="F1036225" s="45"/>
      <c r="G1036225" s="45"/>
      <c r="H1036225" s="46"/>
      <c r="I1036225" s="46"/>
      <c r="J1036225" s="45"/>
      <c r="K1036225" s="45"/>
      <c r="L1036225" s="45"/>
      <c r="M1036225" s="47"/>
      <c r="N1036225" s="47"/>
      <c r="O1036225" s="47"/>
      <c r="P1036225" s="48"/>
      <c r="Q1036225" s="48"/>
      <c r="R1036225" s="48"/>
      <c r="S1036225" s="47"/>
      <c r="T1036225" s="47"/>
      <c r="U1036225" s="47"/>
      <c r="V1036225" s="49"/>
      <c r="W1036225" s="50"/>
      <c r="X1036225" s="51"/>
      <c r="Y1036225" s="51"/>
      <c r="Z1036225" s="378"/>
      <c r="AA1036225" s="53"/>
      <c r="AB1036225" s="54"/>
      <c r="AC1036225" s="53"/>
    </row>
    <row r="1036226" s="44" customFormat="1" customHeight="1" spans="1:29">
      <c r="A1036226" s="45"/>
      <c r="B1036226" s="45"/>
      <c r="C1036226" s="45"/>
      <c r="D1036226" s="45"/>
      <c r="E1036226" s="45"/>
      <c r="F1036226" s="45"/>
      <c r="G1036226" s="45"/>
      <c r="H1036226" s="46"/>
      <c r="I1036226" s="46"/>
      <c r="J1036226" s="45"/>
      <c r="K1036226" s="45"/>
      <c r="L1036226" s="45"/>
      <c r="M1036226" s="47"/>
      <c r="N1036226" s="47"/>
      <c r="O1036226" s="47"/>
      <c r="P1036226" s="48"/>
      <c r="Q1036226" s="48"/>
      <c r="R1036226" s="48"/>
      <c r="S1036226" s="47"/>
      <c r="T1036226" s="47"/>
      <c r="U1036226" s="47"/>
      <c r="V1036226" s="49"/>
      <c r="W1036226" s="50"/>
      <c r="X1036226" s="51"/>
      <c r="Y1036226" s="51"/>
      <c r="Z1036226" s="378"/>
      <c r="AA1036226" s="53"/>
      <c r="AB1036226" s="54"/>
      <c r="AC1036226" s="53"/>
    </row>
    <row r="1036227" s="44" customFormat="1" customHeight="1" spans="1:29">
      <c r="A1036227" s="45"/>
      <c r="B1036227" s="45"/>
      <c r="C1036227" s="45"/>
      <c r="D1036227" s="45"/>
      <c r="E1036227" s="45"/>
      <c r="F1036227" s="45"/>
      <c r="G1036227" s="45"/>
      <c r="H1036227" s="46"/>
      <c r="I1036227" s="46"/>
      <c r="J1036227" s="45"/>
      <c r="K1036227" s="45"/>
      <c r="L1036227" s="45"/>
      <c r="M1036227" s="47"/>
      <c r="N1036227" s="47"/>
      <c r="O1036227" s="47"/>
      <c r="P1036227" s="48"/>
      <c r="Q1036227" s="48"/>
      <c r="R1036227" s="48"/>
      <c r="S1036227" s="47"/>
      <c r="T1036227" s="47"/>
      <c r="U1036227" s="47"/>
      <c r="V1036227" s="49"/>
      <c r="W1036227" s="50"/>
      <c r="X1036227" s="51"/>
      <c r="Y1036227" s="51"/>
      <c r="Z1036227" s="378"/>
      <c r="AA1036227" s="53"/>
      <c r="AB1036227" s="54"/>
      <c r="AC1036227" s="53"/>
    </row>
    <row r="1036228" s="44" customFormat="1" customHeight="1" spans="1:29">
      <c r="A1036228" s="45"/>
      <c r="B1036228" s="45"/>
      <c r="C1036228" s="45"/>
      <c r="D1036228" s="45"/>
      <c r="E1036228" s="45"/>
      <c r="F1036228" s="45"/>
      <c r="G1036228" s="45"/>
      <c r="H1036228" s="46"/>
      <c r="I1036228" s="46"/>
      <c r="J1036228" s="45"/>
      <c r="K1036228" s="45"/>
      <c r="L1036228" s="45"/>
      <c r="M1036228" s="47"/>
      <c r="N1036228" s="47"/>
      <c r="O1036228" s="47"/>
      <c r="P1036228" s="48"/>
      <c r="Q1036228" s="48"/>
      <c r="R1036228" s="48"/>
      <c r="S1036228" s="47"/>
      <c r="T1036228" s="47"/>
      <c r="U1036228" s="47"/>
      <c r="V1036228" s="49"/>
      <c r="W1036228" s="50"/>
      <c r="X1036228" s="51"/>
      <c r="Y1036228" s="51"/>
      <c r="Z1036228" s="378"/>
      <c r="AA1036228" s="53"/>
      <c r="AB1036228" s="54"/>
      <c r="AC1036228" s="53"/>
    </row>
    <row r="1036229" s="44" customFormat="1" customHeight="1" spans="1:29">
      <c r="A1036229" s="45"/>
      <c r="B1036229" s="45"/>
      <c r="C1036229" s="45"/>
      <c r="D1036229" s="45"/>
      <c r="E1036229" s="45"/>
      <c r="F1036229" s="45"/>
      <c r="G1036229" s="45"/>
      <c r="H1036229" s="46"/>
      <c r="I1036229" s="46"/>
      <c r="J1036229" s="45"/>
      <c r="K1036229" s="45"/>
      <c r="L1036229" s="45"/>
      <c r="M1036229" s="47"/>
      <c r="N1036229" s="47"/>
      <c r="O1036229" s="47"/>
      <c r="P1036229" s="48"/>
      <c r="Q1036229" s="48"/>
      <c r="R1036229" s="48"/>
      <c r="S1036229" s="47"/>
      <c r="T1036229" s="47"/>
      <c r="U1036229" s="47"/>
      <c r="V1036229" s="49"/>
      <c r="W1036229" s="50"/>
      <c r="X1036229" s="51"/>
      <c r="Y1036229" s="51"/>
      <c r="Z1036229" s="378"/>
      <c r="AA1036229" s="53"/>
      <c r="AB1036229" s="54"/>
      <c r="AC1036229" s="53"/>
    </row>
    <row r="1036230" s="44" customFormat="1" customHeight="1" spans="1:29">
      <c r="A1036230" s="45"/>
      <c r="B1036230" s="45"/>
      <c r="C1036230" s="45"/>
      <c r="D1036230" s="45"/>
      <c r="E1036230" s="45"/>
      <c r="F1036230" s="45"/>
      <c r="G1036230" s="45"/>
      <c r="H1036230" s="46"/>
      <c r="I1036230" s="46"/>
      <c r="J1036230" s="45"/>
      <c r="K1036230" s="45"/>
      <c r="L1036230" s="45"/>
      <c r="M1036230" s="47"/>
      <c r="N1036230" s="47"/>
      <c r="O1036230" s="47"/>
      <c r="P1036230" s="48"/>
      <c r="Q1036230" s="48"/>
      <c r="R1036230" s="48"/>
      <c r="S1036230" s="47"/>
      <c r="T1036230" s="47"/>
      <c r="U1036230" s="47"/>
      <c r="V1036230" s="49"/>
      <c r="W1036230" s="50"/>
      <c r="X1036230" s="51"/>
      <c r="Y1036230" s="51"/>
      <c r="Z1036230" s="378"/>
      <c r="AA1036230" s="53"/>
      <c r="AB1036230" s="54"/>
      <c r="AC1036230" s="53"/>
    </row>
    <row r="1036231" s="44" customFormat="1" customHeight="1" spans="1:29">
      <c r="A1036231" s="45"/>
      <c r="B1036231" s="45"/>
      <c r="C1036231" s="45"/>
      <c r="D1036231" s="45"/>
      <c r="E1036231" s="45"/>
      <c r="F1036231" s="45"/>
      <c r="G1036231" s="45"/>
      <c r="H1036231" s="46"/>
      <c r="I1036231" s="46"/>
      <c r="J1036231" s="45"/>
      <c r="K1036231" s="45"/>
      <c r="L1036231" s="45"/>
      <c r="M1036231" s="47"/>
      <c r="N1036231" s="47"/>
      <c r="O1036231" s="47"/>
      <c r="P1036231" s="48"/>
      <c r="Q1036231" s="48"/>
      <c r="R1036231" s="48"/>
      <c r="S1036231" s="47"/>
      <c r="T1036231" s="47"/>
      <c r="U1036231" s="47"/>
      <c r="V1036231" s="49"/>
      <c r="W1036231" s="50"/>
      <c r="X1036231" s="51"/>
      <c r="Y1036231" s="51"/>
      <c r="Z1036231" s="379"/>
      <c r="AA1036231" s="53"/>
      <c r="AB1036231" s="54"/>
      <c r="AC1036231" s="53"/>
    </row>
    <row r="1036232" s="44" customFormat="1" customHeight="1" spans="1:29">
      <c r="A1036232" s="45"/>
      <c r="B1036232" s="45"/>
      <c r="C1036232" s="45"/>
      <c r="D1036232" s="45"/>
      <c r="E1036232" s="45"/>
      <c r="F1036232" s="45"/>
      <c r="G1036232" s="45"/>
      <c r="H1036232" s="46"/>
      <c r="I1036232" s="46"/>
      <c r="J1036232" s="45"/>
      <c r="K1036232" s="45"/>
      <c r="L1036232" s="45"/>
      <c r="M1036232" s="47"/>
      <c r="N1036232" s="47"/>
      <c r="O1036232" s="47"/>
      <c r="P1036232" s="48"/>
      <c r="Q1036232" s="48"/>
      <c r="R1036232" s="48"/>
      <c r="S1036232" s="47"/>
      <c r="T1036232" s="47"/>
      <c r="U1036232" s="47"/>
      <c r="V1036232" s="49"/>
      <c r="W1036232" s="50"/>
      <c r="X1036232" s="51"/>
      <c r="Y1036232" s="51"/>
      <c r="Z1036232" s="378"/>
      <c r="AA1036232" s="53"/>
      <c r="AB1036232" s="54"/>
      <c r="AC1036232" s="53"/>
    </row>
    <row r="1036233" s="44" customFormat="1" customHeight="1" spans="1:29">
      <c r="A1036233" s="45"/>
      <c r="B1036233" s="45"/>
      <c r="C1036233" s="45"/>
      <c r="D1036233" s="45"/>
      <c r="E1036233" s="45"/>
      <c r="F1036233" s="45"/>
      <c r="G1036233" s="45"/>
      <c r="H1036233" s="46"/>
      <c r="I1036233" s="46"/>
      <c r="J1036233" s="45"/>
      <c r="K1036233" s="45"/>
      <c r="L1036233" s="45"/>
      <c r="M1036233" s="47"/>
      <c r="N1036233" s="47"/>
      <c r="O1036233" s="47"/>
      <c r="P1036233" s="48"/>
      <c r="Q1036233" s="48"/>
      <c r="R1036233" s="48"/>
      <c r="S1036233" s="47"/>
      <c r="T1036233" s="47"/>
      <c r="U1036233" s="47"/>
      <c r="V1036233" s="49"/>
      <c r="W1036233" s="50"/>
      <c r="X1036233" s="51"/>
      <c r="Y1036233" s="51"/>
      <c r="Z1036233" s="378"/>
      <c r="AA1036233" s="53"/>
      <c r="AB1036233" s="54"/>
      <c r="AC1036233" s="53"/>
    </row>
    <row r="1036234" s="44" customFormat="1" customHeight="1" spans="1:29">
      <c r="A1036234" s="45"/>
      <c r="B1036234" s="45"/>
      <c r="C1036234" s="45"/>
      <c r="D1036234" s="45"/>
      <c r="E1036234" s="45"/>
      <c r="F1036234" s="45"/>
      <c r="G1036234" s="45"/>
      <c r="H1036234" s="46"/>
      <c r="I1036234" s="46"/>
      <c r="J1036234" s="45"/>
      <c r="K1036234" s="45"/>
      <c r="L1036234" s="45"/>
      <c r="M1036234" s="47"/>
      <c r="N1036234" s="47"/>
      <c r="O1036234" s="47"/>
      <c r="P1036234" s="48"/>
      <c r="Q1036234" s="48"/>
      <c r="R1036234" s="48"/>
      <c r="S1036234" s="47"/>
      <c r="T1036234" s="47"/>
      <c r="U1036234" s="47"/>
      <c r="V1036234" s="49"/>
      <c r="W1036234" s="50"/>
      <c r="X1036234" s="51"/>
      <c r="Y1036234" s="51"/>
      <c r="Z1036234" s="378"/>
      <c r="AA1036234" s="53"/>
      <c r="AB1036234" s="54"/>
      <c r="AC1036234" s="53"/>
    </row>
    <row r="1036235" s="44" customFormat="1" customHeight="1" spans="1:29">
      <c r="A1036235" s="45"/>
      <c r="B1036235" s="45"/>
      <c r="C1036235" s="45"/>
      <c r="D1036235" s="45"/>
      <c r="E1036235" s="45"/>
      <c r="F1036235" s="45"/>
      <c r="G1036235" s="45"/>
      <c r="H1036235" s="46"/>
      <c r="I1036235" s="46"/>
      <c r="J1036235" s="45"/>
      <c r="K1036235" s="45"/>
      <c r="L1036235" s="45"/>
      <c r="M1036235" s="47"/>
      <c r="N1036235" s="47"/>
      <c r="O1036235" s="47"/>
      <c r="P1036235" s="48"/>
      <c r="Q1036235" s="48"/>
      <c r="R1036235" s="48"/>
      <c r="S1036235" s="47"/>
      <c r="T1036235" s="47"/>
      <c r="U1036235" s="47"/>
      <c r="V1036235" s="49"/>
      <c r="W1036235" s="50"/>
      <c r="X1036235" s="51"/>
      <c r="Y1036235" s="51"/>
      <c r="Z1036235" s="378"/>
      <c r="AA1036235" s="53"/>
      <c r="AB1036235" s="54"/>
      <c r="AC1036235" s="53"/>
    </row>
    <row r="1036236" s="44" customFormat="1" customHeight="1" spans="1:29">
      <c r="A1036236" s="45"/>
      <c r="B1036236" s="45"/>
      <c r="C1036236" s="45"/>
      <c r="D1036236" s="45"/>
      <c r="E1036236" s="45"/>
      <c r="F1036236" s="45"/>
      <c r="G1036236" s="45"/>
      <c r="H1036236" s="46"/>
      <c r="I1036236" s="46"/>
      <c r="J1036236" s="45"/>
      <c r="K1036236" s="45"/>
      <c r="L1036236" s="45"/>
      <c r="M1036236" s="47"/>
      <c r="N1036236" s="47"/>
      <c r="O1036236" s="47"/>
      <c r="P1036236" s="48"/>
      <c r="Q1036236" s="48"/>
      <c r="R1036236" s="48"/>
      <c r="S1036236" s="47"/>
      <c r="T1036236" s="47"/>
      <c r="U1036236" s="47"/>
      <c r="V1036236" s="49"/>
      <c r="W1036236" s="50"/>
      <c r="X1036236" s="51"/>
      <c r="Y1036236" s="51"/>
      <c r="Z1036236" s="378"/>
      <c r="AA1036236" s="53"/>
      <c r="AB1036236" s="54"/>
      <c r="AC1036236" s="53"/>
    </row>
    <row r="1036237" s="44" customFormat="1" customHeight="1" spans="1:29">
      <c r="A1036237" s="45"/>
      <c r="B1036237" s="45"/>
      <c r="C1036237" s="45"/>
      <c r="D1036237" s="45"/>
      <c r="E1036237" s="45"/>
      <c r="F1036237" s="45"/>
      <c r="G1036237" s="45"/>
      <c r="H1036237" s="46"/>
      <c r="I1036237" s="46"/>
      <c r="J1036237" s="45"/>
      <c r="K1036237" s="45"/>
      <c r="L1036237" s="45"/>
      <c r="M1036237" s="47"/>
      <c r="N1036237" s="47"/>
      <c r="O1036237" s="47"/>
      <c r="P1036237" s="48"/>
      <c r="Q1036237" s="48"/>
      <c r="R1036237" s="48"/>
      <c r="S1036237" s="47"/>
      <c r="T1036237" s="47"/>
      <c r="U1036237" s="47"/>
      <c r="V1036237" s="49"/>
      <c r="W1036237" s="50"/>
      <c r="X1036237" s="51"/>
      <c r="Y1036237" s="51"/>
      <c r="Z1036237" s="378"/>
      <c r="AA1036237" s="53"/>
      <c r="AB1036237" s="54"/>
      <c r="AC1036237" s="53"/>
    </row>
    <row r="1036238" s="44" customFormat="1" customHeight="1" spans="1:29">
      <c r="A1036238" s="45"/>
      <c r="B1036238" s="45"/>
      <c r="C1036238" s="45"/>
      <c r="D1036238" s="45"/>
      <c r="E1036238" s="45"/>
      <c r="F1036238" s="45"/>
      <c r="G1036238" s="45"/>
      <c r="H1036238" s="46"/>
      <c r="I1036238" s="46"/>
      <c r="J1036238" s="45"/>
      <c r="K1036238" s="45"/>
      <c r="L1036238" s="45"/>
      <c r="M1036238" s="47"/>
      <c r="N1036238" s="47"/>
      <c r="O1036238" s="47"/>
      <c r="P1036238" s="48"/>
      <c r="Q1036238" s="48"/>
      <c r="R1036238" s="48"/>
      <c r="S1036238" s="47"/>
      <c r="T1036238" s="47"/>
      <c r="U1036238" s="47"/>
      <c r="V1036238" s="49"/>
      <c r="W1036238" s="50"/>
      <c r="X1036238" s="51"/>
      <c r="Y1036238" s="51"/>
      <c r="Z1036238" s="378"/>
      <c r="AA1036238" s="53"/>
      <c r="AB1036238" s="54"/>
      <c r="AC1036238" s="53"/>
    </row>
    <row r="1036239" s="44" customFormat="1" customHeight="1" spans="1:29">
      <c r="A1036239" s="45"/>
      <c r="B1036239" s="45"/>
      <c r="C1036239" s="45"/>
      <c r="D1036239" s="45"/>
      <c r="E1036239" s="45"/>
      <c r="F1036239" s="45"/>
      <c r="G1036239" s="45"/>
      <c r="H1036239" s="46"/>
      <c r="I1036239" s="46"/>
      <c r="J1036239" s="45"/>
      <c r="K1036239" s="45"/>
      <c r="L1036239" s="45"/>
      <c r="M1036239" s="47"/>
      <c r="N1036239" s="47"/>
      <c r="O1036239" s="47"/>
      <c r="P1036239" s="48"/>
      <c r="Q1036239" s="48"/>
      <c r="R1036239" s="48"/>
      <c r="S1036239" s="47"/>
      <c r="T1036239" s="47"/>
      <c r="U1036239" s="47"/>
      <c r="V1036239" s="49"/>
      <c r="W1036239" s="50"/>
      <c r="X1036239" s="51"/>
      <c r="Y1036239" s="51"/>
      <c r="Z1036239" s="378"/>
      <c r="AA1036239" s="53"/>
      <c r="AB1036239" s="54"/>
      <c r="AC1036239" s="53"/>
    </row>
    <row r="1036240" s="44" customFormat="1" customHeight="1" spans="1:29">
      <c r="A1036240" s="45"/>
      <c r="B1036240" s="45"/>
      <c r="C1036240" s="45"/>
      <c r="D1036240" s="45"/>
      <c r="E1036240" s="45"/>
      <c r="F1036240" s="45"/>
      <c r="G1036240" s="45"/>
      <c r="H1036240" s="46"/>
      <c r="I1036240" s="46"/>
      <c r="J1036240" s="45"/>
      <c r="K1036240" s="45"/>
      <c r="L1036240" s="45"/>
      <c r="M1036240" s="47"/>
      <c r="N1036240" s="47"/>
      <c r="O1036240" s="47"/>
      <c r="P1036240" s="48"/>
      <c r="Q1036240" s="48"/>
      <c r="R1036240" s="48"/>
      <c r="S1036240" s="47"/>
      <c r="T1036240" s="47"/>
      <c r="U1036240" s="47"/>
      <c r="V1036240" s="49"/>
      <c r="W1036240" s="50"/>
      <c r="X1036240" s="51"/>
      <c r="Y1036240" s="51"/>
      <c r="Z1036240" s="378"/>
      <c r="AA1036240" s="53"/>
      <c r="AB1036240" s="54"/>
      <c r="AC1036240" s="53"/>
    </row>
    <row r="1036241" s="44" customFormat="1" customHeight="1" spans="1:29">
      <c r="A1036241" s="45"/>
      <c r="B1036241" s="45"/>
      <c r="C1036241" s="45"/>
      <c r="D1036241" s="45"/>
      <c r="E1036241" s="45"/>
      <c r="F1036241" s="45"/>
      <c r="G1036241" s="45"/>
      <c r="H1036241" s="46"/>
      <c r="I1036241" s="46"/>
      <c r="J1036241" s="45"/>
      <c r="K1036241" s="45"/>
      <c r="L1036241" s="45"/>
      <c r="M1036241" s="47"/>
      <c r="N1036241" s="47"/>
      <c r="O1036241" s="47"/>
      <c r="P1036241" s="48"/>
      <c r="Q1036241" s="48"/>
      <c r="R1036241" s="48"/>
      <c r="S1036241" s="47"/>
      <c r="T1036241" s="47"/>
      <c r="U1036241" s="47"/>
      <c r="V1036241" s="49"/>
      <c r="W1036241" s="50"/>
      <c r="X1036241" s="51"/>
      <c r="Y1036241" s="51"/>
      <c r="Z1036241" s="378"/>
      <c r="AA1036241" s="53"/>
      <c r="AB1036241" s="54"/>
      <c r="AC1036241" s="53"/>
    </row>
    <row r="1036242" s="44" customFormat="1" customHeight="1" spans="1:29">
      <c r="A1036242" s="45"/>
      <c r="B1036242" s="45"/>
      <c r="C1036242" s="45"/>
      <c r="D1036242" s="45"/>
      <c r="E1036242" s="45"/>
      <c r="F1036242" s="45"/>
      <c r="G1036242" s="45"/>
      <c r="H1036242" s="46"/>
      <c r="I1036242" s="46"/>
      <c r="J1036242" s="45"/>
      <c r="K1036242" s="45"/>
      <c r="L1036242" s="45"/>
      <c r="M1036242" s="47"/>
      <c r="N1036242" s="47"/>
      <c r="O1036242" s="47"/>
      <c r="P1036242" s="48"/>
      <c r="Q1036242" s="48"/>
      <c r="R1036242" s="48"/>
      <c r="S1036242" s="47"/>
      <c r="T1036242" s="47"/>
      <c r="U1036242" s="47"/>
      <c r="V1036242" s="49"/>
      <c r="W1036242" s="50"/>
      <c r="X1036242" s="51"/>
      <c r="Y1036242" s="51"/>
      <c r="Z1036242" s="378"/>
      <c r="AA1036242" s="53"/>
      <c r="AB1036242" s="54"/>
      <c r="AC1036242" s="53"/>
    </row>
    <row r="1036243" s="44" customFormat="1" customHeight="1" spans="1:29">
      <c r="A1036243" s="45"/>
      <c r="B1036243" s="45"/>
      <c r="C1036243" s="45"/>
      <c r="D1036243" s="45"/>
      <c r="E1036243" s="45"/>
      <c r="F1036243" s="45"/>
      <c r="G1036243" s="45"/>
      <c r="H1036243" s="46"/>
      <c r="I1036243" s="46"/>
      <c r="J1036243" s="45"/>
      <c r="K1036243" s="45"/>
      <c r="L1036243" s="45"/>
      <c r="M1036243" s="47"/>
      <c r="N1036243" s="47"/>
      <c r="O1036243" s="47"/>
      <c r="P1036243" s="48"/>
      <c r="Q1036243" s="48"/>
      <c r="R1036243" s="48"/>
      <c r="S1036243" s="47"/>
      <c r="T1036243" s="47"/>
      <c r="U1036243" s="47"/>
      <c r="V1036243" s="49"/>
      <c r="W1036243" s="50"/>
      <c r="X1036243" s="51"/>
      <c r="Y1036243" s="51"/>
      <c r="Z1036243" s="378"/>
      <c r="AA1036243" s="53"/>
      <c r="AB1036243" s="54"/>
      <c r="AC1036243" s="53"/>
    </row>
    <row r="1036244" s="44" customFormat="1" customHeight="1" spans="1:29">
      <c r="A1036244" s="45"/>
      <c r="B1036244" s="45"/>
      <c r="C1036244" s="45"/>
      <c r="D1036244" s="45"/>
      <c r="E1036244" s="45"/>
      <c r="F1036244" s="45"/>
      <c r="G1036244" s="45"/>
      <c r="H1036244" s="46"/>
      <c r="I1036244" s="46"/>
      <c r="J1036244" s="45"/>
      <c r="K1036244" s="45"/>
      <c r="L1036244" s="45"/>
      <c r="M1036244" s="47"/>
      <c r="N1036244" s="47"/>
      <c r="O1036244" s="47"/>
      <c r="P1036244" s="48"/>
      <c r="Q1036244" s="48"/>
      <c r="R1036244" s="48"/>
      <c r="S1036244" s="47"/>
      <c r="T1036244" s="47"/>
      <c r="U1036244" s="47"/>
      <c r="V1036244" s="49"/>
      <c r="W1036244" s="50"/>
      <c r="X1036244" s="51"/>
      <c r="Y1036244" s="51"/>
      <c r="Z1036244" s="378"/>
      <c r="AA1036244" s="53"/>
      <c r="AB1036244" s="54"/>
      <c r="AC1036244" s="53"/>
    </row>
    <row r="1036245" s="44" customFormat="1" customHeight="1" spans="1:29">
      <c r="A1036245" s="45"/>
      <c r="B1036245" s="45"/>
      <c r="C1036245" s="45"/>
      <c r="D1036245" s="45"/>
      <c r="E1036245" s="45"/>
      <c r="F1036245" s="45"/>
      <c r="G1036245" s="45"/>
      <c r="H1036245" s="46"/>
      <c r="I1036245" s="46"/>
      <c r="J1036245" s="45"/>
      <c r="K1036245" s="45"/>
      <c r="L1036245" s="45"/>
      <c r="M1036245" s="47"/>
      <c r="N1036245" s="47"/>
      <c r="O1036245" s="47"/>
      <c r="P1036245" s="48"/>
      <c r="Q1036245" s="48"/>
      <c r="R1036245" s="48"/>
      <c r="S1036245" s="47"/>
      <c r="T1036245" s="47"/>
      <c r="U1036245" s="47"/>
      <c r="V1036245" s="49"/>
      <c r="W1036245" s="50"/>
      <c r="X1036245" s="51"/>
      <c r="Y1036245" s="51"/>
      <c r="Z1036245" s="378"/>
      <c r="AA1036245" s="53"/>
      <c r="AB1036245" s="54"/>
      <c r="AC1036245" s="53"/>
    </row>
    <row r="1036246" s="44" customFormat="1" customHeight="1" spans="1:29">
      <c r="A1036246" s="45"/>
      <c r="B1036246" s="45"/>
      <c r="C1036246" s="45"/>
      <c r="D1036246" s="45"/>
      <c r="E1036246" s="45"/>
      <c r="F1036246" s="45"/>
      <c r="G1036246" s="45"/>
      <c r="H1036246" s="46"/>
      <c r="I1036246" s="46"/>
      <c r="J1036246" s="45"/>
      <c r="K1036246" s="45"/>
      <c r="L1036246" s="45"/>
      <c r="M1036246" s="47"/>
      <c r="N1036246" s="47"/>
      <c r="O1036246" s="47"/>
      <c r="P1036246" s="48"/>
      <c r="Q1036246" s="48"/>
      <c r="R1036246" s="48"/>
      <c r="S1036246" s="47"/>
      <c r="T1036246" s="47"/>
      <c r="U1036246" s="47"/>
      <c r="V1036246" s="49"/>
      <c r="W1036246" s="50"/>
      <c r="X1036246" s="51"/>
      <c r="Y1036246" s="51"/>
      <c r="Z1036246" s="378"/>
      <c r="AA1036246" s="53"/>
      <c r="AB1036246" s="54"/>
      <c r="AC1036246" s="53"/>
    </row>
    <row r="1036247" s="44" customFormat="1" customHeight="1" spans="1:29">
      <c r="A1036247" s="45"/>
      <c r="B1036247" s="45"/>
      <c r="C1036247" s="45"/>
      <c r="D1036247" s="45"/>
      <c r="E1036247" s="45"/>
      <c r="F1036247" s="45"/>
      <c r="G1036247" s="45"/>
      <c r="H1036247" s="46"/>
      <c r="I1036247" s="46"/>
      <c r="J1036247" s="45"/>
      <c r="K1036247" s="45"/>
      <c r="L1036247" s="45"/>
      <c r="M1036247" s="47"/>
      <c r="N1036247" s="47"/>
      <c r="O1036247" s="47"/>
      <c r="P1036247" s="48"/>
      <c r="Q1036247" s="48"/>
      <c r="R1036247" s="48"/>
      <c r="S1036247" s="47"/>
      <c r="T1036247" s="47"/>
      <c r="U1036247" s="47"/>
      <c r="V1036247" s="49"/>
      <c r="W1036247" s="50"/>
      <c r="X1036247" s="51"/>
      <c r="Y1036247" s="51"/>
      <c r="Z1036247" s="378"/>
      <c r="AA1036247" s="53"/>
      <c r="AB1036247" s="54"/>
      <c r="AC1036247" s="53"/>
    </row>
    <row r="1036248" s="44" customFormat="1" customHeight="1" spans="1:29">
      <c r="A1036248" s="45"/>
      <c r="B1036248" s="45"/>
      <c r="C1036248" s="45"/>
      <c r="D1036248" s="45"/>
      <c r="E1036248" s="45"/>
      <c r="F1036248" s="45"/>
      <c r="G1036248" s="45"/>
      <c r="H1036248" s="46"/>
      <c r="I1036248" s="46"/>
      <c r="J1036248" s="45"/>
      <c r="K1036248" s="45"/>
      <c r="L1036248" s="45"/>
      <c r="M1036248" s="47"/>
      <c r="N1036248" s="47"/>
      <c r="O1036248" s="47"/>
      <c r="P1036248" s="48"/>
      <c r="Q1036248" s="48"/>
      <c r="R1036248" s="48"/>
      <c r="S1036248" s="47"/>
      <c r="T1036248" s="47"/>
      <c r="U1036248" s="47"/>
      <c r="V1036248" s="49"/>
      <c r="W1036248" s="50"/>
      <c r="X1036248" s="51"/>
      <c r="Y1036248" s="51"/>
      <c r="Z1036248" s="378"/>
      <c r="AA1036248" s="53"/>
      <c r="AB1036248" s="54"/>
      <c r="AC1036248" s="53"/>
    </row>
    <row r="1036249" s="44" customFormat="1" customHeight="1" spans="1:29">
      <c r="A1036249" s="45"/>
      <c r="B1036249" s="45"/>
      <c r="C1036249" s="45"/>
      <c r="D1036249" s="45"/>
      <c r="E1036249" s="45"/>
      <c r="F1036249" s="45"/>
      <c r="G1036249" s="45"/>
      <c r="H1036249" s="46"/>
      <c r="I1036249" s="46"/>
      <c r="J1036249" s="45"/>
      <c r="K1036249" s="45"/>
      <c r="L1036249" s="45"/>
      <c r="M1036249" s="47"/>
      <c r="N1036249" s="47"/>
      <c r="O1036249" s="47"/>
      <c r="P1036249" s="48"/>
      <c r="Q1036249" s="48"/>
      <c r="R1036249" s="48"/>
      <c r="S1036249" s="47"/>
      <c r="T1036249" s="47"/>
      <c r="U1036249" s="47"/>
      <c r="V1036249" s="49"/>
      <c r="W1036249" s="50"/>
      <c r="X1036249" s="51"/>
      <c r="Y1036249" s="51"/>
      <c r="Z1036249" s="378"/>
      <c r="AA1036249" s="53"/>
      <c r="AB1036249" s="54"/>
      <c r="AC1036249" s="53"/>
    </row>
    <row r="1036250" s="44" customFormat="1" customHeight="1" spans="1:29">
      <c r="A1036250" s="45"/>
      <c r="B1036250" s="45"/>
      <c r="C1036250" s="45"/>
      <c r="D1036250" s="45"/>
      <c r="E1036250" s="45"/>
      <c r="F1036250" s="45"/>
      <c r="G1036250" s="45"/>
      <c r="H1036250" s="46"/>
      <c r="I1036250" s="46"/>
      <c r="J1036250" s="45"/>
      <c r="K1036250" s="45"/>
      <c r="L1036250" s="45"/>
      <c r="M1036250" s="47"/>
      <c r="N1036250" s="47"/>
      <c r="O1036250" s="47"/>
      <c r="P1036250" s="48"/>
      <c r="Q1036250" s="48"/>
      <c r="R1036250" s="48"/>
      <c r="S1036250" s="47"/>
      <c r="T1036250" s="47"/>
      <c r="U1036250" s="47"/>
      <c r="V1036250" s="49"/>
      <c r="W1036250" s="50"/>
      <c r="X1036250" s="51"/>
      <c r="Y1036250" s="51"/>
      <c r="Z1036250" s="378"/>
      <c r="AA1036250" s="53"/>
      <c r="AB1036250" s="54"/>
      <c r="AC1036250" s="53"/>
    </row>
    <row r="1036251" s="44" customFormat="1" customHeight="1" spans="1:29">
      <c r="A1036251" s="45"/>
      <c r="B1036251" s="45"/>
      <c r="C1036251" s="45"/>
      <c r="D1036251" s="45"/>
      <c r="E1036251" s="45"/>
      <c r="F1036251" s="45"/>
      <c r="G1036251" s="45"/>
      <c r="H1036251" s="46"/>
      <c r="I1036251" s="46"/>
      <c r="J1036251" s="45"/>
      <c r="K1036251" s="45"/>
      <c r="L1036251" s="45"/>
      <c r="M1036251" s="47"/>
      <c r="N1036251" s="47"/>
      <c r="O1036251" s="47"/>
      <c r="P1036251" s="48"/>
      <c r="Q1036251" s="48"/>
      <c r="R1036251" s="48"/>
      <c r="S1036251" s="47"/>
      <c r="T1036251" s="47"/>
      <c r="U1036251" s="47"/>
      <c r="V1036251" s="49"/>
      <c r="W1036251" s="50"/>
      <c r="X1036251" s="51"/>
      <c r="Y1036251" s="51"/>
      <c r="Z1036251" s="378"/>
      <c r="AA1036251" s="53"/>
      <c r="AB1036251" s="54"/>
      <c r="AC1036251" s="53"/>
    </row>
    <row r="1036252" s="44" customFormat="1" customHeight="1" spans="1:29">
      <c r="A1036252" s="45"/>
      <c r="B1036252" s="45"/>
      <c r="C1036252" s="45"/>
      <c r="D1036252" s="45"/>
      <c r="E1036252" s="45"/>
      <c r="F1036252" s="45"/>
      <c r="G1036252" s="45"/>
      <c r="H1036252" s="46"/>
      <c r="I1036252" s="46"/>
      <c r="J1036252" s="45"/>
      <c r="K1036252" s="45"/>
      <c r="L1036252" s="45"/>
      <c r="M1036252" s="47"/>
      <c r="N1036252" s="47"/>
      <c r="O1036252" s="47"/>
      <c r="P1036252" s="48"/>
      <c r="Q1036252" s="48"/>
      <c r="R1036252" s="48"/>
      <c r="S1036252" s="47"/>
      <c r="T1036252" s="47"/>
      <c r="U1036252" s="47"/>
      <c r="V1036252" s="49"/>
      <c r="W1036252" s="50"/>
      <c r="X1036252" s="51"/>
      <c r="Y1036252" s="51"/>
      <c r="Z1036252" s="378"/>
      <c r="AA1036252" s="53"/>
      <c r="AB1036252" s="54"/>
      <c r="AC1036252" s="53"/>
    </row>
    <row r="1036253" s="44" customFormat="1" customHeight="1" spans="1:29">
      <c r="A1036253" s="45"/>
      <c r="B1036253" s="45"/>
      <c r="C1036253" s="45"/>
      <c r="D1036253" s="45"/>
      <c r="E1036253" s="45"/>
      <c r="F1036253" s="45"/>
      <c r="G1036253" s="45"/>
      <c r="H1036253" s="46"/>
      <c r="I1036253" s="46"/>
      <c r="J1036253" s="45"/>
      <c r="K1036253" s="45"/>
      <c r="L1036253" s="45"/>
      <c r="M1036253" s="47"/>
      <c r="N1036253" s="47"/>
      <c r="O1036253" s="47"/>
      <c r="P1036253" s="48"/>
      <c r="Q1036253" s="48"/>
      <c r="R1036253" s="48"/>
      <c r="S1036253" s="47"/>
      <c r="T1036253" s="47"/>
      <c r="U1036253" s="47"/>
      <c r="V1036253" s="49"/>
      <c r="W1036253" s="50"/>
      <c r="X1036253" s="51"/>
      <c r="Y1036253" s="51"/>
      <c r="Z1036253" s="378"/>
      <c r="AA1036253" s="53"/>
      <c r="AB1036253" s="54"/>
      <c r="AC1036253" s="53"/>
    </row>
    <row r="1036254" s="44" customFormat="1" customHeight="1" spans="1:29">
      <c r="A1036254" s="45"/>
      <c r="B1036254" s="45"/>
      <c r="C1036254" s="45"/>
      <c r="D1036254" s="45"/>
      <c r="E1036254" s="45"/>
      <c r="F1036254" s="45"/>
      <c r="G1036254" s="45"/>
      <c r="H1036254" s="46"/>
      <c r="I1036254" s="46"/>
      <c r="J1036254" s="45"/>
      <c r="K1036254" s="45"/>
      <c r="L1036254" s="45"/>
      <c r="M1036254" s="47"/>
      <c r="N1036254" s="47"/>
      <c r="O1036254" s="47"/>
      <c r="P1036254" s="48"/>
      <c r="Q1036254" s="48"/>
      <c r="R1036254" s="48"/>
      <c r="S1036254" s="47"/>
      <c r="T1036254" s="47"/>
      <c r="U1036254" s="47"/>
      <c r="V1036254" s="49"/>
      <c r="W1036254" s="50"/>
      <c r="X1036254" s="51"/>
      <c r="Y1036254" s="51"/>
      <c r="Z1036254" s="378"/>
      <c r="AA1036254" s="53"/>
      <c r="AB1036254" s="54"/>
      <c r="AC1036254" s="53"/>
    </row>
    <row r="1036255" s="44" customFormat="1" customHeight="1" spans="1:29">
      <c r="A1036255" s="45"/>
      <c r="B1036255" s="45"/>
      <c r="C1036255" s="45"/>
      <c r="D1036255" s="45"/>
      <c r="E1036255" s="45"/>
      <c r="F1036255" s="45"/>
      <c r="G1036255" s="45"/>
      <c r="H1036255" s="46"/>
      <c r="I1036255" s="46"/>
      <c r="J1036255" s="45"/>
      <c r="K1036255" s="45"/>
      <c r="L1036255" s="45"/>
      <c r="M1036255" s="47"/>
      <c r="N1036255" s="47"/>
      <c r="O1036255" s="47"/>
      <c r="P1036255" s="48"/>
      <c r="Q1036255" s="48"/>
      <c r="R1036255" s="48"/>
      <c r="S1036255" s="47"/>
      <c r="T1036255" s="47"/>
      <c r="U1036255" s="47"/>
      <c r="V1036255" s="49"/>
      <c r="W1036255" s="50"/>
      <c r="X1036255" s="51"/>
      <c r="Y1036255" s="51"/>
      <c r="Z1036255" s="378"/>
      <c r="AA1036255" s="53"/>
      <c r="AB1036255" s="54"/>
      <c r="AC1036255" s="53"/>
    </row>
    <row r="1036256" s="44" customFormat="1" customHeight="1" spans="1:29">
      <c r="A1036256" s="45"/>
      <c r="B1036256" s="45"/>
      <c r="C1036256" s="45"/>
      <c r="D1036256" s="45"/>
      <c r="E1036256" s="45"/>
      <c r="F1036256" s="45"/>
      <c r="G1036256" s="45"/>
      <c r="H1036256" s="46"/>
      <c r="I1036256" s="46"/>
      <c r="J1036256" s="45"/>
      <c r="K1036256" s="45"/>
      <c r="L1036256" s="45"/>
      <c r="M1036256" s="47"/>
      <c r="N1036256" s="47"/>
      <c r="O1036256" s="47"/>
      <c r="P1036256" s="48"/>
      <c r="Q1036256" s="48"/>
      <c r="R1036256" s="48"/>
      <c r="S1036256" s="47"/>
      <c r="T1036256" s="47"/>
      <c r="U1036256" s="47"/>
      <c r="V1036256" s="49"/>
      <c r="W1036256" s="50"/>
      <c r="X1036256" s="51"/>
      <c r="Y1036256" s="51"/>
      <c r="Z1036256" s="378"/>
      <c r="AA1036256" s="53"/>
      <c r="AB1036256" s="54"/>
      <c r="AC1036256" s="53"/>
    </row>
    <row r="1036257" s="44" customFormat="1" customHeight="1" spans="1:29">
      <c r="A1036257" s="45"/>
      <c r="B1036257" s="45"/>
      <c r="C1036257" s="45"/>
      <c r="D1036257" s="45"/>
      <c r="E1036257" s="45"/>
      <c r="F1036257" s="45"/>
      <c r="G1036257" s="45"/>
      <c r="H1036257" s="46"/>
      <c r="I1036257" s="46"/>
      <c r="J1036257" s="45"/>
      <c r="K1036257" s="45"/>
      <c r="L1036257" s="45"/>
      <c r="M1036257" s="47"/>
      <c r="N1036257" s="47"/>
      <c r="O1036257" s="47"/>
      <c r="P1036257" s="48"/>
      <c r="Q1036257" s="48"/>
      <c r="R1036257" s="48"/>
      <c r="S1036257" s="47"/>
      <c r="T1036257" s="47"/>
      <c r="U1036257" s="47"/>
      <c r="V1036257" s="49"/>
      <c r="W1036257" s="50"/>
      <c r="X1036257" s="51"/>
      <c r="Y1036257" s="51"/>
      <c r="Z1036257" s="378"/>
      <c r="AA1036257" s="53"/>
      <c r="AB1036257" s="54"/>
      <c r="AC1036257" s="53"/>
    </row>
    <row r="1036258" s="44" customFormat="1" customHeight="1" spans="1:29">
      <c r="A1036258" s="45"/>
      <c r="B1036258" s="45"/>
      <c r="C1036258" s="45"/>
      <c r="D1036258" s="45"/>
      <c r="E1036258" s="45"/>
      <c r="F1036258" s="45"/>
      <c r="G1036258" s="45"/>
      <c r="H1036258" s="46"/>
      <c r="I1036258" s="46"/>
      <c r="J1036258" s="45"/>
      <c r="K1036258" s="45"/>
      <c r="L1036258" s="45"/>
      <c r="M1036258" s="47"/>
      <c r="N1036258" s="47"/>
      <c r="O1036258" s="47"/>
      <c r="P1036258" s="48"/>
      <c r="Q1036258" s="48"/>
      <c r="R1036258" s="48"/>
      <c r="S1036258" s="47"/>
      <c r="T1036258" s="47"/>
      <c r="U1036258" s="47"/>
      <c r="V1036258" s="49"/>
      <c r="W1036258" s="50"/>
      <c r="X1036258" s="51"/>
      <c r="Y1036258" s="51"/>
      <c r="Z1036258" s="378"/>
      <c r="AA1036258" s="53"/>
      <c r="AB1036258" s="54"/>
      <c r="AC1036258" s="53"/>
    </row>
    <row r="1036259" s="44" customFormat="1" customHeight="1" spans="1:29">
      <c r="A1036259" s="45"/>
      <c r="B1036259" s="45"/>
      <c r="C1036259" s="45"/>
      <c r="D1036259" s="45"/>
      <c r="E1036259" s="45"/>
      <c r="F1036259" s="45"/>
      <c r="G1036259" s="45"/>
      <c r="H1036259" s="46"/>
      <c r="I1036259" s="46"/>
      <c r="J1036259" s="45"/>
      <c r="K1036259" s="45"/>
      <c r="L1036259" s="45"/>
      <c r="M1036259" s="47"/>
      <c r="N1036259" s="47"/>
      <c r="O1036259" s="47"/>
      <c r="P1036259" s="48"/>
      <c r="Q1036259" s="48"/>
      <c r="R1036259" s="48"/>
      <c r="S1036259" s="47"/>
      <c r="T1036259" s="47"/>
      <c r="U1036259" s="47"/>
      <c r="V1036259" s="49"/>
      <c r="W1036259" s="50"/>
      <c r="X1036259" s="51"/>
      <c r="Y1036259" s="51"/>
      <c r="Z1036259" s="378"/>
      <c r="AA1036259" s="53"/>
      <c r="AB1036259" s="54"/>
      <c r="AC1036259" s="53"/>
    </row>
    <row r="1036260" s="44" customFormat="1" customHeight="1" spans="1:29">
      <c r="A1036260" s="45"/>
      <c r="B1036260" s="45"/>
      <c r="C1036260" s="45"/>
      <c r="D1036260" s="45"/>
      <c r="E1036260" s="45"/>
      <c r="F1036260" s="45"/>
      <c r="G1036260" s="45"/>
      <c r="H1036260" s="46"/>
      <c r="I1036260" s="46"/>
      <c r="J1036260" s="45"/>
      <c r="K1036260" s="45"/>
      <c r="L1036260" s="45"/>
      <c r="M1036260" s="47"/>
      <c r="N1036260" s="47"/>
      <c r="O1036260" s="47"/>
      <c r="P1036260" s="48"/>
      <c r="Q1036260" s="48"/>
      <c r="R1036260" s="48"/>
      <c r="S1036260" s="47"/>
      <c r="T1036260" s="47"/>
      <c r="U1036260" s="47"/>
      <c r="V1036260" s="49"/>
      <c r="W1036260" s="50"/>
      <c r="X1036260" s="51"/>
      <c r="Y1036260" s="51"/>
      <c r="Z1036260" s="378"/>
      <c r="AA1036260" s="53"/>
      <c r="AB1036260" s="54"/>
      <c r="AC1036260" s="53"/>
    </row>
    <row r="1036261" s="44" customFormat="1" customHeight="1" spans="1:29">
      <c r="A1036261" s="45"/>
      <c r="B1036261" s="45"/>
      <c r="C1036261" s="45"/>
      <c r="D1036261" s="45"/>
      <c r="E1036261" s="45"/>
      <c r="F1036261" s="45"/>
      <c r="G1036261" s="45"/>
      <c r="H1036261" s="46"/>
      <c r="I1036261" s="46"/>
      <c r="J1036261" s="45"/>
      <c r="K1036261" s="45"/>
      <c r="L1036261" s="45"/>
      <c r="M1036261" s="47"/>
      <c r="N1036261" s="47"/>
      <c r="O1036261" s="47"/>
      <c r="P1036261" s="48"/>
      <c r="Q1036261" s="48"/>
      <c r="R1036261" s="48"/>
      <c r="S1036261" s="47"/>
      <c r="T1036261" s="47"/>
      <c r="U1036261" s="47"/>
      <c r="V1036261" s="49"/>
      <c r="W1036261" s="50"/>
      <c r="X1036261" s="51"/>
      <c r="Y1036261" s="51"/>
      <c r="Z1036261" s="378"/>
      <c r="AA1036261" s="53"/>
      <c r="AB1036261" s="54"/>
      <c r="AC1036261" s="53"/>
    </row>
    <row r="1036262" s="44" customFormat="1" customHeight="1" spans="1:29">
      <c r="A1036262" s="45"/>
      <c r="B1036262" s="45"/>
      <c r="C1036262" s="45"/>
      <c r="D1036262" s="45"/>
      <c r="E1036262" s="45"/>
      <c r="F1036262" s="45"/>
      <c r="G1036262" s="45"/>
      <c r="H1036262" s="46"/>
      <c r="I1036262" s="46"/>
      <c r="J1036262" s="45"/>
      <c r="K1036262" s="45"/>
      <c r="L1036262" s="45"/>
      <c r="M1036262" s="47"/>
      <c r="N1036262" s="47"/>
      <c r="O1036262" s="47"/>
      <c r="P1036262" s="48"/>
      <c r="Q1036262" s="48"/>
      <c r="R1036262" s="48"/>
      <c r="S1036262" s="47"/>
      <c r="T1036262" s="47"/>
      <c r="U1036262" s="47"/>
      <c r="V1036262" s="49"/>
      <c r="W1036262" s="50"/>
      <c r="X1036262" s="51"/>
      <c r="Y1036262" s="51"/>
      <c r="Z1036262" s="378"/>
      <c r="AA1036262" s="53"/>
      <c r="AB1036262" s="54"/>
      <c r="AC1036262" s="53"/>
    </row>
    <row r="1036263" s="44" customFormat="1" customHeight="1" spans="1:29">
      <c r="A1036263" s="45"/>
      <c r="B1036263" s="45"/>
      <c r="C1036263" s="45"/>
      <c r="D1036263" s="45"/>
      <c r="E1036263" s="45"/>
      <c r="F1036263" s="45"/>
      <c r="G1036263" s="45"/>
      <c r="H1036263" s="46"/>
      <c r="I1036263" s="46"/>
      <c r="J1036263" s="45"/>
      <c r="K1036263" s="45"/>
      <c r="L1036263" s="45"/>
      <c r="M1036263" s="47"/>
      <c r="N1036263" s="47"/>
      <c r="O1036263" s="47"/>
      <c r="P1036263" s="48"/>
      <c r="Q1036263" s="48"/>
      <c r="R1036263" s="48"/>
      <c r="S1036263" s="47"/>
      <c r="T1036263" s="47"/>
      <c r="U1036263" s="47"/>
      <c r="V1036263" s="49"/>
      <c r="W1036263" s="50"/>
      <c r="X1036263" s="51"/>
      <c r="Y1036263" s="51"/>
      <c r="Z1036263" s="378"/>
      <c r="AA1036263" s="53"/>
      <c r="AB1036263" s="54"/>
      <c r="AC1036263" s="53"/>
    </row>
    <row r="1036264" s="44" customFormat="1" customHeight="1" spans="1:29">
      <c r="A1036264" s="45"/>
      <c r="B1036264" s="45"/>
      <c r="C1036264" s="45"/>
      <c r="D1036264" s="45"/>
      <c r="E1036264" s="45"/>
      <c r="F1036264" s="45"/>
      <c r="G1036264" s="45"/>
      <c r="H1036264" s="46"/>
      <c r="I1036264" s="46"/>
      <c r="J1036264" s="45"/>
      <c r="K1036264" s="45"/>
      <c r="L1036264" s="45"/>
      <c r="M1036264" s="47"/>
      <c r="N1036264" s="47"/>
      <c r="O1036264" s="47"/>
      <c r="P1036264" s="48"/>
      <c r="Q1036264" s="48"/>
      <c r="R1036264" s="48"/>
      <c r="S1036264" s="47"/>
      <c r="T1036264" s="47"/>
      <c r="U1036264" s="47"/>
      <c r="V1036264" s="49"/>
      <c r="W1036264" s="50"/>
      <c r="X1036264" s="51"/>
      <c r="Y1036264" s="51"/>
      <c r="Z1036264" s="378"/>
      <c r="AA1036264" s="53"/>
      <c r="AB1036264" s="54"/>
      <c r="AC1036264" s="53"/>
    </row>
    <row r="1036265" s="44" customFormat="1" customHeight="1" spans="1:29">
      <c r="A1036265" s="45"/>
      <c r="B1036265" s="45"/>
      <c r="C1036265" s="45"/>
      <c r="D1036265" s="45"/>
      <c r="E1036265" s="45"/>
      <c r="F1036265" s="45"/>
      <c r="G1036265" s="45"/>
      <c r="H1036265" s="46"/>
      <c r="I1036265" s="46"/>
      <c r="J1036265" s="45"/>
      <c r="K1036265" s="45"/>
      <c r="L1036265" s="45"/>
      <c r="M1036265" s="47"/>
      <c r="N1036265" s="47"/>
      <c r="O1036265" s="47"/>
      <c r="P1036265" s="48"/>
      <c r="Q1036265" s="48"/>
      <c r="R1036265" s="48"/>
      <c r="S1036265" s="47"/>
      <c r="T1036265" s="47"/>
      <c r="U1036265" s="47"/>
      <c r="V1036265" s="49"/>
      <c r="W1036265" s="50"/>
      <c r="X1036265" s="51"/>
      <c r="Y1036265" s="51"/>
      <c r="Z1036265" s="378"/>
      <c r="AA1036265" s="53"/>
      <c r="AB1036265" s="54"/>
      <c r="AC1036265" s="53"/>
    </row>
    <row r="1036266" s="44" customFormat="1" customHeight="1" spans="1:29">
      <c r="A1036266" s="45"/>
      <c r="B1036266" s="45"/>
      <c r="C1036266" s="45"/>
      <c r="D1036266" s="45"/>
      <c r="E1036266" s="45"/>
      <c r="F1036266" s="45"/>
      <c r="G1036266" s="45"/>
      <c r="H1036266" s="46"/>
      <c r="I1036266" s="46"/>
      <c r="J1036266" s="45"/>
      <c r="K1036266" s="45"/>
      <c r="L1036266" s="45"/>
      <c r="M1036266" s="47"/>
      <c r="N1036266" s="47"/>
      <c r="O1036266" s="47"/>
      <c r="P1036266" s="48"/>
      <c r="Q1036266" s="48"/>
      <c r="R1036266" s="48"/>
      <c r="S1036266" s="47"/>
      <c r="T1036266" s="47"/>
      <c r="U1036266" s="47"/>
      <c r="V1036266" s="49"/>
      <c r="W1036266" s="50"/>
      <c r="X1036266" s="51"/>
      <c r="Y1036266" s="51"/>
      <c r="Z1036266" s="378"/>
      <c r="AA1036266" s="53"/>
      <c r="AB1036266" s="54"/>
      <c r="AC1036266" s="53"/>
    </row>
    <row r="1036267" s="44" customFormat="1" customHeight="1" spans="1:29">
      <c r="A1036267" s="45"/>
      <c r="B1036267" s="45"/>
      <c r="C1036267" s="45"/>
      <c r="D1036267" s="45"/>
      <c r="E1036267" s="45"/>
      <c r="F1036267" s="45"/>
      <c r="G1036267" s="45"/>
      <c r="H1036267" s="46"/>
      <c r="I1036267" s="46"/>
      <c r="J1036267" s="45"/>
      <c r="K1036267" s="45"/>
      <c r="L1036267" s="45"/>
      <c r="M1036267" s="47"/>
      <c r="N1036267" s="47"/>
      <c r="O1036267" s="47"/>
      <c r="P1036267" s="48"/>
      <c r="Q1036267" s="48"/>
      <c r="R1036267" s="48"/>
      <c r="S1036267" s="47"/>
      <c r="T1036267" s="47"/>
      <c r="U1036267" s="47"/>
      <c r="V1036267" s="49"/>
      <c r="W1036267" s="50"/>
      <c r="X1036267" s="51"/>
      <c r="Y1036267" s="51"/>
      <c r="Z1036267" s="378"/>
      <c r="AA1036267" s="53"/>
      <c r="AB1036267" s="54"/>
      <c r="AC1036267" s="53"/>
    </row>
    <row r="1036268" s="44" customFormat="1" customHeight="1" spans="1:29">
      <c r="A1036268" s="45"/>
      <c r="B1036268" s="45"/>
      <c r="C1036268" s="45"/>
      <c r="D1036268" s="45"/>
      <c r="E1036268" s="45"/>
      <c r="F1036268" s="45"/>
      <c r="G1036268" s="45"/>
      <c r="H1036268" s="46"/>
      <c r="I1036268" s="46"/>
      <c r="J1036268" s="45"/>
      <c r="K1036268" s="45"/>
      <c r="L1036268" s="45"/>
      <c r="M1036268" s="47"/>
      <c r="N1036268" s="47"/>
      <c r="O1036268" s="47"/>
      <c r="P1036268" s="48"/>
      <c r="Q1036268" s="48"/>
      <c r="R1036268" s="48"/>
      <c r="S1036268" s="47"/>
      <c r="T1036268" s="47"/>
      <c r="U1036268" s="47"/>
      <c r="V1036268" s="49"/>
      <c r="W1036268" s="50"/>
      <c r="X1036268" s="51"/>
      <c r="Y1036268" s="51"/>
      <c r="Z1036268" s="378"/>
      <c r="AA1036268" s="53"/>
      <c r="AB1036268" s="54"/>
      <c r="AC1036268" s="53"/>
    </row>
    <row r="1036269" s="44" customFormat="1" customHeight="1" spans="1:29">
      <c r="A1036269" s="45"/>
      <c r="B1036269" s="45"/>
      <c r="C1036269" s="45"/>
      <c r="D1036269" s="45"/>
      <c r="E1036269" s="45"/>
      <c r="F1036269" s="45"/>
      <c r="G1036269" s="45"/>
      <c r="H1036269" s="46"/>
      <c r="I1036269" s="46"/>
      <c r="J1036269" s="45"/>
      <c r="K1036269" s="45"/>
      <c r="L1036269" s="45"/>
      <c r="M1036269" s="47"/>
      <c r="N1036269" s="47"/>
      <c r="O1036269" s="47"/>
      <c r="P1036269" s="48"/>
      <c r="Q1036269" s="48"/>
      <c r="R1036269" s="48"/>
      <c r="S1036269" s="47"/>
      <c r="T1036269" s="47"/>
      <c r="U1036269" s="47"/>
      <c r="V1036269" s="49"/>
      <c r="W1036269" s="50"/>
      <c r="X1036269" s="51"/>
      <c r="Y1036269" s="51"/>
      <c r="Z1036269" s="378"/>
      <c r="AA1036269" s="53"/>
      <c r="AB1036269" s="54"/>
      <c r="AC1036269" s="53"/>
    </row>
    <row r="1036270" s="44" customFormat="1" customHeight="1" spans="1:29">
      <c r="A1036270" s="45"/>
      <c r="B1036270" s="45"/>
      <c r="C1036270" s="45"/>
      <c r="D1036270" s="45"/>
      <c r="E1036270" s="45"/>
      <c r="F1036270" s="45"/>
      <c r="G1036270" s="45"/>
      <c r="H1036270" s="46"/>
      <c r="I1036270" s="46"/>
      <c r="J1036270" s="45"/>
      <c r="K1036270" s="45"/>
      <c r="L1036270" s="45"/>
      <c r="M1036270" s="47"/>
      <c r="N1036270" s="47"/>
      <c r="O1036270" s="47"/>
      <c r="P1036270" s="48"/>
      <c r="Q1036270" s="48"/>
      <c r="R1036270" s="48"/>
      <c r="S1036270" s="47"/>
      <c r="T1036270" s="47"/>
      <c r="U1036270" s="47"/>
      <c r="V1036270" s="49"/>
      <c r="W1036270" s="50"/>
      <c r="X1036270" s="51"/>
      <c r="Y1036270" s="51"/>
      <c r="Z1036270" s="378"/>
      <c r="AA1036270" s="53"/>
      <c r="AB1036270" s="54"/>
      <c r="AC1036270" s="53"/>
    </row>
    <row r="1036271" s="44" customFormat="1" customHeight="1" spans="1:29">
      <c r="A1036271" s="45"/>
      <c r="B1036271" s="45"/>
      <c r="C1036271" s="45"/>
      <c r="D1036271" s="45"/>
      <c r="E1036271" s="45"/>
      <c r="F1036271" s="45"/>
      <c r="G1036271" s="45"/>
      <c r="H1036271" s="46"/>
      <c r="I1036271" s="46"/>
      <c r="J1036271" s="45"/>
      <c r="K1036271" s="45"/>
      <c r="L1036271" s="45"/>
      <c r="M1036271" s="47"/>
      <c r="N1036271" s="47"/>
      <c r="O1036271" s="47"/>
      <c r="P1036271" s="48"/>
      <c r="Q1036271" s="48"/>
      <c r="R1036271" s="48"/>
      <c r="S1036271" s="47"/>
      <c r="T1036271" s="47"/>
      <c r="U1036271" s="47"/>
      <c r="V1036271" s="49"/>
      <c r="W1036271" s="50"/>
      <c r="X1036271" s="51"/>
      <c r="Y1036271" s="51"/>
      <c r="Z1036271" s="378"/>
      <c r="AA1036271" s="53"/>
      <c r="AB1036271" s="54"/>
      <c r="AC1036271" s="53"/>
    </row>
    <row r="1036272" s="44" customFormat="1" customHeight="1" spans="1:29">
      <c r="A1036272" s="45"/>
      <c r="B1036272" s="45"/>
      <c r="C1036272" s="45"/>
      <c r="D1036272" s="45"/>
      <c r="E1036272" s="45"/>
      <c r="F1036272" s="45"/>
      <c r="G1036272" s="45"/>
      <c r="H1036272" s="46"/>
      <c r="I1036272" s="46"/>
      <c r="J1036272" s="45"/>
      <c r="K1036272" s="45"/>
      <c r="L1036272" s="45"/>
      <c r="M1036272" s="47"/>
      <c r="N1036272" s="47"/>
      <c r="O1036272" s="47"/>
      <c r="P1036272" s="48"/>
      <c r="Q1036272" s="48"/>
      <c r="R1036272" s="48"/>
      <c r="S1036272" s="47"/>
      <c r="T1036272" s="47"/>
      <c r="U1036272" s="47"/>
      <c r="V1036272" s="49"/>
      <c r="W1036272" s="50"/>
      <c r="X1036272" s="51"/>
      <c r="Y1036272" s="51"/>
      <c r="Z1036272" s="378"/>
      <c r="AA1036272" s="53"/>
      <c r="AB1036272" s="54"/>
      <c r="AC1036272" s="53"/>
    </row>
    <row r="1036273" s="44" customFormat="1" customHeight="1" spans="1:29">
      <c r="A1036273" s="45"/>
      <c r="B1036273" s="45"/>
      <c r="C1036273" s="45"/>
      <c r="D1036273" s="45"/>
      <c r="E1036273" s="45"/>
      <c r="F1036273" s="45"/>
      <c r="G1036273" s="45"/>
      <c r="H1036273" s="46"/>
      <c r="I1036273" s="46"/>
      <c r="J1036273" s="45"/>
      <c r="K1036273" s="45"/>
      <c r="L1036273" s="45"/>
      <c r="M1036273" s="47"/>
      <c r="N1036273" s="47"/>
      <c r="O1036273" s="47"/>
      <c r="P1036273" s="48"/>
      <c r="Q1036273" s="48"/>
      <c r="R1036273" s="48"/>
      <c r="S1036273" s="47"/>
      <c r="T1036273" s="47"/>
      <c r="U1036273" s="47"/>
      <c r="V1036273" s="49"/>
      <c r="W1036273" s="50"/>
      <c r="X1036273" s="51"/>
      <c r="Y1036273" s="51"/>
      <c r="Z1036273" s="378"/>
      <c r="AA1036273" s="53"/>
      <c r="AB1036273" s="54"/>
      <c r="AC1036273" s="53"/>
    </row>
    <row r="1036274" s="44" customFormat="1" customHeight="1" spans="1:29">
      <c r="A1036274" s="45"/>
      <c r="B1036274" s="45"/>
      <c r="C1036274" s="45"/>
      <c r="D1036274" s="45"/>
      <c r="E1036274" s="45"/>
      <c r="F1036274" s="45"/>
      <c r="G1036274" s="45"/>
      <c r="H1036274" s="46"/>
      <c r="I1036274" s="46"/>
      <c r="J1036274" s="45"/>
      <c r="K1036274" s="45"/>
      <c r="L1036274" s="45"/>
      <c r="M1036274" s="47"/>
      <c r="N1036274" s="47"/>
      <c r="O1036274" s="47"/>
      <c r="P1036274" s="48"/>
      <c r="Q1036274" s="48"/>
      <c r="R1036274" s="48"/>
      <c r="S1036274" s="47"/>
      <c r="T1036274" s="47"/>
      <c r="U1036274" s="47"/>
      <c r="V1036274" s="49"/>
      <c r="W1036274" s="50"/>
      <c r="X1036274" s="51"/>
      <c r="Y1036274" s="51"/>
      <c r="Z1036274" s="378"/>
      <c r="AA1036274" s="53"/>
      <c r="AB1036274" s="54"/>
      <c r="AC1036274" s="53"/>
    </row>
    <row r="1036275" s="44" customFormat="1" customHeight="1" spans="1:29">
      <c r="A1036275" s="45"/>
      <c r="B1036275" s="45"/>
      <c r="C1036275" s="45"/>
      <c r="D1036275" s="45"/>
      <c r="E1036275" s="45"/>
      <c r="F1036275" s="45"/>
      <c r="G1036275" s="45"/>
      <c r="H1036275" s="46"/>
      <c r="I1036275" s="46"/>
      <c r="J1036275" s="45"/>
      <c r="K1036275" s="45"/>
      <c r="L1036275" s="45"/>
      <c r="M1036275" s="47"/>
      <c r="N1036275" s="47"/>
      <c r="O1036275" s="47"/>
      <c r="P1036275" s="48"/>
      <c r="Q1036275" s="48"/>
      <c r="R1036275" s="48"/>
      <c r="S1036275" s="47"/>
      <c r="T1036275" s="47"/>
      <c r="U1036275" s="47"/>
      <c r="V1036275" s="49"/>
      <c r="W1036275" s="50"/>
      <c r="X1036275" s="51"/>
      <c r="Y1036275" s="51"/>
      <c r="Z1036275" s="378"/>
      <c r="AA1036275" s="53"/>
      <c r="AB1036275" s="54"/>
      <c r="AC1036275" s="53"/>
    </row>
    <row r="1036276" s="44" customFormat="1" customHeight="1" spans="1:29">
      <c r="A1036276" s="45"/>
      <c r="B1036276" s="45"/>
      <c r="C1036276" s="45"/>
      <c r="D1036276" s="45"/>
      <c r="E1036276" s="45"/>
      <c r="F1036276" s="45"/>
      <c r="G1036276" s="45"/>
      <c r="H1036276" s="46"/>
      <c r="I1036276" s="46"/>
      <c r="J1036276" s="45"/>
      <c r="K1036276" s="45"/>
      <c r="L1036276" s="45"/>
      <c r="M1036276" s="47"/>
      <c r="N1036276" s="47"/>
      <c r="O1036276" s="47"/>
      <c r="P1036276" s="48"/>
      <c r="Q1036276" s="48"/>
      <c r="R1036276" s="48"/>
      <c r="S1036276" s="47"/>
      <c r="T1036276" s="47"/>
      <c r="U1036276" s="47"/>
      <c r="V1036276" s="49"/>
      <c r="W1036276" s="50"/>
      <c r="X1036276" s="51"/>
      <c r="Y1036276" s="51"/>
      <c r="Z1036276" s="378"/>
      <c r="AA1036276" s="53"/>
      <c r="AB1036276" s="54"/>
      <c r="AC1036276" s="53"/>
    </row>
    <row r="1036277" s="44" customFormat="1" customHeight="1" spans="1:29">
      <c r="A1036277" s="45"/>
      <c r="B1036277" s="45"/>
      <c r="C1036277" s="45"/>
      <c r="D1036277" s="45"/>
      <c r="E1036277" s="45"/>
      <c r="F1036277" s="45"/>
      <c r="G1036277" s="45"/>
      <c r="H1036277" s="46"/>
      <c r="I1036277" s="46"/>
      <c r="J1036277" s="45"/>
      <c r="K1036277" s="45"/>
      <c r="L1036277" s="45"/>
      <c r="M1036277" s="47"/>
      <c r="N1036277" s="47"/>
      <c r="O1036277" s="47"/>
      <c r="P1036277" s="48"/>
      <c r="Q1036277" s="48"/>
      <c r="R1036277" s="48"/>
      <c r="S1036277" s="47"/>
      <c r="T1036277" s="47"/>
      <c r="U1036277" s="47"/>
      <c r="V1036277" s="49"/>
      <c r="W1036277" s="50"/>
      <c r="X1036277" s="51"/>
      <c r="Y1036277" s="51"/>
      <c r="Z1036277" s="378"/>
      <c r="AA1036277" s="53"/>
      <c r="AB1036277" s="54"/>
      <c r="AC1036277" s="53"/>
    </row>
    <row r="1036278" s="44" customFormat="1" customHeight="1" spans="1:29">
      <c r="A1036278" s="45"/>
      <c r="B1036278" s="45"/>
      <c r="C1036278" s="45"/>
      <c r="D1036278" s="45"/>
      <c r="E1036278" s="45"/>
      <c r="F1036278" s="45"/>
      <c r="G1036278" s="45"/>
      <c r="H1036278" s="46"/>
      <c r="I1036278" s="46"/>
      <c r="J1036278" s="45"/>
      <c r="K1036278" s="45"/>
      <c r="L1036278" s="45"/>
      <c r="M1036278" s="47"/>
      <c r="N1036278" s="47"/>
      <c r="O1036278" s="47"/>
      <c r="P1036278" s="48"/>
      <c r="Q1036278" s="48"/>
      <c r="R1036278" s="48"/>
      <c r="S1036278" s="47"/>
      <c r="T1036278" s="47"/>
      <c r="U1036278" s="47"/>
      <c r="V1036278" s="49"/>
      <c r="W1036278" s="50"/>
      <c r="X1036278" s="51"/>
      <c r="Y1036278" s="51"/>
      <c r="Z1036278" s="378"/>
      <c r="AA1036278" s="53"/>
      <c r="AB1036278" s="54"/>
      <c r="AC1036278" s="53"/>
    </row>
    <row r="1036279" s="44" customFormat="1" customHeight="1" spans="1:29">
      <c r="A1036279" s="45"/>
      <c r="B1036279" s="45"/>
      <c r="C1036279" s="45"/>
      <c r="D1036279" s="45"/>
      <c r="E1036279" s="45"/>
      <c r="F1036279" s="45"/>
      <c r="G1036279" s="45"/>
      <c r="H1036279" s="46"/>
      <c r="I1036279" s="46"/>
      <c r="J1036279" s="45"/>
      <c r="K1036279" s="45"/>
      <c r="L1036279" s="45"/>
      <c r="M1036279" s="47"/>
      <c r="N1036279" s="47"/>
      <c r="O1036279" s="47"/>
      <c r="P1036279" s="48"/>
      <c r="Q1036279" s="48"/>
      <c r="R1036279" s="48"/>
      <c r="S1036279" s="47"/>
      <c r="T1036279" s="47"/>
      <c r="U1036279" s="47"/>
      <c r="V1036279" s="49"/>
      <c r="W1036279" s="50"/>
      <c r="X1036279" s="51"/>
      <c r="Y1036279" s="51"/>
      <c r="Z1036279" s="378"/>
      <c r="AA1036279" s="53"/>
      <c r="AB1036279" s="54"/>
      <c r="AC1036279" s="53"/>
    </row>
    <row r="1036280" s="44" customFormat="1" customHeight="1" spans="1:29">
      <c r="A1036280" s="45"/>
      <c r="B1036280" s="45"/>
      <c r="C1036280" s="45"/>
      <c r="D1036280" s="45"/>
      <c r="E1036280" s="45"/>
      <c r="F1036280" s="45"/>
      <c r="G1036280" s="45"/>
      <c r="H1036280" s="46"/>
      <c r="I1036280" s="46"/>
      <c r="J1036280" s="45"/>
      <c r="K1036280" s="45"/>
      <c r="L1036280" s="45"/>
      <c r="M1036280" s="47"/>
      <c r="N1036280" s="47"/>
      <c r="O1036280" s="47"/>
      <c r="P1036280" s="48"/>
      <c r="Q1036280" s="48"/>
      <c r="R1036280" s="48"/>
      <c r="S1036280" s="47"/>
      <c r="T1036280" s="47"/>
      <c r="U1036280" s="47"/>
      <c r="V1036280" s="49"/>
      <c r="W1036280" s="50"/>
      <c r="X1036280" s="51"/>
      <c r="Y1036280" s="51"/>
      <c r="Z1036280" s="378"/>
      <c r="AA1036280" s="53"/>
      <c r="AB1036280" s="54"/>
      <c r="AC1036280" s="53"/>
    </row>
    <row r="1036281" s="44" customFormat="1" customHeight="1" spans="1:29">
      <c r="A1036281" s="45"/>
      <c r="B1036281" s="45"/>
      <c r="C1036281" s="45"/>
      <c r="D1036281" s="45"/>
      <c r="E1036281" s="45"/>
      <c r="F1036281" s="45"/>
      <c r="G1036281" s="45"/>
      <c r="H1036281" s="46"/>
      <c r="I1036281" s="46"/>
      <c r="J1036281" s="45"/>
      <c r="K1036281" s="45"/>
      <c r="L1036281" s="45"/>
      <c r="M1036281" s="47"/>
      <c r="N1036281" s="47"/>
      <c r="O1036281" s="47"/>
      <c r="P1036281" s="48"/>
      <c r="Q1036281" s="48"/>
      <c r="R1036281" s="48"/>
      <c r="S1036281" s="47"/>
      <c r="T1036281" s="47"/>
      <c r="U1036281" s="47"/>
      <c r="V1036281" s="49"/>
      <c r="W1036281" s="50"/>
      <c r="X1036281" s="51"/>
      <c r="Y1036281" s="51"/>
      <c r="Z1036281" s="378"/>
      <c r="AA1036281" s="53"/>
      <c r="AB1036281" s="54"/>
      <c r="AC1036281" s="53"/>
    </row>
    <row r="1036282" s="44" customFormat="1" customHeight="1" spans="1:29">
      <c r="A1036282" s="45"/>
      <c r="B1036282" s="45"/>
      <c r="C1036282" s="45"/>
      <c r="D1036282" s="45"/>
      <c r="E1036282" s="45"/>
      <c r="F1036282" s="45"/>
      <c r="G1036282" s="45"/>
      <c r="H1036282" s="46"/>
      <c r="I1036282" s="46"/>
      <c r="J1036282" s="45"/>
      <c r="K1036282" s="45"/>
      <c r="L1036282" s="45"/>
      <c r="M1036282" s="47"/>
      <c r="N1036282" s="47"/>
      <c r="O1036282" s="47"/>
      <c r="P1036282" s="48"/>
      <c r="Q1036282" s="48"/>
      <c r="R1036282" s="48"/>
      <c r="S1036282" s="47"/>
      <c r="T1036282" s="47"/>
      <c r="U1036282" s="47"/>
      <c r="V1036282" s="49"/>
      <c r="W1036282" s="50"/>
      <c r="X1036282" s="51"/>
      <c r="Y1036282" s="51"/>
      <c r="Z1036282" s="378"/>
      <c r="AA1036282" s="53"/>
      <c r="AB1036282" s="54"/>
      <c r="AC1036282" s="53"/>
    </row>
    <row r="1036283" s="44" customFormat="1" customHeight="1" spans="1:29">
      <c r="A1036283" s="45"/>
      <c r="B1036283" s="45"/>
      <c r="C1036283" s="45"/>
      <c r="D1036283" s="45"/>
      <c r="E1036283" s="45"/>
      <c r="F1036283" s="45"/>
      <c r="G1036283" s="45"/>
      <c r="H1036283" s="46"/>
      <c r="I1036283" s="46"/>
      <c r="J1036283" s="45"/>
      <c r="K1036283" s="45"/>
      <c r="L1036283" s="45"/>
      <c r="M1036283" s="47"/>
      <c r="N1036283" s="47"/>
      <c r="O1036283" s="47"/>
      <c r="P1036283" s="48"/>
      <c r="Q1036283" s="48"/>
      <c r="R1036283" s="48"/>
      <c r="S1036283" s="47"/>
      <c r="T1036283" s="47"/>
      <c r="U1036283" s="47"/>
      <c r="V1036283" s="49"/>
      <c r="W1036283" s="50"/>
      <c r="X1036283" s="51"/>
      <c r="Y1036283" s="51"/>
      <c r="Z1036283" s="378"/>
      <c r="AA1036283" s="53"/>
      <c r="AB1036283" s="54"/>
      <c r="AC1036283" s="53"/>
    </row>
    <row r="1036284" s="44" customFormat="1" customHeight="1" spans="1:29">
      <c r="A1036284" s="45"/>
      <c r="B1036284" s="45"/>
      <c r="C1036284" s="45"/>
      <c r="D1036284" s="45"/>
      <c r="E1036284" s="45"/>
      <c r="F1036284" s="45"/>
      <c r="G1036284" s="45"/>
      <c r="H1036284" s="46"/>
      <c r="I1036284" s="46"/>
      <c r="J1036284" s="45"/>
      <c r="K1036284" s="45"/>
      <c r="L1036284" s="45"/>
      <c r="M1036284" s="47"/>
      <c r="N1036284" s="47"/>
      <c r="O1036284" s="47"/>
      <c r="P1036284" s="48"/>
      <c r="Q1036284" s="48"/>
      <c r="R1036284" s="48"/>
      <c r="S1036284" s="47"/>
      <c r="T1036284" s="47"/>
      <c r="U1036284" s="47"/>
      <c r="V1036284" s="49"/>
      <c r="W1036284" s="50"/>
      <c r="X1036284" s="51"/>
      <c r="Y1036284" s="51"/>
      <c r="Z1036284" s="378"/>
      <c r="AA1036284" s="53"/>
      <c r="AB1036284" s="54"/>
      <c r="AC1036284" s="53"/>
    </row>
    <row r="1036285" s="44" customFormat="1" customHeight="1" spans="1:29">
      <c r="A1036285" s="45"/>
      <c r="B1036285" s="45"/>
      <c r="C1036285" s="45"/>
      <c r="D1036285" s="45"/>
      <c r="E1036285" s="45"/>
      <c r="F1036285" s="45"/>
      <c r="G1036285" s="45"/>
      <c r="H1036285" s="46"/>
      <c r="I1036285" s="46"/>
      <c r="J1036285" s="45"/>
      <c r="K1036285" s="45"/>
      <c r="L1036285" s="45"/>
      <c r="M1036285" s="47"/>
      <c r="N1036285" s="47"/>
      <c r="O1036285" s="47"/>
      <c r="P1036285" s="48"/>
      <c r="Q1036285" s="48"/>
      <c r="R1036285" s="48"/>
      <c r="S1036285" s="47"/>
      <c r="T1036285" s="47"/>
      <c r="U1036285" s="47"/>
      <c r="V1036285" s="49"/>
      <c r="W1036285" s="50"/>
      <c r="X1036285" s="51"/>
      <c r="Y1036285" s="51"/>
      <c r="Z1036285" s="378"/>
      <c r="AA1036285" s="53"/>
      <c r="AB1036285" s="54"/>
      <c r="AC1036285" s="53"/>
    </row>
    <row r="1036286" s="44" customFormat="1" customHeight="1" spans="1:29">
      <c r="A1036286" s="45"/>
      <c r="B1036286" s="45"/>
      <c r="C1036286" s="45"/>
      <c r="D1036286" s="45"/>
      <c r="E1036286" s="45"/>
      <c r="F1036286" s="45"/>
      <c r="G1036286" s="45"/>
      <c r="H1036286" s="46"/>
      <c r="I1036286" s="46"/>
      <c r="J1036286" s="45"/>
      <c r="K1036286" s="45"/>
      <c r="L1036286" s="45"/>
      <c r="M1036286" s="47"/>
      <c r="N1036286" s="47"/>
      <c r="O1036286" s="47"/>
      <c r="P1036286" s="48"/>
      <c r="Q1036286" s="48"/>
      <c r="R1036286" s="48"/>
      <c r="S1036286" s="47"/>
      <c r="T1036286" s="47"/>
      <c r="U1036286" s="47"/>
      <c r="V1036286" s="49"/>
      <c r="W1036286" s="50"/>
      <c r="X1036286" s="51"/>
      <c r="Y1036286" s="51"/>
      <c r="Z1036286" s="378"/>
      <c r="AA1036286" s="53"/>
      <c r="AB1036286" s="54"/>
      <c r="AC1036286" s="53"/>
    </row>
    <row r="1036287" s="44" customFormat="1" customHeight="1" spans="1:29">
      <c r="A1036287" s="45"/>
      <c r="B1036287" s="45"/>
      <c r="C1036287" s="45"/>
      <c r="D1036287" s="45"/>
      <c r="E1036287" s="45"/>
      <c r="F1036287" s="45"/>
      <c r="G1036287" s="45"/>
      <c r="H1036287" s="46"/>
      <c r="I1036287" s="46"/>
      <c r="J1036287" s="45"/>
      <c r="K1036287" s="45"/>
      <c r="L1036287" s="45"/>
      <c r="M1036287" s="47"/>
      <c r="N1036287" s="47"/>
      <c r="O1036287" s="47"/>
      <c r="P1036287" s="48"/>
      <c r="Q1036287" s="48"/>
      <c r="R1036287" s="48"/>
      <c r="S1036287" s="47"/>
      <c r="T1036287" s="47"/>
      <c r="U1036287" s="47"/>
      <c r="V1036287" s="49"/>
      <c r="W1036287" s="50"/>
      <c r="X1036287" s="51"/>
      <c r="Y1036287" s="51"/>
      <c r="Z1036287" s="378"/>
      <c r="AA1036287" s="53"/>
      <c r="AB1036287" s="54"/>
      <c r="AC1036287" s="53"/>
    </row>
    <row r="1036288" s="44" customFormat="1" customHeight="1" spans="1:29">
      <c r="A1036288" s="45"/>
      <c r="B1036288" s="45"/>
      <c r="C1036288" s="45"/>
      <c r="D1036288" s="45"/>
      <c r="E1036288" s="45"/>
      <c r="F1036288" s="45"/>
      <c r="G1036288" s="45"/>
      <c r="H1036288" s="46"/>
      <c r="I1036288" s="46"/>
      <c r="J1036288" s="45"/>
      <c r="K1036288" s="45"/>
      <c r="L1036288" s="45"/>
      <c r="M1036288" s="47"/>
      <c r="N1036288" s="47"/>
      <c r="O1036288" s="47"/>
      <c r="P1036288" s="48"/>
      <c r="Q1036288" s="48"/>
      <c r="R1036288" s="48"/>
      <c r="S1036288" s="47"/>
      <c r="T1036288" s="47"/>
      <c r="U1036288" s="47"/>
      <c r="V1036288" s="49"/>
      <c r="W1036288" s="50"/>
      <c r="X1036288" s="51"/>
      <c r="Y1036288" s="51"/>
      <c r="Z1036288" s="378"/>
      <c r="AA1036288" s="53"/>
      <c r="AB1036288" s="54"/>
      <c r="AC1036288" s="53"/>
    </row>
    <row r="1036289" s="44" customFormat="1" customHeight="1" spans="1:29">
      <c r="A1036289" s="45"/>
      <c r="B1036289" s="45"/>
      <c r="C1036289" s="45"/>
      <c r="D1036289" s="45"/>
      <c r="E1036289" s="45"/>
      <c r="F1036289" s="45"/>
      <c r="G1036289" s="45"/>
      <c r="H1036289" s="46"/>
      <c r="I1036289" s="46"/>
      <c r="J1036289" s="45"/>
      <c r="K1036289" s="45"/>
      <c r="L1036289" s="45"/>
      <c r="M1036289" s="47"/>
      <c r="N1036289" s="47"/>
      <c r="O1036289" s="47"/>
      <c r="P1036289" s="48"/>
      <c r="Q1036289" s="48"/>
      <c r="R1036289" s="48"/>
      <c r="S1036289" s="47"/>
      <c r="T1036289" s="47"/>
      <c r="U1036289" s="47"/>
      <c r="V1036289" s="49"/>
      <c r="W1036289" s="50"/>
      <c r="X1036289" s="51"/>
      <c r="Y1036289" s="51"/>
      <c r="Z1036289" s="378"/>
      <c r="AA1036289" s="53"/>
      <c r="AB1036289" s="54"/>
      <c r="AC1036289" s="53"/>
    </row>
    <row r="1036290" s="44" customFormat="1" customHeight="1" spans="1:29">
      <c r="A1036290" s="45"/>
      <c r="B1036290" s="45"/>
      <c r="C1036290" s="45"/>
      <c r="D1036290" s="45"/>
      <c r="E1036290" s="45"/>
      <c r="F1036290" s="45"/>
      <c r="G1036290" s="45"/>
      <c r="H1036290" s="46"/>
      <c r="I1036290" s="46"/>
      <c r="J1036290" s="45"/>
      <c r="K1036290" s="45"/>
      <c r="L1036290" s="45"/>
      <c r="M1036290" s="47"/>
      <c r="N1036290" s="47"/>
      <c r="O1036290" s="47"/>
      <c r="P1036290" s="48"/>
      <c r="Q1036290" s="48"/>
      <c r="R1036290" s="48"/>
      <c r="S1036290" s="47"/>
      <c r="T1036290" s="47"/>
      <c r="U1036290" s="47"/>
      <c r="V1036290" s="49"/>
      <c r="W1036290" s="50"/>
      <c r="X1036290" s="51"/>
      <c r="Y1036290" s="51"/>
      <c r="Z1036290" s="378"/>
      <c r="AA1036290" s="53"/>
      <c r="AB1036290" s="54"/>
      <c r="AC1036290" s="53"/>
    </row>
    <row r="1036291" s="44" customFormat="1" customHeight="1" spans="1:29">
      <c r="A1036291" s="45"/>
      <c r="B1036291" s="45"/>
      <c r="C1036291" s="45"/>
      <c r="D1036291" s="45"/>
      <c r="E1036291" s="45"/>
      <c r="F1036291" s="45"/>
      <c r="G1036291" s="45"/>
      <c r="H1036291" s="46"/>
      <c r="I1036291" s="46"/>
      <c r="J1036291" s="45"/>
      <c r="K1036291" s="45"/>
      <c r="L1036291" s="45"/>
      <c r="M1036291" s="47"/>
      <c r="N1036291" s="47"/>
      <c r="O1036291" s="47"/>
      <c r="P1036291" s="48"/>
      <c r="Q1036291" s="48"/>
      <c r="R1036291" s="48"/>
      <c r="S1036291" s="47"/>
      <c r="T1036291" s="47"/>
      <c r="U1036291" s="47"/>
      <c r="V1036291" s="49"/>
      <c r="W1036291" s="50"/>
      <c r="X1036291" s="51"/>
      <c r="Y1036291" s="51"/>
      <c r="Z1036291" s="378"/>
      <c r="AA1036291" s="53"/>
      <c r="AB1036291" s="54"/>
      <c r="AC1036291" s="53"/>
    </row>
    <row r="1036292" s="44" customFormat="1" customHeight="1" spans="1:29">
      <c r="A1036292" s="45"/>
      <c r="B1036292" s="45"/>
      <c r="C1036292" s="45"/>
      <c r="D1036292" s="45"/>
      <c r="E1036292" s="45"/>
      <c r="F1036292" s="45"/>
      <c r="G1036292" s="45"/>
      <c r="H1036292" s="46"/>
      <c r="I1036292" s="46"/>
      <c r="J1036292" s="45"/>
      <c r="K1036292" s="45"/>
      <c r="L1036292" s="45"/>
      <c r="M1036292" s="47"/>
      <c r="N1036292" s="47"/>
      <c r="O1036292" s="47"/>
      <c r="P1036292" s="48"/>
      <c r="Q1036292" s="48"/>
      <c r="R1036292" s="48"/>
      <c r="S1036292" s="47"/>
      <c r="T1036292" s="47"/>
      <c r="U1036292" s="47"/>
      <c r="V1036292" s="49"/>
      <c r="W1036292" s="50"/>
      <c r="X1036292" s="51"/>
      <c r="Y1036292" s="51"/>
      <c r="Z1036292" s="378"/>
      <c r="AA1036292" s="53"/>
      <c r="AB1036292" s="54"/>
      <c r="AC1036292" s="53"/>
    </row>
    <row r="1036293" s="44" customFormat="1" customHeight="1" spans="1:29">
      <c r="A1036293" s="45"/>
      <c r="B1036293" s="45"/>
      <c r="C1036293" s="45"/>
      <c r="D1036293" s="45"/>
      <c r="E1036293" s="45"/>
      <c r="F1036293" s="45"/>
      <c r="G1036293" s="45"/>
      <c r="H1036293" s="46"/>
      <c r="I1036293" s="46"/>
      <c r="J1036293" s="45"/>
      <c r="K1036293" s="45"/>
      <c r="L1036293" s="45"/>
      <c r="M1036293" s="47"/>
      <c r="N1036293" s="47"/>
      <c r="O1036293" s="47"/>
      <c r="P1036293" s="48"/>
      <c r="Q1036293" s="48"/>
      <c r="R1036293" s="48"/>
      <c r="S1036293" s="47"/>
      <c r="T1036293" s="47"/>
      <c r="U1036293" s="47"/>
      <c r="V1036293" s="49"/>
      <c r="W1036293" s="50"/>
      <c r="X1036293" s="51"/>
      <c r="Y1036293" s="51"/>
      <c r="Z1036293" s="378"/>
      <c r="AA1036293" s="53"/>
      <c r="AB1036293" s="54"/>
      <c r="AC1036293" s="53"/>
    </row>
    <row r="1036294" s="44" customFormat="1" customHeight="1" spans="1:29">
      <c r="A1036294" s="45"/>
      <c r="B1036294" s="45"/>
      <c r="C1036294" s="45"/>
      <c r="D1036294" s="45"/>
      <c r="E1036294" s="45"/>
      <c r="F1036294" s="45"/>
      <c r="G1036294" s="45"/>
      <c r="H1036294" s="46"/>
      <c r="I1036294" s="46"/>
      <c r="J1036294" s="45"/>
      <c r="K1036294" s="45"/>
      <c r="L1036294" s="45"/>
      <c r="M1036294" s="47"/>
      <c r="N1036294" s="47"/>
      <c r="O1036294" s="47"/>
      <c r="P1036294" s="48"/>
      <c r="Q1036294" s="48"/>
      <c r="R1036294" s="48"/>
      <c r="S1036294" s="47"/>
      <c r="T1036294" s="47"/>
      <c r="U1036294" s="47"/>
      <c r="V1036294" s="49"/>
      <c r="W1036294" s="50"/>
      <c r="X1036294" s="51"/>
      <c r="Y1036294" s="51"/>
      <c r="Z1036294" s="378"/>
      <c r="AA1036294" s="53"/>
      <c r="AB1036294" s="54"/>
      <c r="AC1036294" s="53"/>
    </row>
    <row r="1036295" s="44" customFormat="1" customHeight="1" spans="1:29">
      <c r="A1036295" s="45"/>
      <c r="B1036295" s="45"/>
      <c r="C1036295" s="45"/>
      <c r="D1036295" s="45"/>
      <c r="E1036295" s="45"/>
      <c r="F1036295" s="45"/>
      <c r="G1036295" s="45"/>
      <c r="H1036295" s="46"/>
      <c r="I1036295" s="46"/>
      <c r="J1036295" s="45"/>
      <c r="K1036295" s="45"/>
      <c r="L1036295" s="45"/>
      <c r="M1036295" s="47"/>
      <c r="N1036295" s="47"/>
      <c r="O1036295" s="47"/>
      <c r="P1036295" s="48"/>
      <c r="Q1036295" s="48"/>
      <c r="R1036295" s="48"/>
      <c r="S1036295" s="47"/>
      <c r="T1036295" s="47"/>
      <c r="U1036295" s="47"/>
      <c r="V1036295" s="49"/>
      <c r="W1036295" s="50"/>
      <c r="X1036295" s="51"/>
      <c r="Y1036295" s="51"/>
      <c r="Z1036295" s="378"/>
      <c r="AA1036295" s="53"/>
      <c r="AB1036295" s="54"/>
      <c r="AC1036295" s="53"/>
    </row>
    <row r="1036296" s="44" customFormat="1" customHeight="1" spans="1:29">
      <c r="A1036296" s="45"/>
      <c r="B1036296" s="45"/>
      <c r="C1036296" s="45"/>
      <c r="D1036296" s="45"/>
      <c r="E1036296" s="45"/>
      <c r="F1036296" s="45"/>
      <c r="G1036296" s="45"/>
      <c r="H1036296" s="46"/>
      <c r="I1036296" s="46"/>
      <c r="J1036296" s="45"/>
      <c r="K1036296" s="45"/>
      <c r="L1036296" s="45"/>
      <c r="M1036296" s="47"/>
      <c r="N1036296" s="47"/>
      <c r="O1036296" s="47"/>
      <c r="P1036296" s="48"/>
      <c r="Q1036296" s="48"/>
      <c r="R1036296" s="48"/>
      <c r="S1036296" s="47"/>
      <c r="T1036296" s="47"/>
      <c r="U1036296" s="47"/>
      <c r="V1036296" s="49"/>
      <c r="W1036296" s="50"/>
      <c r="X1036296" s="51"/>
      <c r="Y1036296" s="51"/>
      <c r="Z1036296" s="378"/>
      <c r="AA1036296" s="53"/>
      <c r="AB1036296" s="54"/>
      <c r="AC1036296" s="53"/>
    </row>
    <row r="1036297" s="44" customFormat="1" customHeight="1" spans="1:29">
      <c r="A1036297" s="45"/>
      <c r="B1036297" s="45"/>
      <c r="C1036297" s="45"/>
      <c r="D1036297" s="45"/>
      <c r="E1036297" s="45"/>
      <c r="F1036297" s="45"/>
      <c r="G1036297" s="45"/>
      <c r="H1036297" s="46"/>
      <c r="I1036297" s="46"/>
      <c r="J1036297" s="45"/>
      <c r="K1036297" s="45"/>
      <c r="L1036297" s="45"/>
      <c r="M1036297" s="47"/>
      <c r="N1036297" s="47"/>
      <c r="O1036297" s="47"/>
      <c r="P1036297" s="48"/>
      <c r="Q1036297" s="48"/>
      <c r="R1036297" s="48"/>
      <c r="S1036297" s="47"/>
      <c r="T1036297" s="47"/>
      <c r="U1036297" s="47"/>
      <c r="V1036297" s="49"/>
      <c r="W1036297" s="50"/>
      <c r="X1036297" s="51"/>
      <c r="Y1036297" s="51"/>
      <c r="Z1036297" s="378"/>
      <c r="AA1036297" s="53"/>
      <c r="AB1036297" s="54"/>
      <c r="AC1036297" s="53"/>
    </row>
    <row r="1036298" s="44" customFormat="1" customHeight="1" spans="1:29">
      <c r="A1036298" s="45"/>
      <c r="B1036298" s="45"/>
      <c r="C1036298" s="45"/>
      <c r="D1036298" s="45"/>
      <c r="E1036298" s="45"/>
      <c r="F1036298" s="45"/>
      <c r="G1036298" s="45"/>
      <c r="H1036298" s="46"/>
      <c r="I1036298" s="46"/>
      <c r="J1036298" s="45"/>
      <c r="K1036298" s="45"/>
      <c r="L1036298" s="45"/>
      <c r="M1036298" s="47"/>
      <c r="N1036298" s="47"/>
      <c r="O1036298" s="47"/>
      <c r="P1036298" s="48"/>
      <c r="Q1036298" s="48"/>
      <c r="R1036298" s="48"/>
      <c r="S1036298" s="47"/>
      <c r="T1036298" s="47"/>
      <c r="U1036298" s="47"/>
      <c r="V1036298" s="49"/>
      <c r="W1036298" s="50"/>
      <c r="X1036298" s="51"/>
      <c r="Y1036298" s="51"/>
      <c r="Z1036298" s="378"/>
      <c r="AA1036298" s="53"/>
      <c r="AB1036298" s="54"/>
      <c r="AC1036298" s="53"/>
    </row>
    <row r="1036299" s="44" customFormat="1" customHeight="1" spans="1:29">
      <c r="A1036299" s="45"/>
      <c r="B1036299" s="45"/>
      <c r="C1036299" s="45"/>
      <c r="D1036299" s="45"/>
      <c r="E1036299" s="45"/>
      <c r="F1036299" s="45"/>
      <c r="G1036299" s="45"/>
      <c r="H1036299" s="46"/>
      <c r="I1036299" s="46"/>
      <c r="J1036299" s="45"/>
      <c r="K1036299" s="45"/>
      <c r="L1036299" s="45"/>
      <c r="M1036299" s="47"/>
      <c r="N1036299" s="47"/>
      <c r="O1036299" s="47"/>
      <c r="P1036299" s="48"/>
      <c r="Q1036299" s="48"/>
      <c r="R1036299" s="48"/>
      <c r="S1036299" s="47"/>
      <c r="T1036299" s="47"/>
      <c r="U1036299" s="47"/>
      <c r="V1036299" s="49"/>
      <c r="W1036299" s="50"/>
      <c r="X1036299" s="51"/>
      <c r="Y1036299" s="51"/>
      <c r="Z1036299" s="378"/>
      <c r="AA1036299" s="53"/>
      <c r="AB1036299" s="54"/>
      <c r="AC1036299" s="53"/>
    </row>
    <row r="1036300" s="44" customFormat="1" customHeight="1" spans="1:29">
      <c r="A1036300" s="45"/>
      <c r="B1036300" s="45"/>
      <c r="C1036300" s="45"/>
      <c r="D1036300" s="45"/>
      <c r="E1036300" s="45"/>
      <c r="F1036300" s="45"/>
      <c r="G1036300" s="45"/>
      <c r="H1036300" s="46"/>
      <c r="I1036300" s="46"/>
      <c r="J1036300" s="45"/>
      <c r="K1036300" s="45"/>
      <c r="L1036300" s="45"/>
      <c r="M1036300" s="47"/>
      <c r="N1036300" s="47"/>
      <c r="O1036300" s="47"/>
      <c r="P1036300" s="48"/>
      <c r="Q1036300" s="48"/>
      <c r="R1036300" s="48"/>
      <c r="S1036300" s="47"/>
      <c r="T1036300" s="47"/>
      <c r="U1036300" s="47"/>
      <c r="V1036300" s="49"/>
      <c r="W1036300" s="50"/>
      <c r="X1036300" s="51"/>
      <c r="Y1036300" s="51"/>
      <c r="Z1036300" s="378"/>
      <c r="AA1036300" s="53"/>
      <c r="AB1036300" s="54"/>
      <c r="AC1036300" s="53"/>
    </row>
    <row r="1036301" s="44" customFormat="1" customHeight="1" spans="1:29">
      <c r="A1036301" s="45"/>
      <c r="B1036301" s="45"/>
      <c r="C1036301" s="45"/>
      <c r="D1036301" s="45"/>
      <c r="E1036301" s="45"/>
      <c r="F1036301" s="45"/>
      <c r="G1036301" s="45"/>
      <c r="H1036301" s="46"/>
      <c r="I1036301" s="46"/>
      <c r="J1036301" s="45"/>
      <c r="K1036301" s="45"/>
      <c r="L1036301" s="45"/>
      <c r="M1036301" s="47"/>
      <c r="N1036301" s="47"/>
      <c r="O1036301" s="47"/>
      <c r="P1036301" s="48"/>
      <c r="Q1036301" s="48"/>
      <c r="R1036301" s="48"/>
      <c r="S1036301" s="47"/>
      <c r="T1036301" s="47"/>
      <c r="U1036301" s="47"/>
      <c r="V1036301" s="49"/>
      <c r="W1036301" s="50"/>
      <c r="X1036301" s="51"/>
      <c r="Y1036301" s="51"/>
      <c r="Z1036301" s="378"/>
      <c r="AA1036301" s="53"/>
      <c r="AB1036301" s="54"/>
      <c r="AC1036301" s="53"/>
    </row>
    <row r="1036302" s="44" customFormat="1" customHeight="1" spans="1:29">
      <c r="A1036302" s="45"/>
      <c r="B1036302" s="45"/>
      <c r="C1036302" s="45"/>
      <c r="D1036302" s="45"/>
      <c r="E1036302" s="45"/>
      <c r="F1036302" s="45"/>
      <c r="G1036302" s="45"/>
      <c r="H1036302" s="46"/>
      <c r="I1036302" s="46"/>
      <c r="J1036302" s="45"/>
      <c r="K1036302" s="45"/>
      <c r="L1036302" s="45"/>
      <c r="M1036302" s="47"/>
      <c r="N1036302" s="47"/>
      <c r="O1036302" s="47"/>
      <c r="P1036302" s="48"/>
      <c r="Q1036302" s="48"/>
      <c r="R1036302" s="48"/>
      <c r="S1036302" s="47"/>
      <c r="T1036302" s="47"/>
      <c r="U1036302" s="47"/>
      <c r="V1036302" s="49"/>
      <c r="W1036302" s="50"/>
      <c r="X1036302" s="51"/>
      <c r="Y1036302" s="51"/>
      <c r="Z1036302" s="378"/>
      <c r="AA1036302" s="53"/>
      <c r="AB1036302" s="54"/>
      <c r="AC1036302" s="53"/>
    </row>
    <row r="1036303" s="44" customFormat="1" customHeight="1" spans="1:29">
      <c r="A1036303" s="45"/>
      <c r="B1036303" s="45"/>
      <c r="C1036303" s="45"/>
      <c r="D1036303" s="45"/>
      <c r="E1036303" s="45"/>
      <c r="F1036303" s="45"/>
      <c r="G1036303" s="45"/>
      <c r="H1036303" s="46"/>
      <c r="I1036303" s="46"/>
      <c r="J1036303" s="45"/>
      <c r="K1036303" s="45"/>
      <c r="L1036303" s="45"/>
      <c r="M1036303" s="47"/>
      <c r="N1036303" s="47"/>
      <c r="O1036303" s="47"/>
      <c r="P1036303" s="48"/>
      <c r="Q1036303" s="48"/>
      <c r="R1036303" s="48"/>
      <c r="S1036303" s="47"/>
      <c r="T1036303" s="47"/>
      <c r="U1036303" s="47"/>
      <c r="V1036303" s="49"/>
      <c r="W1036303" s="50"/>
      <c r="X1036303" s="51"/>
      <c r="Y1036303" s="51"/>
      <c r="Z1036303" s="378"/>
      <c r="AA1036303" s="53"/>
      <c r="AB1036303" s="54"/>
      <c r="AC1036303" s="53"/>
    </row>
    <row r="1036304" s="44" customFormat="1" customHeight="1" spans="1:29">
      <c r="A1036304" s="45"/>
      <c r="B1036304" s="45"/>
      <c r="C1036304" s="45"/>
      <c r="D1036304" s="45"/>
      <c r="E1036304" s="45"/>
      <c r="F1036304" s="45"/>
      <c r="G1036304" s="45"/>
      <c r="H1036304" s="46"/>
      <c r="I1036304" s="46"/>
      <c r="J1036304" s="45"/>
      <c r="K1036304" s="45"/>
      <c r="L1036304" s="45"/>
      <c r="M1036304" s="47"/>
      <c r="N1036304" s="47"/>
      <c r="O1036304" s="47"/>
      <c r="P1036304" s="48"/>
      <c r="Q1036304" s="48"/>
      <c r="R1036304" s="48"/>
      <c r="S1036304" s="47"/>
      <c r="T1036304" s="47"/>
      <c r="U1036304" s="47"/>
      <c r="V1036304" s="49"/>
      <c r="W1036304" s="50"/>
      <c r="X1036304" s="51"/>
      <c r="Y1036304" s="51"/>
      <c r="Z1036304" s="378"/>
      <c r="AA1036304" s="53"/>
      <c r="AB1036304" s="54"/>
      <c r="AC1036304" s="53"/>
    </row>
    <row r="1036305" s="44" customFormat="1" customHeight="1" spans="1:29">
      <c r="A1036305" s="45"/>
      <c r="B1036305" s="45"/>
      <c r="C1036305" s="45"/>
      <c r="D1036305" s="45"/>
      <c r="E1036305" s="45"/>
      <c r="F1036305" s="45"/>
      <c r="G1036305" s="45"/>
      <c r="H1036305" s="46"/>
      <c r="I1036305" s="46"/>
      <c r="J1036305" s="45"/>
      <c r="K1036305" s="45"/>
      <c r="L1036305" s="45"/>
      <c r="M1036305" s="47"/>
      <c r="N1036305" s="47"/>
      <c r="O1036305" s="47"/>
      <c r="P1036305" s="48"/>
      <c r="Q1036305" s="48"/>
      <c r="R1036305" s="48"/>
      <c r="S1036305" s="47"/>
      <c r="T1036305" s="47"/>
      <c r="U1036305" s="47"/>
      <c r="V1036305" s="49"/>
      <c r="W1036305" s="50"/>
      <c r="X1036305" s="51"/>
      <c r="Y1036305" s="51"/>
      <c r="Z1036305" s="378"/>
      <c r="AA1036305" s="53"/>
      <c r="AB1036305" s="54"/>
      <c r="AC1036305" s="53"/>
    </row>
    <row r="1036306" s="44" customFormat="1" customHeight="1" spans="1:29">
      <c r="A1036306" s="45"/>
      <c r="B1036306" s="45"/>
      <c r="C1036306" s="45"/>
      <c r="D1036306" s="45"/>
      <c r="E1036306" s="45"/>
      <c r="F1036306" s="45"/>
      <c r="G1036306" s="45"/>
      <c r="H1036306" s="46"/>
      <c r="I1036306" s="46"/>
      <c r="J1036306" s="45"/>
      <c r="K1036306" s="45"/>
      <c r="L1036306" s="45"/>
      <c r="M1036306" s="47"/>
      <c r="N1036306" s="47"/>
      <c r="O1036306" s="47"/>
      <c r="P1036306" s="48"/>
      <c r="Q1036306" s="48"/>
      <c r="R1036306" s="48"/>
      <c r="S1036306" s="47"/>
      <c r="T1036306" s="47"/>
      <c r="U1036306" s="47"/>
      <c r="V1036306" s="49"/>
      <c r="W1036306" s="50"/>
      <c r="X1036306" s="51"/>
      <c r="Y1036306" s="51"/>
      <c r="Z1036306" s="378"/>
      <c r="AA1036306" s="53"/>
      <c r="AB1036306" s="54"/>
      <c r="AC1036306" s="53"/>
    </row>
    <row r="1036307" s="44" customFormat="1" customHeight="1" spans="1:29">
      <c r="A1036307" s="45"/>
      <c r="B1036307" s="45"/>
      <c r="C1036307" s="45"/>
      <c r="D1036307" s="45"/>
      <c r="E1036307" s="45"/>
      <c r="F1036307" s="45"/>
      <c r="G1036307" s="45"/>
      <c r="H1036307" s="46"/>
      <c r="I1036307" s="46"/>
      <c r="J1036307" s="45"/>
      <c r="K1036307" s="45"/>
      <c r="L1036307" s="45"/>
      <c r="M1036307" s="47"/>
      <c r="N1036307" s="47"/>
      <c r="O1036307" s="47"/>
      <c r="P1036307" s="48"/>
      <c r="Q1036307" s="48"/>
      <c r="R1036307" s="48"/>
      <c r="S1036307" s="47"/>
      <c r="T1036307" s="47"/>
      <c r="U1036307" s="47"/>
      <c r="V1036307" s="49"/>
      <c r="W1036307" s="50"/>
      <c r="X1036307" s="51"/>
      <c r="Y1036307" s="51"/>
      <c r="Z1036307" s="378"/>
      <c r="AA1036307" s="53"/>
      <c r="AB1036307" s="54"/>
      <c r="AC1036307" s="53"/>
    </row>
    <row r="1036308" s="44" customFormat="1" customHeight="1" spans="1:29">
      <c r="A1036308" s="45"/>
      <c r="B1036308" s="45"/>
      <c r="C1036308" s="45"/>
      <c r="D1036308" s="45"/>
      <c r="E1036308" s="45"/>
      <c r="F1036308" s="45"/>
      <c r="G1036308" s="45"/>
      <c r="H1036308" s="46"/>
      <c r="I1036308" s="46"/>
      <c r="J1036308" s="45"/>
      <c r="K1036308" s="45"/>
      <c r="L1036308" s="45"/>
      <c r="M1036308" s="47"/>
      <c r="N1036308" s="47"/>
      <c r="O1036308" s="47"/>
      <c r="P1036308" s="48"/>
      <c r="Q1036308" s="48"/>
      <c r="R1036308" s="48"/>
      <c r="S1036308" s="47"/>
      <c r="T1036308" s="47"/>
      <c r="U1036308" s="47"/>
      <c r="V1036308" s="49"/>
      <c r="W1036308" s="50"/>
      <c r="X1036308" s="51"/>
      <c r="Y1036308" s="51"/>
      <c r="Z1036308" s="378"/>
      <c r="AA1036308" s="53"/>
      <c r="AB1036308" s="54"/>
      <c r="AC1036308" s="53"/>
    </row>
    <row r="1036309" s="44" customFormat="1" customHeight="1" spans="1:29">
      <c r="A1036309" s="45"/>
      <c r="B1036309" s="45"/>
      <c r="C1036309" s="45"/>
      <c r="D1036309" s="45"/>
      <c r="E1036309" s="45"/>
      <c r="F1036309" s="45"/>
      <c r="G1036309" s="45"/>
      <c r="H1036309" s="46"/>
      <c r="I1036309" s="46"/>
      <c r="J1036309" s="45"/>
      <c r="K1036309" s="45"/>
      <c r="L1036309" s="45"/>
      <c r="M1036309" s="47"/>
      <c r="N1036309" s="47"/>
      <c r="O1036309" s="47"/>
      <c r="P1036309" s="48"/>
      <c r="Q1036309" s="48"/>
      <c r="R1036309" s="48"/>
      <c r="S1036309" s="47"/>
      <c r="T1036309" s="47"/>
      <c r="U1036309" s="47"/>
      <c r="V1036309" s="49"/>
      <c r="W1036309" s="50"/>
      <c r="X1036309" s="51"/>
      <c r="Y1036309" s="51"/>
      <c r="Z1036309" s="378"/>
      <c r="AA1036309" s="53"/>
      <c r="AB1036309" s="54"/>
      <c r="AC1036309" s="53"/>
    </row>
    <row r="1036310" s="44" customFormat="1" customHeight="1" spans="1:29">
      <c r="A1036310" s="45"/>
      <c r="B1036310" s="45"/>
      <c r="C1036310" s="45"/>
      <c r="D1036310" s="45"/>
      <c r="E1036310" s="45"/>
      <c r="F1036310" s="45"/>
      <c r="G1036310" s="45"/>
      <c r="H1036310" s="46"/>
      <c r="I1036310" s="46"/>
      <c r="J1036310" s="45"/>
      <c r="K1036310" s="45"/>
      <c r="L1036310" s="45"/>
      <c r="M1036310" s="47"/>
      <c r="N1036310" s="47"/>
      <c r="O1036310" s="47"/>
      <c r="P1036310" s="48"/>
      <c r="Q1036310" s="48"/>
      <c r="R1036310" s="48"/>
      <c r="S1036310" s="47"/>
      <c r="T1036310" s="47"/>
      <c r="U1036310" s="47"/>
      <c r="V1036310" s="49"/>
      <c r="W1036310" s="50"/>
      <c r="X1036310" s="51"/>
      <c r="Y1036310" s="51"/>
      <c r="Z1036310" s="378"/>
      <c r="AA1036310" s="53"/>
      <c r="AB1036310" s="54"/>
      <c r="AC1036310" s="53"/>
    </row>
    <row r="1036311" s="44" customFormat="1" customHeight="1" spans="1:29">
      <c r="A1036311" s="45"/>
      <c r="B1036311" s="45"/>
      <c r="C1036311" s="45"/>
      <c r="D1036311" s="45"/>
      <c r="E1036311" s="45"/>
      <c r="F1036311" s="45"/>
      <c r="G1036311" s="45"/>
      <c r="H1036311" s="46"/>
      <c r="I1036311" s="46"/>
      <c r="J1036311" s="45"/>
      <c r="K1036311" s="45"/>
      <c r="L1036311" s="45"/>
      <c r="M1036311" s="47"/>
      <c r="N1036311" s="47"/>
      <c r="O1036311" s="47"/>
      <c r="P1036311" s="48"/>
      <c r="Q1036311" s="48"/>
      <c r="R1036311" s="48"/>
      <c r="S1036311" s="47"/>
      <c r="T1036311" s="47"/>
      <c r="U1036311" s="47"/>
      <c r="V1036311" s="49"/>
      <c r="W1036311" s="50"/>
      <c r="X1036311" s="51"/>
      <c r="Y1036311" s="51"/>
      <c r="Z1036311" s="378"/>
      <c r="AA1036311" s="53"/>
      <c r="AB1036311" s="54"/>
      <c r="AC1036311" s="53"/>
    </row>
    <row r="1036312" s="44" customFormat="1" customHeight="1" spans="1:29">
      <c r="A1036312" s="45"/>
      <c r="B1036312" s="45"/>
      <c r="C1036312" s="45"/>
      <c r="D1036312" s="45"/>
      <c r="E1036312" s="45"/>
      <c r="F1036312" s="45"/>
      <c r="G1036312" s="45"/>
      <c r="H1036312" s="46"/>
      <c r="I1036312" s="46"/>
      <c r="J1036312" s="45"/>
      <c r="K1036312" s="45"/>
      <c r="L1036312" s="45"/>
      <c r="M1036312" s="47"/>
      <c r="N1036312" s="47"/>
      <c r="O1036312" s="47"/>
      <c r="P1036312" s="48"/>
      <c r="Q1036312" s="48"/>
      <c r="R1036312" s="48"/>
      <c r="S1036312" s="47"/>
      <c r="T1036312" s="47"/>
      <c r="U1036312" s="47"/>
      <c r="V1036312" s="49"/>
      <c r="W1036312" s="50"/>
      <c r="X1036312" s="51"/>
      <c r="Y1036312" s="51"/>
      <c r="Z1036312" s="378"/>
      <c r="AA1036312" s="53"/>
      <c r="AB1036312" s="54"/>
      <c r="AC1036312" s="53"/>
    </row>
    <row r="1036313" s="44" customFormat="1" customHeight="1" spans="1:29">
      <c r="A1036313" s="45"/>
      <c r="B1036313" s="45"/>
      <c r="C1036313" s="45"/>
      <c r="D1036313" s="45"/>
      <c r="E1036313" s="45"/>
      <c r="F1036313" s="45"/>
      <c r="G1036313" s="45"/>
      <c r="H1036313" s="46"/>
      <c r="I1036313" s="46"/>
      <c r="J1036313" s="45"/>
      <c r="K1036313" s="45"/>
      <c r="L1036313" s="45"/>
      <c r="M1036313" s="47"/>
      <c r="N1036313" s="47"/>
      <c r="O1036313" s="47"/>
      <c r="P1036313" s="48"/>
      <c r="Q1036313" s="48"/>
      <c r="R1036313" s="48"/>
      <c r="S1036313" s="47"/>
      <c r="T1036313" s="47"/>
      <c r="U1036313" s="47"/>
      <c r="V1036313" s="49"/>
      <c r="W1036313" s="50"/>
      <c r="X1036313" s="51"/>
      <c r="Y1036313" s="51"/>
      <c r="Z1036313" s="378"/>
      <c r="AA1036313" s="53"/>
      <c r="AB1036313" s="54"/>
      <c r="AC1036313" s="53"/>
    </row>
    <row r="1036314" s="44" customFormat="1" customHeight="1" spans="1:29">
      <c r="A1036314" s="45"/>
      <c r="B1036314" s="45"/>
      <c r="C1036314" s="45"/>
      <c r="D1036314" s="45"/>
      <c r="E1036314" s="45"/>
      <c r="F1036314" s="45"/>
      <c r="G1036314" s="45"/>
      <c r="H1036314" s="46"/>
      <c r="I1036314" s="46"/>
      <c r="J1036314" s="45"/>
      <c r="K1036314" s="45"/>
      <c r="L1036314" s="45"/>
      <c r="M1036314" s="47"/>
      <c r="N1036314" s="47"/>
      <c r="O1036314" s="47"/>
      <c r="P1036314" s="48"/>
      <c r="Q1036314" s="48"/>
      <c r="R1036314" s="48"/>
      <c r="S1036314" s="47"/>
      <c r="T1036314" s="47"/>
      <c r="U1036314" s="47"/>
      <c r="V1036314" s="49"/>
      <c r="W1036314" s="50"/>
      <c r="X1036314" s="51"/>
      <c r="Y1036314" s="51"/>
      <c r="Z1036314" s="378"/>
      <c r="AA1036314" s="53"/>
      <c r="AB1036314" s="54"/>
      <c r="AC1036314" s="53"/>
    </row>
    <row r="1036315" s="44" customFormat="1" customHeight="1" spans="1:29">
      <c r="A1036315" s="45"/>
      <c r="B1036315" s="45"/>
      <c r="C1036315" s="45"/>
      <c r="D1036315" s="45"/>
      <c r="E1036315" s="45"/>
      <c r="F1036315" s="45"/>
      <c r="G1036315" s="45"/>
      <c r="H1036315" s="46"/>
      <c r="I1036315" s="46"/>
      <c r="J1036315" s="45"/>
      <c r="K1036315" s="45"/>
      <c r="L1036315" s="45"/>
      <c r="M1036315" s="47"/>
      <c r="N1036315" s="47"/>
      <c r="O1036315" s="47"/>
      <c r="P1036315" s="48"/>
      <c r="Q1036315" s="48"/>
      <c r="R1036315" s="48"/>
      <c r="S1036315" s="47"/>
      <c r="T1036315" s="47"/>
      <c r="U1036315" s="47"/>
      <c r="V1036315" s="49"/>
      <c r="W1036315" s="50"/>
      <c r="X1036315" s="51"/>
      <c r="Y1036315" s="51"/>
      <c r="Z1036315" s="378"/>
      <c r="AA1036315" s="53"/>
      <c r="AB1036315" s="54"/>
      <c r="AC1036315" s="53"/>
    </row>
    <row r="1036316" s="44" customFormat="1" customHeight="1" spans="1:29">
      <c r="A1036316" s="45"/>
      <c r="B1036316" s="45"/>
      <c r="C1036316" s="45"/>
      <c r="D1036316" s="45"/>
      <c r="E1036316" s="45"/>
      <c r="F1036316" s="45"/>
      <c r="G1036316" s="45"/>
      <c r="H1036316" s="46"/>
      <c r="I1036316" s="46"/>
      <c r="J1036316" s="45"/>
      <c r="K1036316" s="45"/>
      <c r="L1036316" s="45"/>
      <c r="M1036316" s="47"/>
      <c r="N1036316" s="47"/>
      <c r="O1036316" s="47"/>
      <c r="P1036316" s="48"/>
      <c r="Q1036316" s="48"/>
      <c r="R1036316" s="48"/>
      <c r="S1036316" s="47"/>
      <c r="T1036316" s="47"/>
      <c r="U1036316" s="47"/>
      <c r="V1036316" s="49"/>
      <c r="W1036316" s="50"/>
      <c r="X1036316" s="51"/>
      <c r="Y1036316" s="51"/>
      <c r="Z1036316" s="378"/>
      <c r="AA1036316" s="53"/>
      <c r="AB1036316" s="54"/>
      <c r="AC1036316" s="53"/>
    </row>
    <row r="1036317" s="44" customFormat="1" customHeight="1" spans="1:29">
      <c r="A1036317" s="45"/>
      <c r="B1036317" s="45"/>
      <c r="C1036317" s="45"/>
      <c r="D1036317" s="45"/>
      <c r="E1036317" s="45"/>
      <c r="F1036317" s="45"/>
      <c r="G1036317" s="45"/>
      <c r="H1036317" s="46"/>
      <c r="I1036317" s="46"/>
      <c r="J1036317" s="45"/>
      <c r="K1036317" s="45"/>
      <c r="L1036317" s="45"/>
      <c r="M1036317" s="47"/>
      <c r="N1036317" s="47"/>
      <c r="O1036317" s="47"/>
      <c r="P1036317" s="48"/>
      <c r="Q1036317" s="48"/>
      <c r="R1036317" s="48"/>
      <c r="S1036317" s="47"/>
      <c r="T1036317" s="47"/>
      <c r="U1036317" s="47"/>
      <c r="V1036317" s="49"/>
      <c r="W1036317" s="50"/>
      <c r="X1036317" s="51"/>
      <c r="Y1036317" s="51"/>
      <c r="Z1036317" s="378"/>
      <c r="AA1036317" s="53"/>
      <c r="AB1036317" s="54"/>
      <c r="AC1036317" s="53"/>
    </row>
    <row r="1036318" s="44" customFormat="1" customHeight="1" spans="1:29">
      <c r="A1036318" s="45"/>
      <c r="B1036318" s="45"/>
      <c r="C1036318" s="45"/>
      <c r="D1036318" s="45"/>
      <c r="E1036318" s="45"/>
      <c r="F1036318" s="45"/>
      <c r="G1036318" s="45"/>
      <c r="H1036318" s="46"/>
      <c r="I1036318" s="46"/>
      <c r="J1036318" s="45"/>
      <c r="K1036318" s="45"/>
      <c r="L1036318" s="45"/>
      <c r="M1036318" s="47"/>
      <c r="N1036318" s="47"/>
      <c r="O1036318" s="47"/>
      <c r="P1036318" s="48"/>
      <c r="Q1036318" s="48"/>
      <c r="R1036318" s="48"/>
      <c r="S1036318" s="47"/>
      <c r="T1036318" s="47"/>
      <c r="U1036318" s="47"/>
      <c r="V1036318" s="49"/>
      <c r="W1036318" s="50"/>
      <c r="X1036318" s="51"/>
      <c r="Y1036318" s="51"/>
      <c r="Z1036318" s="378"/>
      <c r="AA1036318" s="53"/>
      <c r="AB1036318" s="54"/>
      <c r="AC1036318" s="53"/>
    </row>
    <row r="1036319" s="44" customFormat="1" customHeight="1" spans="1:29">
      <c r="A1036319" s="45"/>
      <c r="B1036319" s="45"/>
      <c r="C1036319" s="45"/>
      <c r="D1036319" s="45"/>
      <c r="E1036319" s="45"/>
      <c r="F1036319" s="45"/>
      <c r="G1036319" s="45"/>
      <c r="H1036319" s="46"/>
      <c r="I1036319" s="46"/>
      <c r="J1036319" s="45"/>
      <c r="K1036319" s="45"/>
      <c r="L1036319" s="45"/>
      <c r="M1036319" s="47"/>
      <c r="N1036319" s="47"/>
      <c r="O1036319" s="47"/>
      <c r="P1036319" s="48"/>
      <c r="Q1036319" s="48"/>
      <c r="R1036319" s="48"/>
      <c r="S1036319" s="47"/>
      <c r="T1036319" s="47"/>
      <c r="U1036319" s="47"/>
      <c r="V1036319" s="49"/>
      <c r="W1036319" s="50"/>
      <c r="X1036319" s="51"/>
      <c r="Y1036319" s="51"/>
      <c r="Z1036319" s="378"/>
      <c r="AA1036319" s="53"/>
      <c r="AB1036319" s="54"/>
      <c r="AC1036319" s="53"/>
    </row>
    <row r="1036320" s="44" customFormat="1" customHeight="1" spans="1:29">
      <c r="A1036320" s="45"/>
      <c r="B1036320" s="45"/>
      <c r="C1036320" s="45"/>
      <c r="D1036320" s="45"/>
      <c r="E1036320" s="45"/>
      <c r="F1036320" s="45"/>
      <c r="G1036320" s="45"/>
      <c r="H1036320" s="46"/>
      <c r="I1036320" s="46"/>
      <c r="J1036320" s="45"/>
      <c r="K1036320" s="45"/>
      <c r="L1036320" s="45"/>
      <c r="M1036320" s="47"/>
      <c r="N1036320" s="47"/>
      <c r="O1036320" s="47"/>
      <c r="P1036320" s="48"/>
      <c r="Q1036320" s="48"/>
      <c r="R1036320" s="48"/>
      <c r="S1036320" s="47"/>
      <c r="T1036320" s="47"/>
      <c r="U1036320" s="47"/>
      <c r="V1036320" s="49"/>
      <c r="W1036320" s="50"/>
      <c r="X1036320" s="51"/>
      <c r="Y1036320" s="51"/>
      <c r="Z1036320" s="379"/>
      <c r="AA1036320" s="53"/>
      <c r="AB1036320" s="54"/>
      <c r="AC1036320" s="53"/>
    </row>
    <row r="1036321" s="44" customFormat="1" customHeight="1" spans="1:29">
      <c r="A1036321" s="45"/>
      <c r="B1036321" s="45"/>
      <c r="C1036321" s="45"/>
      <c r="D1036321" s="45"/>
      <c r="E1036321" s="45"/>
      <c r="F1036321" s="45"/>
      <c r="G1036321" s="45"/>
      <c r="H1036321" s="46"/>
      <c r="I1036321" s="46"/>
      <c r="J1036321" s="45"/>
      <c r="K1036321" s="45"/>
      <c r="L1036321" s="45"/>
      <c r="M1036321" s="47"/>
      <c r="N1036321" s="47"/>
      <c r="O1036321" s="47"/>
      <c r="P1036321" s="48"/>
      <c r="Q1036321" s="48"/>
      <c r="R1036321" s="48"/>
      <c r="S1036321" s="47"/>
      <c r="T1036321" s="47"/>
      <c r="U1036321" s="47"/>
      <c r="V1036321" s="49"/>
      <c r="W1036321" s="50"/>
      <c r="X1036321" s="51"/>
      <c r="Y1036321" s="51"/>
      <c r="Z1036321" s="379"/>
      <c r="AA1036321" s="53"/>
      <c r="AB1036321" s="54"/>
      <c r="AC1036321" s="53"/>
    </row>
    <row r="1036322" s="44" customFormat="1" customHeight="1" spans="1:29">
      <c r="A1036322" s="45"/>
      <c r="B1036322" s="45"/>
      <c r="C1036322" s="45"/>
      <c r="D1036322" s="45"/>
      <c r="E1036322" s="45"/>
      <c r="F1036322" s="45"/>
      <c r="G1036322" s="45"/>
      <c r="H1036322" s="46"/>
      <c r="I1036322" s="46"/>
      <c r="J1036322" s="45"/>
      <c r="K1036322" s="45"/>
      <c r="L1036322" s="45"/>
      <c r="M1036322" s="47"/>
      <c r="N1036322" s="47"/>
      <c r="O1036322" s="47"/>
      <c r="P1036322" s="48"/>
      <c r="Q1036322" s="48"/>
      <c r="R1036322" s="48"/>
      <c r="S1036322" s="47"/>
      <c r="T1036322" s="47"/>
      <c r="U1036322" s="47"/>
      <c r="V1036322" s="49"/>
      <c r="W1036322" s="50"/>
      <c r="X1036322" s="51"/>
      <c r="Y1036322" s="51"/>
      <c r="Z1036322" s="379"/>
      <c r="AA1036322" s="53"/>
      <c r="AB1036322" s="54"/>
      <c r="AC1036322" s="53"/>
    </row>
    <row r="1036323" s="44" customFormat="1" customHeight="1" spans="1:29">
      <c r="A1036323" s="45"/>
      <c r="B1036323" s="45"/>
      <c r="C1036323" s="45"/>
      <c r="D1036323" s="45"/>
      <c r="E1036323" s="45"/>
      <c r="F1036323" s="45"/>
      <c r="G1036323" s="45"/>
      <c r="H1036323" s="46"/>
      <c r="I1036323" s="46"/>
      <c r="J1036323" s="45"/>
      <c r="K1036323" s="45"/>
      <c r="L1036323" s="45"/>
      <c r="M1036323" s="47"/>
      <c r="N1036323" s="47"/>
      <c r="O1036323" s="47"/>
      <c r="P1036323" s="48"/>
      <c r="Q1036323" s="48"/>
      <c r="R1036323" s="48"/>
      <c r="S1036323" s="47"/>
      <c r="T1036323" s="47"/>
      <c r="U1036323" s="47"/>
      <c r="V1036323" s="49"/>
      <c r="W1036323" s="50"/>
      <c r="X1036323" s="51"/>
      <c r="Y1036323" s="51"/>
      <c r="Z1036323" s="378"/>
      <c r="AA1036323" s="53"/>
      <c r="AB1036323" s="54"/>
      <c r="AC1036323" s="53"/>
    </row>
    <row r="1036324" s="44" customFormat="1" customHeight="1" spans="1:29">
      <c r="A1036324" s="45"/>
      <c r="B1036324" s="45"/>
      <c r="C1036324" s="45"/>
      <c r="D1036324" s="45"/>
      <c r="E1036324" s="45"/>
      <c r="F1036324" s="45"/>
      <c r="G1036324" s="45"/>
      <c r="H1036324" s="46"/>
      <c r="I1036324" s="46"/>
      <c r="J1036324" s="45"/>
      <c r="K1036324" s="45"/>
      <c r="L1036324" s="45"/>
      <c r="M1036324" s="47"/>
      <c r="N1036324" s="47"/>
      <c r="O1036324" s="47"/>
      <c r="P1036324" s="48"/>
      <c r="Q1036324" s="48"/>
      <c r="R1036324" s="48"/>
      <c r="S1036324" s="47"/>
      <c r="T1036324" s="47"/>
      <c r="U1036324" s="47"/>
      <c r="V1036324" s="49"/>
      <c r="W1036324" s="50"/>
      <c r="X1036324" s="51"/>
      <c r="Y1036324" s="51"/>
      <c r="Z1036324" s="379"/>
      <c r="AA1036324" s="53"/>
      <c r="AB1036324" s="54"/>
      <c r="AC1036324" s="53"/>
    </row>
    <row r="1036325" s="44" customFormat="1" customHeight="1" spans="1:29">
      <c r="A1036325" s="45"/>
      <c r="B1036325" s="45"/>
      <c r="C1036325" s="45"/>
      <c r="D1036325" s="45"/>
      <c r="E1036325" s="45"/>
      <c r="F1036325" s="45"/>
      <c r="G1036325" s="45"/>
      <c r="H1036325" s="46"/>
      <c r="I1036325" s="46"/>
      <c r="J1036325" s="45"/>
      <c r="K1036325" s="45"/>
      <c r="L1036325" s="45"/>
      <c r="M1036325" s="47"/>
      <c r="N1036325" s="47"/>
      <c r="O1036325" s="47"/>
      <c r="P1036325" s="48"/>
      <c r="Q1036325" s="48"/>
      <c r="R1036325" s="48"/>
      <c r="S1036325" s="47"/>
      <c r="T1036325" s="47"/>
      <c r="U1036325" s="47"/>
      <c r="V1036325" s="49"/>
      <c r="W1036325" s="50"/>
      <c r="X1036325" s="51"/>
      <c r="Y1036325" s="51"/>
      <c r="Z1036325" s="379"/>
      <c r="AA1036325" s="53"/>
      <c r="AB1036325" s="54"/>
      <c r="AC1036325" s="53"/>
    </row>
    <row r="1036326" s="44" customFormat="1" customHeight="1" spans="1:29">
      <c r="A1036326" s="45"/>
      <c r="B1036326" s="45"/>
      <c r="C1036326" s="45"/>
      <c r="D1036326" s="45"/>
      <c r="E1036326" s="45"/>
      <c r="F1036326" s="45"/>
      <c r="G1036326" s="45"/>
      <c r="H1036326" s="46"/>
      <c r="I1036326" s="46"/>
      <c r="J1036326" s="45"/>
      <c r="K1036326" s="45"/>
      <c r="L1036326" s="45"/>
      <c r="M1036326" s="47"/>
      <c r="N1036326" s="47"/>
      <c r="O1036326" s="47"/>
      <c r="P1036326" s="48"/>
      <c r="Q1036326" s="48"/>
      <c r="R1036326" s="48"/>
      <c r="S1036326" s="47"/>
      <c r="T1036326" s="47"/>
      <c r="U1036326" s="47"/>
      <c r="V1036326" s="49"/>
      <c r="W1036326" s="50"/>
      <c r="X1036326" s="51"/>
      <c r="Y1036326" s="51"/>
      <c r="Z1036326" s="379"/>
      <c r="AA1036326" s="53"/>
      <c r="AB1036326" s="54"/>
      <c r="AC1036326" s="53"/>
    </row>
    <row r="1036327" s="44" customFormat="1" customHeight="1" spans="1:29">
      <c r="A1036327" s="45"/>
      <c r="B1036327" s="45"/>
      <c r="C1036327" s="45"/>
      <c r="D1036327" s="45"/>
      <c r="E1036327" s="45"/>
      <c r="F1036327" s="45"/>
      <c r="G1036327" s="45"/>
      <c r="H1036327" s="46"/>
      <c r="I1036327" s="46"/>
      <c r="J1036327" s="45"/>
      <c r="K1036327" s="45"/>
      <c r="L1036327" s="45"/>
      <c r="M1036327" s="47"/>
      <c r="N1036327" s="47"/>
      <c r="O1036327" s="47"/>
      <c r="P1036327" s="48"/>
      <c r="Q1036327" s="48"/>
      <c r="R1036327" s="48"/>
      <c r="S1036327" s="47"/>
      <c r="T1036327" s="47"/>
      <c r="U1036327" s="47"/>
      <c r="V1036327" s="49"/>
      <c r="W1036327" s="50"/>
      <c r="X1036327" s="51"/>
      <c r="Y1036327" s="51"/>
      <c r="Z1036327" s="378"/>
      <c r="AA1036327" s="53"/>
      <c r="AB1036327" s="54"/>
      <c r="AC1036327" s="53"/>
    </row>
    <row r="1036328" s="44" customFormat="1" customHeight="1" spans="1:29">
      <c r="A1036328" s="45"/>
      <c r="B1036328" s="45"/>
      <c r="C1036328" s="45"/>
      <c r="D1036328" s="45"/>
      <c r="E1036328" s="45"/>
      <c r="F1036328" s="45"/>
      <c r="G1036328" s="45"/>
      <c r="H1036328" s="46"/>
      <c r="I1036328" s="46"/>
      <c r="J1036328" s="45"/>
      <c r="K1036328" s="45"/>
      <c r="L1036328" s="45"/>
      <c r="M1036328" s="47"/>
      <c r="N1036328" s="47"/>
      <c r="O1036328" s="47"/>
      <c r="P1036328" s="48"/>
      <c r="Q1036328" s="48"/>
      <c r="R1036328" s="48"/>
      <c r="S1036328" s="47"/>
      <c r="T1036328" s="47"/>
      <c r="U1036328" s="47"/>
      <c r="V1036328" s="49"/>
      <c r="W1036328" s="50"/>
      <c r="X1036328" s="51"/>
      <c r="Y1036328" s="51"/>
      <c r="Z1036328" s="378"/>
      <c r="AA1036328" s="53"/>
      <c r="AB1036328" s="54"/>
      <c r="AC1036328" s="53"/>
    </row>
    <row r="1036329" s="44" customFormat="1" customHeight="1" spans="1:29">
      <c r="A1036329" s="45"/>
      <c r="B1036329" s="45"/>
      <c r="C1036329" s="45"/>
      <c r="D1036329" s="45"/>
      <c r="E1036329" s="45"/>
      <c r="F1036329" s="45"/>
      <c r="G1036329" s="45"/>
      <c r="H1036329" s="46"/>
      <c r="I1036329" s="46"/>
      <c r="J1036329" s="45"/>
      <c r="K1036329" s="45"/>
      <c r="L1036329" s="45"/>
      <c r="M1036329" s="47"/>
      <c r="N1036329" s="47"/>
      <c r="O1036329" s="47"/>
      <c r="P1036329" s="48"/>
      <c r="Q1036329" s="48"/>
      <c r="R1036329" s="48"/>
      <c r="S1036329" s="47"/>
      <c r="T1036329" s="47"/>
      <c r="U1036329" s="47"/>
      <c r="V1036329" s="49"/>
      <c r="W1036329" s="50"/>
      <c r="X1036329" s="51"/>
      <c r="Y1036329" s="51"/>
      <c r="Z1036329" s="378"/>
      <c r="AA1036329" s="53"/>
      <c r="AB1036329" s="54"/>
      <c r="AC1036329" s="53"/>
    </row>
    <row r="1036330" s="44" customFormat="1" customHeight="1" spans="1:29">
      <c r="A1036330" s="45"/>
      <c r="B1036330" s="45"/>
      <c r="C1036330" s="45"/>
      <c r="D1036330" s="45"/>
      <c r="E1036330" s="45"/>
      <c r="F1036330" s="45"/>
      <c r="G1036330" s="45"/>
      <c r="H1036330" s="46"/>
      <c r="I1036330" s="46"/>
      <c r="J1036330" s="45"/>
      <c r="K1036330" s="45"/>
      <c r="L1036330" s="45"/>
      <c r="M1036330" s="47"/>
      <c r="N1036330" s="47"/>
      <c r="O1036330" s="47"/>
      <c r="P1036330" s="48"/>
      <c r="Q1036330" s="48"/>
      <c r="R1036330" s="48"/>
      <c r="S1036330" s="47"/>
      <c r="T1036330" s="47"/>
      <c r="U1036330" s="47"/>
      <c r="V1036330" s="49"/>
      <c r="W1036330" s="50"/>
      <c r="X1036330" s="51"/>
      <c r="Y1036330" s="51"/>
      <c r="Z1036330" s="378"/>
      <c r="AA1036330" s="53"/>
      <c r="AB1036330" s="54"/>
      <c r="AC1036330" s="53"/>
    </row>
    <row r="1036331" s="44" customFormat="1" customHeight="1" spans="1:29">
      <c r="A1036331" s="45"/>
      <c r="B1036331" s="45"/>
      <c r="C1036331" s="45"/>
      <c r="D1036331" s="45"/>
      <c r="E1036331" s="45"/>
      <c r="F1036331" s="45"/>
      <c r="G1036331" s="45"/>
      <c r="H1036331" s="46"/>
      <c r="I1036331" s="46"/>
      <c r="J1036331" s="45"/>
      <c r="K1036331" s="45"/>
      <c r="L1036331" s="45"/>
      <c r="M1036331" s="47"/>
      <c r="N1036331" s="47"/>
      <c r="O1036331" s="47"/>
      <c r="P1036331" s="48"/>
      <c r="Q1036331" s="48"/>
      <c r="R1036331" s="48"/>
      <c r="S1036331" s="47"/>
      <c r="T1036331" s="47"/>
      <c r="U1036331" s="47"/>
      <c r="V1036331" s="49"/>
      <c r="W1036331" s="50"/>
      <c r="X1036331" s="51"/>
      <c r="Y1036331" s="51"/>
      <c r="Z1036331" s="379"/>
      <c r="AA1036331" s="53"/>
      <c r="AB1036331" s="54"/>
      <c r="AC1036331" s="53"/>
    </row>
    <row r="1036332" s="44" customFormat="1" customHeight="1" spans="1:29">
      <c r="A1036332" s="45"/>
      <c r="B1036332" s="45"/>
      <c r="C1036332" s="45"/>
      <c r="D1036332" s="45"/>
      <c r="E1036332" s="45"/>
      <c r="F1036332" s="45"/>
      <c r="G1036332" s="45"/>
      <c r="H1036332" s="46"/>
      <c r="I1036332" s="46"/>
      <c r="J1036332" s="45"/>
      <c r="K1036332" s="45"/>
      <c r="L1036332" s="45"/>
      <c r="M1036332" s="47"/>
      <c r="N1036332" s="47"/>
      <c r="O1036332" s="47"/>
      <c r="P1036332" s="48"/>
      <c r="Q1036332" s="48"/>
      <c r="R1036332" s="48"/>
      <c r="S1036332" s="47"/>
      <c r="T1036332" s="47"/>
      <c r="U1036332" s="47"/>
      <c r="V1036332" s="49"/>
      <c r="W1036332" s="50"/>
      <c r="X1036332" s="51"/>
      <c r="Y1036332" s="51"/>
      <c r="Z1036332" s="379"/>
      <c r="AA1036332" s="53"/>
      <c r="AB1036332" s="54"/>
      <c r="AC1036332" s="53"/>
    </row>
    <row r="1036333" s="44" customFormat="1" customHeight="1" spans="1:29">
      <c r="A1036333" s="45"/>
      <c r="B1036333" s="45"/>
      <c r="C1036333" s="45"/>
      <c r="D1036333" s="45"/>
      <c r="E1036333" s="45"/>
      <c r="F1036333" s="45"/>
      <c r="G1036333" s="45"/>
      <c r="H1036333" s="46"/>
      <c r="I1036333" s="46"/>
      <c r="J1036333" s="45"/>
      <c r="K1036333" s="45"/>
      <c r="L1036333" s="45"/>
      <c r="M1036333" s="47"/>
      <c r="N1036333" s="47"/>
      <c r="O1036333" s="47"/>
      <c r="P1036333" s="48"/>
      <c r="Q1036333" s="48"/>
      <c r="R1036333" s="48"/>
      <c r="S1036333" s="47"/>
      <c r="T1036333" s="47"/>
      <c r="U1036333" s="47"/>
      <c r="V1036333" s="49"/>
      <c r="W1036333" s="50"/>
      <c r="X1036333" s="51"/>
      <c r="Y1036333" s="51"/>
      <c r="Z1036333" s="379"/>
      <c r="AA1036333" s="53"/>
      <c r="AB1036333" s="54"/>
      <c r="AC1036333" s="53"/>
    </row>
    <row r="1036334" s="44" customFormat="1" customHeight="1" spans="1:29">
      <c r="A1036334" s="45"/>
      <c r="B1036334" s="45"/>
      <c r="C1036334" s="45"/>
      <c r="D1036334" s="45"/>
      <c r="E1036334" s="45"/>
      <c r="F1036334" s="45"/>
      <c r="G1036334" s="45"/>
      <c r="H1036334" s="46"/>
      <c r="I1036334" s="46"/>
      <c r="J1036334" s="45"/>
      <c r="K1036334" s="45"/>
      <c r="L1036334" s="45"/>
      <c r="M1036334" s="47"/>
      <c r="N1036334" s="47"/>
      <c r="O1036334" s="47"/>
      <c r="P1036334" s="48"/>
      <c r="Q1036334" s="48"/>
      <c r="R1036334" s="48"/>
      <c r="S1036334" s="47"/>
      <c r="T1036334" s="47"/>
      <c r="U1036334" s="47"/>
      <c r="V1036334" s="49"/>
      <c r="W1036334" s="50"/>
      <c r="X1036334" s="51"/>
      <c r="Y1036334" s="51"/>
      <c r="Z1036334" s="378"/>
      <c r="AA1036334" s="53"/>
      <c r="AB1036334" s="54"/>
      <c r="AC1036334" s="53"/>
    </row>
    <row r="1036335" s="44" customFormat="1" customHeight="1" spans="1:29">
      <c r="A1036335" s="45"/>
      <c r="B1036335" s="45"/>
      <c r="C1036335" s="45"/>
      <c r="D1036335" s="45"/>
      <c r="E1036335" s="45"/>
      <c r="F1036335" s="45"/>
      <c r="G1036335" s="45"/>
      <c r="H1036335" s="46"/>
      <c r="I1036335" s="46"/>
      <c r="J1036335" s="45"/>
      <c r="K1036335" s="45"/>
      <c r="L1036335" s="45"/>
      <c r="M1036335" s="47"/>
      <c r="N1036335" s="47"/>
      <c r="O1036335" s="47"/>
      <c r="P1036335" s="48"/>
      <c r="Q1036335" s="48"/>
      <c r="R1036335" s="48"/>
      <c r="S1036335" s="47"/>
      <c r="T1036335" s="47"/>
      <c r="U1036335" s="47"/>
      <c r="V1036335" s="49"/>
      <c r="W1036335" s="50"/>
      <c r="X1036335" s="51"/>
      <c r="Y1036335" s="51"/>
      <c r="Z1036335" s="379"/>
      <c r="AA1036335" s="53"/>
      <c r="AB1036335" s="54"/>
      <c r="AC1036335" s="53"/>
    </row>
    <row r="1036336" s="44" customFormat="1" customHeight="1" spans="1:29">
      <c r="A1036336" s="45"/>
      <c r="B1036336" s="45"/>
      <c r="C1036336" s="45"/>
      <c r="D1036336" s="45"/>
      <c r="E1036336" s="45"/>
      <c r="F1036336" s="45"/>
      <c r="G1036336" s="45"/>
      <c r="H1036336" s="46"/>
      <c r="I1036336" s="46"/>
      <c r="J1036336" s="45"/>
      <c r="K1036336" s="45"/>
      <c r="L1036336" s="45"/>
      <c r="M1036336" s="47"/>
      <c r="N1036336" s="47"/>
      <c r="O1036336" s="47"/>
      <c r="P1036336" s="48"/>
      <c r="Q1036336" s="48"/>
      <c r="R1036336" s="48"/>
      <c r="S1036336" s="47"/>
      <c r="T1036336" s="47"/>
      <c r="U1036336" s="47"/>
      <c r="V1036336" s="49"/>
      <c r="W1036336" s="50"/>
      <c r="X1036336" s="51"/>
      <c r="Y1036336" s="51"/>
      <c r="Z1036336" s="379"/>
      <c r="AA1036336" s="53"/>
      <c r="AB1036336" s="54"/>
      <c r="AC1036336" s="53"/>
    </row>
    <row r="1036337" s="44" customFormat="1" customHeight="1" spans="1:29">
      <c r="A1036337" s="45"/>
      <c r="B1036337" s="45"/>
      <c r="C1036337" s="45"/>
      <c r="D1036337" s="45"/>
      <c r="E1036337" s="45"/>
      <c r="F1036337" s="45"/>
      <c r="G1036337" s="45"/>
      <c r="H1036337" s="46"/>
      <c r="I1036337" s="46"/>
      <c r="J1036337" s="45"/>
      <c r="K1036337" s="45"/>
      <c r="L1036337" s="45"/>
      <c r="M1036337" s="47"/>
      <c r="N1036337" s="47"/>
      <c r="O1036337" s="47"/>
      <c r="P1036337" s="48"/>
      <c r="Q1036337" s="48"/>
      <c r="R1036337" s="48"/>
      <c r="S1036337" s="47"/>
      <c r="T1036337" s="47"/>
      <c r="U1036337" s="47"/>
      <c r="V1036337" s="49"/>
      <c r="W1036337" s="50"/>
      <c r="X1036337" s="51"/>
      <c r="Y1036337" s="51"/>
      <c r="Z1036337" s="379"/>
      <c r="AA1036337" s="53"/>
      <c r="AB1036337" s="54"/>
      <c r="AC1036337" s="53"/>
    </row>
    <row r="1036338" s="44" customFormat="1" customHeight="1" spans="1:29">
      <c r="A1036338" s="45"/>
      <c r="B1036338" s="45"/>
      <c r="C1036338" s="45"/>
      <c r="D1036338" s="45"/>
      <c r="E1036338" s="45"/>
      <c r="F1036338" s="45"/>
      <c r="G1036338" s="45"/>
      <c r="H1036338" s="46"/>
      <c r="I1036338" s="46"/>
      <c r="J1036338" s="45"/>
      <c r="K1036338" s="45"/>
      <c r="L1036338" s="45"/>
      <c r="M1036338" s="47"/>
      <c r="N1036338" s="47"/>
      <c r="O1036338" s="47"/>
      <c r="P1036338" s="48"/>
      <c r="Q1036338" s="48"/>
      <c r="R1036338" s="48"/>
      <c r="S1036338" s="47"/>
      <c r="T1036338" s="47"/>
      <c r="U1036338" s="47"/>
      <c r="V1036338" s="49"/>
      <c r="W1036338" s="50"/>
      <c r="X1036338" s="51"/>
      <c r="Y1036338" s="51"/>
      <c r="Z1036338" s="378"/>
      <c r="AA1036338" s="53"/>
      <c r="AB1036338" s="54"/>
      <c r="AC1036338" s="53"/>
    </row>
    <row r="1036339" s="44" customFormat="1" customHeight="1" spans="1:29">
      <c r="A1036339" s="45"/>
      <c r="B1036339" s="45"/>
      <c r="C1036339" s="45"/>
      <c r="D1036339" s="45"/>
      <c r="E1036339" s="45"/>
      <c r="F1036339" s="45"/>
      <c r="G1036339" s="45"/>
      <c r="H1036339" s="46"/>
      <c r="I1036339" s="46"/>
      <c r="J1036339" s="45"/>
      <c r="K1036339" s="45"/>
      <c r="L1036339" s="45"/>
      <c r="M1036339" s="47"/>
      <c r="N1036339" s="47"/>
      <c r="O1036339" s="47"/>
      <c r="P1036339" s="48"/>
      <c r="Q1036339" s="48"/>
      <c r="R1036339" s="48"/>
      <c r="S1036339" s="47"/>
      <c r="T1036339" s="47"/>
      <c r="U1036339" s="47"/>
      <c r="V1036339" s="49"/>
      <c r="W1036339" s="50"/>
      <c r="X1036339" s="51"/>
      <c r="Y1036339" s="51"/>
      <c r="Z1036339" s="379"/>
      <c r="AA1036339" s="53"/>
      <c r="AB1036339" s="54"/>
      <c r="AC1036339" s="53"/>
    </row>
    <row r="1036340" s="44" customFormat="1" customHeight="1" spans="1:29">
      <c r="A1036340" s="45"/>
      <c r="B1036340" s="45"/>
      <c r="C1036340" s="45"/>
      <c r="D1036340" s="45"/>
      <c r="E1036340" s="45"/>
      <c r="F1036340" s="45"/>
      <c r="G1036340" s="45"/>
      <c r="H1036340" s="46"/>
      <c r="I1036340" s="46"/>
      <c r="J1036340" s="45"/>
      <c r="K1036340" s="45"/>
      <c r="L1036340" s="45"/>
      <c r="M1036340" s="47"/>
      <c r="N1036340" s="47"/>
      <c r="O1036340" s="47"/>
      <c r="P1036340" s="48"/>
      <c r="Q1036340" s="48"/>
      <c r="R1036340" s="48"/>
      <c r="S1036340" s="47"/>
      <c r="T1036340" s="47"/>
      <c r="U1036340" s="47"/>
      <c r="V1036340" s="49"/>
      <c r="W1036340" s="50"/>
      <c r="X1036340" s="51"/>
      <c r="Y1036340" s="51"/>
      <c r="Z1036340" s="378"/>
      <c r="AA1036340" s="53"/>
      <c r="AB1036340" s="54"/>
      <c r="AC1036340" s="53"/>
    </row>
    <row r="1036341" s="44" customFormat="1" customHeight="1" spans="1:29">
      <c r="A1036341" s="45"/>
      <c r="B1036341" s="45"/>
      <c r="C1036341" s="45"/>
      <c r="D1036341" s="45"/>
      <c r="E1036341" s="45"/>
      <c r="F1036341" s="45"/>
      <c r="G1036341" s="45"/>
      <c r="H1036341" s="46"/>
      <c r="I1036341" s="46"/>
      <c r="J1036341" s="45"/>
      <c r="K1036341" s="45"/>
      <c r="L1036341" s="45"/>
      <c r="M1036341" s="47"/>
      <c r="N1036341" s="47"/>
      <c r="O1036341" s="47"/>
      <c r="P1036341" s="48"/>
      <c r="Q1036341" s="48"/>
      <c r="R1036341" s="48"/>
      <c r="S1036341" s="47"/>
      <c r="T1036341" s="47"/>
      <c r="U1036341" s="47"/>
      <c r="V1036341" s="49"/>
      <c r="W1036341" s="50"/>
      <c r="X1036341" s="51"/>
      <c r="Y1036341" s="51"/>
      <c r="Z1036341" s="378"/>
      <c r="AA1036341" s="53"/>
      <c r="AB1036341" s="54"/>
      <c r="AC1036341" s="53"/>
    </row>
    <row r="1036342" s="44" customFormat="1" customHeight="1" spans="1:29">
      <c r="A1036342" s="45"/>
      <c r="B1036342" s="45"/>
      <c r="C1036342" s="45"/>
      <c r="D1036342" s="45"/>
      <c r="E1036342" s="45"/>
      <c r="F1036342" s="45"/>
      <c r="G1036342" s="45"/>
      <c r="H1036342" s="46"/>
      <c r="I1036342" s="46"/>
      <c r="J1036342" s="45"/>
      <c r="K1036342" s="45"/>
      <c r="L1036342" s="45"/>
      <c r="M1036342" s="47"/>
      <c r="N1036342" s="47"/>
      <c r="O1036342" s="47"/>
      <c r="P1036342" s="48"/>
      <c r="Q1036342" s="48"/>
      <c r="R1036342" s="48"/>
      <c r="S1036342" s="47"/>
      <c r="T1036342" s="47"/>
      <c r="U1036342" s="47"/>
      <c r="V1036342" s="49"/>
      <c r="W1036342" s="50"/>
      <c r="X1036342" s="51"/>
      <c r="Y1036342" s="51"/>
      <c r="Z1036342" s="378"/>
      <c r="AA1036342" s="53"/>
      <c r="AB1036342" s="54"/>
      <c r="AC1036342" s="53"/>
    </row>
    <row r="1036343" s="44" customFormat="1" customHeight="1" spans="1:29">
      <c r="A1036343" s="45"/>
      <c r="B1036343" s="45"/>
      <c r="C1036343" s="45"/>
      <c r="D1036343" s="45"/>
      <c r="E1036343" s="45"/>
      <c r="F1036343" s="45"/>
      <c r="G1036343" s="45"/>
      <c r="H1036343" s="46"/>
      <c r="I1036343" s="46"/>
      <c r="J1036343" s="45"/>
      <c r="K1036343" s="45"/>
      <c r="L1036343" s="45"/>
      <c r="M1036343" s="47"/>
      <c r="N1036343" s="47"/>
      <c r="O1036343" s="47"/>
      <c r="P1036343" s="48"/>
      <c r="Q1036343" s="48"/>
      <c r="R1036343" s="48"/>
      <c r="S1036343" s="47"/>
      <c r="T1036343" s="47"/>
      <c r="U1036343" s="47"/>
      <c r="V1036343" s="49"/>
      <c r="W1036343" s="50"/>
      <c r="X1036343" s="51"/>
      <c r="Y1036343" s="51"/>
      <c r="Z1036343" s="378"/>
      <c r="AA1036343" s="53"/>
      <c r="AB1036343" s="54"/>
      <c r="AC1036343" s="53"/>
    </row>
    <row r="1036344" s="44" customFormat="1" customHeight="1" spans="1:29">
      <c r="A1036344" s="45"/>
      <c r="B1036344" s="45"/>
      <c r="C1036344" s="45"/>
      <c r="D1036344" s="45"/>
      <c r="E1036344" s="45"/>
      <c r="F1036344" s="45"/>
      <c r="G1036344" s="45"/>
      <c r="H1036344" s="46"/>
      <c r="I1036344" s="46"/>
      <c r="J1036344" s="45"/>
      <c r="K1036344" s="45"/>
      <c r="L1036344" s="45"/>
      <c r="M1036344" s="47"/>
      <c r="N1036344" s="47"/>
      <c r="O1036344" s="47"/>
      <c r="P1036344" s="48"/>
      <c r="Q1036344" s="48"/>
      <c r="R1036344" s="48"/>
      <c r="S1036344" s="47"/>
      <c r="T1036344" s="47"/>
      <c r="U1036344" s="47"/>
      <c r="V1036344" s="49"/>
      <c r="W1036344" s="50"/>
      <c r="X1036344" s="51"/>
      <c r="Y1036344" s="51"/>
      <c r="Z1036344" s="378"/>
      <c r="AA1036344" s="53"/>
      <c r="AB1036344" s="54"/>
      <c r="AC1036344" s="53"/>
    </row>
    <row r="1036345" s="44" customFormat="1" customHeight="1" spans="1:29">
      <c r="A1036345" s="45"/>
      <c r="B1036345" s="45"/>
      <c r="C1036345" s="45"/>
      <c r="D1036345" s="45"/>
      <c r="E1036345" s="45"/>
      <c r="F1036345" s="45"/>
      <c r="G1036345" s="45"/>
      <c r="H1036345" s="46"/>
      <c r="I1036345" s="46"/>
      <c r="J1036345" s="45"/>
      <c r="K1036345" s="45"/>
      <c r="L1036345" s="45"/>
      <c r="M1036345" s="47"/>
      <c r="N1036345" s="47"/>
      <c r="O1036345" s="47"/>
      <c r="P1036345" s="48"/>
      <c r="Q1036345" s="48"/>
      <c r="R1036345" s="48"/>
      <c r="S1036345" s="47"/>
      <c r="T1036345" s="47"/>
      <c r="U1036345" s="47"/>
      <c r="V1036345" s="49"/>
      <c r="W1036345" s="50"/>
      <c r="X1036345" s="51"/>
      <c r="Y1036345" s="51"/>
      <c r="Z1036345" s="378"/>
      <c r="AA1036345" s="53"/>
      <c r="AB1036345" s="54"/>
      <c r="AC1036345" s="53"/>
    </row>
    <row r="1036346" s="44" customFormat="1" customHeight="1" spans="1:29">
      <c r="A1036346" s="45"/>
      <c r="B1036346" s="45"/>
      <c r="C1036346" s="45"/>
      <c r="D1036346" s="45"/>
      <c r="E1036346" s="45"/>
      <c r="F1036346" s="45"/>
      <c r="G1036346" s="45"/>
      <c r="H1036346" s="46"/>
      <c r="I1036346" s="46"/>
      <c r="J1036346" s="45"/>
      <c r="K1036346" s="45"/>
      <c r="L1036346" s="45"/>
      <c r="M1036346" s="47"/>
      <c r="N1036346" s="47"/>
      <c r="O1036346" s="47"/>
      <c r="P1036346" s="48"/>
      <c r="Q1036346" s="48"/>
      <c r="R1036346" s="48"/>
      <c r="S1036346" s="47"/>
      <c r="T1036346" s="47"/>
      <c r="U1036346" s="47"/>
      <c r="V1036346" s="49"/>
      <c r="W1036346" s="50"/>
      <c r="X1036346" s="51"/>
      <c r="Y1036346" s="51"/>
      <c r="Z1036346" s="378"/>
      <c r="AA1036346" s="53"/>
      <c r="AB1036346" s="54"/>
      <c r="AC1036346" s="53"/>
    </row>
    <row r="1036347" s="44" customFormat="1" customHeight="1" spans="1:29">
      <c r="A1036347" s="45"/>
      <c r="B1036347" s="45"/>
      <c r="C1036347" s="45"/>
      <c r="D1036347" s="45"/>
      <c r="E1036347" s="45"/>
      <c r="F1036347" s="45"/>
      <c r="G1036347" s="45"/>
      <c r="H1036347" s="46"/>
      <c r="I1036347" s="46"/>
      <c r="J1036347" s="45"/>
      <c r="K1036347" s="45"/>
      <c r="L1036347" s="45"/>
      <c r="M1036347" s="47"/>
      <c r="N1036347" s="47"/>
      <c r="O1036347" s="47"/>
      <c r="P1036347" s="48"/>
      <c r="Q1036347" s="48"/>
      <c r="R1036347" s="48"/>
      <c r="S1036347" s="47"/>
      <c r="T1036347" s="47"/>
      <c r="U1036347" s="47"/>
      <c r="V1036347" s="49"/>
      <c r="W1036347" s="50"/>
      <c r="X1036347" s="51"/>
      <c r="Y1036347" s="51"/>
      <c r="Z1036347" s="378"/>
      <c r="AA1036347" s="53"/>
      <c r="AB1036347" s="54"/>
      <c r="AC1036347" s="53"/>
    </row>
    <row r="1036348" s="44" customFormat="1" customHeight="1" spans="1:29">
      <c r="A1036348" s="45"/>
      <c r="B1036348" s="45"/>
      <c r="C1036348" s="45"/>
      <c r="D1036348" s="45"/>
      <c r="E1036348" s="45"/>
      <c r="F1036348" s="45"/>
      <c r="G1036348" s="45"/>
      <c r="H1036348" s="46"/>
      <c r="I1036348" s="46"/>
      <c r="J1036348" s="45"/>
      <c r="K1036348" s="45"/>
      <c r="L1036348" s="45"/>
      <c r="M1036348" s="47"/>
      <c r="N1036348" s="47"/>
      <c r="O1036348" s="47"/>
      <c r="P1036348" s="48"/>
      <c r="Q1036348" s="48"/>
      <c r="R1036348" s="48"/>
      <c r="S1036348" s="47"/>
      <c r="T1036348" s="47"/>
      <c r="U1036348" s="47"/>
      <c r="V1036348" s="49"/>
      <c r="W1036348" s="50"/>
      <c r="X1036348" s="51"/>
      <c r="Y1036348" s="51"/>
      <c r="Z1036348" s="378"/>
      <c r="AA1036348" s="53"/>
      <c r="AB1036348" s="54"/>
      <c r="AC1036348" s="53"/>
    </row>
    <row r="1036349" s="44" customFormat="1" customHeight="1" spans="1:29">
      <c r="A1036349" s="45"/>
      <c r="B1036349" s="45"/>
      <c r="C1036349" s="45"/>
      <c r="D1036349" s="45"/>
      <c r="E1036349" s="45"/>
      <c r="F1036349" s="45"/>
      <c r="G1036349" s="45"/>
      <c r="H1036349" s="46"/>
      <c r="I1036349" s="46"/>
      <c r="J1036349" s="45"/>
      <c r="K1036349" s="45"/>
      <c r="L1036349" s="45"/>
      <c r="M1036349" s="47"/>
      <c r="N1036349" s="47"/>
      <c r="O1036349" s="47"/>
      <c r="P1036349" s="48"/>
      <c r="Q1036349" s="48"/>
      <c r="R1036349" s="48"/>
      <c r="S1036349" s="47"/>
      <c r="T1036349" s="47"/>
      <c r="U1036349" s="47"/>
      <c r="V1036349" s="49"/>
      <c r="W1036349" s="50"/>
      <c r="X1036349" s="51"/>
      <c r="Y1036349" s="51"/>
      <c r="Z1036349" s="378"/>
      <c r="AA1036349" s="53"/>
      <c r="AB1036349" s="54"/>
      <c r="AC1036349" s="53"/>
    </row>
    <row r="1036350" s="44" customFormat="1" customHeight="1" spans="1:29">
      <c r="A1036350" s="45"/>
      <c r="B1036350" s="45"/>
      <c r="C1036350" s="45"/>
      <c r="D1036350" s="45"/>
      <c r="E1036350" s="45"/>
      <c r="F1036350" s="45"/>
      <c r="G1036350" s="45"/>
      <c r="H1036350" s="46"/>
      <c r="I1036350" s="46"/>
      <c r="J1036350" s="45"/>
      <c r="K1036350" s="45"/>
      <c r="L1036350" s="45"/>
      <c r="M1036350" s="47"/>
      <c r="N1036350" s="47"/>
      <c r="O1036350" s="47"/>
      <c r="P1036350" s="48"/>
      <c r="Q1036350" s="48"/>
      <c r="R1036350" s="48"/>
      <c r="S1036350" s="47"/>
      <c r="T1036350" s="47"/>
      <c r="U1036350" s="47"/>
      <c r="V1036350" s="49"/>
      <c r="W1036350" s="50"/>
      <c r="X1036350" s="51"/>
      <c r="Y1036350" s="51"/>
      <c r="Z1036350" s="378"/>
      <c r="AA1036350" s="53"/>
      <c r="AB1036350" s="54"/>
      <c r="AC1036350" s="53"/>
    </row>
    <row r="1036351" s="44" customFormat="1" customHeight="1" spans="1:29">
      <c r="A1036351" s="45"/>
      <c r="B1036351" s="45"/>
      <c r="C1036351" s="45"/>
      <c r="D1036351" s="45"/>
      <c r="E1036351" s="45"/>
      <c r="F1036351" s="45"/>
      <c r="G1036351" s="45"/>
      <c r="H1036351" s="46"/>
      <c r="I1036351" s="46"/>
      <c r="J1036351" s="45"/>
      <c r="K1036351" s="45"/>
      <c r="L1036351" s="45"/>
      <c r="M1036351" s="47"/>
      <c r="N1036351" s="47"/>
      <c r="O1036351" s="47"/>
      <c r="P1036351" s="48"/>
      <c r="Q1036351" s="48"/>
      <c r="R1036351" s="48"/>
      <c r="S1036351" s="47"/>
      <c r="T1036351" s="47"/>
      <c r="U1036351" s="47"/>
      <c r="V1036351" s="49"/>
      <c r="W1036351" s="50"/>
      <c r="X1036351" s="51"/>
      <c r="Y1036351" s="51"/>
      <c r="Z1036351" s="378"/>
      <c r="AA1036351" s="53"/>
      <c r="AB1036351" s="54"/>
      <c r="AC1036351" s="53"/>
    </row>
    <row r="1036352" s="44" customFormat="1" customHeight="1" spans="1:29">
      <c r="A1036352" s="45"/>
      <c r="B1036352" s="45"/>
      <c r="C1036352" s="45"/>
      <c r="D1036352" s="45"/>
      <c r="E1036352" s="45"/>
      <c r="F1036352" s="45"/>
      <c r="G1036352" s="45"/>
      <c r="H1036352" s="46"/>
      <c r="I1036352" s="46"/>
      <c r="J1036352" s="45"/>
      <c r="K1036352" s="45"/>
      <c r="L1036352" s="45"/>
      <c r="M1036352" s="47"/>
      <c r="N1036352" s="47"/>
      <c r="O1036352" s="47"/>
      <c r="P1036352" s="48"/>
      <c r="Q1036352" s="48"/>
      <c r="R1036352" s="48"/>
      <c r="S1036352" s="47"/>
      <c r="T1036352" s="47"/>
      <c r="U1036352" s="47"/>
      <c r="V1036352" s="49"/>
      <c r="W1036352" s="50"/>
      <c r="X1036352" s="51"/>
      <c r="Y1036352" s="51"/>
      <c r="Z1036352" s="378"/>
      <c r="AA1036352" s="53"/>
      <c r="AB1036352" s="54"/>
      <c r="AC1036352" s="53"/>
    </row>
    <row r="1036353" s="44" customFormat="1" customHeight="1" spans="1:29">
      <c r="A1036353" s="45"/>
      <c r="B1036353" s="45"/>
      <c r="C1036353" s="45"/>
      <c r="D1036353" s="45"/>
      <c r="E1036353" s="45"/>
      <c r="F1036353" s="45"/>
      <c r="G1036353" s="45"/>
      <c r="H1036353" s="46"/>
      <c r="I1036353" s="46"/>
      <c r="J1036353" s="45"/>
      <c r="K1036353" s="45"/>
      <c r="L1036353" s="45"/>
      <c r="M1036353" s="47"/>
      <c r="N1036353" s="47"/>
      <c r="O1036353" s="47"/>
      <c r="P1036353" s="48"/>
      <c r="Q1036353" s="48"/>
      <c r="R1036353" s="48"/>
      <c r="S1036353" s="47"/>
      <c r="T1036353" s="47"/>
      <c r="U1036353" s="47"/>
      <c r="V1036353" s="49"/>
      <c r="W1036353" s="50"/>
      <c r="X1036353" s="51"/>
      <c r="Y1036353" s="51"/>
      <c r="Z1036353" s="379"/>
      <c r="AA1036353" s="53"/>
      <c r="AB1036353" s="54"/>
      <c r="AC1036353" s="53"/>
    </row>
    <row r="1036354" s="44" customFormat="1" customHeight="1" spans="1:29">
      <c r="A1036354" s="45"/>
      <c r="B1036354" s="45"/>
      <c r="C1036354" s="45"/>
      <c r="D1036354" s="45"/>
      <c r="E1036354" s="45"/>
      <c r="F1036354" s="45"/>
      <c r="G1036354" s="45"/>
      <c r="H1036354" s="46"/>
      <c r="I1036354" s="46"/>
      <c r="J1036354" s="45"/>
      <c r="K1036354" s="45"/>
      <c r="L1036354" s="45"/>
      <c r="M1036354" s="47"/>
      <c r="N1036354" s="47"/>
      <c r="O1036354" s="47"/>
      <c r="P1036354" s="48"/>
      <c r="Q1036354" s="48"/>
      <c r="R1036354" s="48"/>
      <c r="S1036354" s="47"/>
      <c r="T1036354" s="47"/>
      <c r="U1036354" s="47"/>
      <c r="V1036354" s="49"/>
      <c r="W1036354" s="50"/>
      <c r="X1036354" s="51"/>
      <c r="Y1036354" s="51"/>
      <c r="Z1036354" s="379"/>
      <c r="AA1036354" s="53"/>
      <c r="AB1036354" s="54"/>
      <c r="AC1036354" s="53"/>
    </row>
    <row r="1036355" s="44" customFormat="1" customHeight="1" spans="1:29">
      <c r="A1036355" s="45"/>
      <c r="B1036355" s="45"/>
      <c r="C1036355" s="45"/>
      <c r="D1036355" s="45"/>
      <c r="E1036355" s="45"/>
      <c r="F1036355" s="45"/>
      <c r="G1036355" s="45"/>
      <c r="H1036355" s="46"/>
      <c r="I1036355" s="46"/>
      <c r="J1036355" s="45"/>
      <c r="K1036355" s="45"/>
      <c r="L1036355" s="45"/>
      <c r="M1036355" s="47"/>
      <c r="N1036355" s="47"/>
      <c r="O1036355" s="47"/>
      <c r="P1036355" s="48"/>
      <c r="Q1036355" s="48"/>
      <c r="R1036355" s="48"/>
      <c r="S1036355" s="47"/>
      <c r="T1036355" s="47"/>
      <c r="U1036355" s="47"/>
      <c r="V1036355" s="49"/>
      <c r="W1036355" s="50"/>
      <c r="X1036355" s="51"/>
      <c r="Y1036355" s="51"/>
      <c r="Z1036355" s="378"/>
      <c r="AA1036355" s="53"/>
      <c r="AB1036355" s="54"/>
      <c r="AC1036355" s="53"/>
    </row>
    <row r="1036356" s="44" customFormat="1" customHeight="1" spans="1:29">
      <c r="A1036356" s="45"/>
      <c r="B1036356" s="45"/>
      <c r="C1036356" s="45"/>
      <c r="D1036356" s="45"/>
      <c r="E1036356" s="45"/>
      <c r="F1036356" s="45"/>
      <c r="G1036356" s="45"/>
      <c r="H1036356" s="46"/>
      <c r="I1036356" s="46"/>
      <c r="J1036356" s="45"/>
      <c r="K1036356" s="45"/>
      <c r="L1036356" s="45"/>
      <c r="M1036356" s="47"/>
      <c r="N1036356" s="47"/>
      <c r="O1036356" s="47"/>
      <c r="P1036356" s="48"/>
      <c r="Q1036356" s="48"/>
      <c r="R1036356" s="48"/>
      <c r="S1036356" s="47"/>
      <c r="T1036356" s="47"/>
      <c r="U1036356" s="47"/>
      <c r="V1036356" s="49"/>
      <c r="W1036356" s="50"/>
      <c r="X1036356" s="51"/>
      <c r="Y1036356" s="51"/>
      <c r="Z1036356" s="378"/>
      <c r="AA1036356" s="53"/>
      <c r="AB1036356" s="54"/>
      <c r="AC1036356" s="53"/>
    </row>
    <row r="1036357" s="44" customFormat="1" customHeight="1" spans="1:29">
      <c r="A1036357" s="45"/>
      <c r="B1036357" s="45"/>
      <c r="C1036357" s="45"/>
      <c r="D1036357" s="45"/>
      <c r="E1036357" s="45"/>
      <c r="F1036357" s="45"/>
      <c r="G1036357" s="45"/>
      <c r="H1036357" s="46"/>
      <c r="I1036357" s="46"/>
      <c r="J1036357" s="45"/>
      <c r="K1036357" s="45"/>
      <c r="L1036357" s="45"/>
      <c r="M1036357" s="47"/>
      <c r="N1036357" s="47"/>
      <c r="O1036357" s="47"/>
      <c r="P1036357" s="48"/>
      <c r="Q1036357" s="48"/>
      <c r="R1036357" s="48"/>
      <c r="S1036357" s="47"/>
      <c r="T1036357" s="47"/>
      <c r="U1036357" s="47"/>
      <c r="V1036357" s="49"/>
      <c r="W1036357" s="50"/>
      <c r="X1036357" s="51"/>
      <c r="Y1036357" s="51"/>
      <c r="Z1036357" s="378"/>
      <c r="AA1036357" s="53"/>
      <c r="AB1036357" s="54"/>
      <c r="AC1036357" s="53"/>
    </row>
    <row r="1036358" s="44" customFormat="1" customHeight="1" spans="1:29">
      <c r="A1036358" s="45"/>
      <c r="B1036358" s="45"/>
      <c r="C1036358" s="45"/>
      <c r="D1036358" s="45"/>
      <c r="E1036358" s="45"/>
      <c r="F1036358" s="45"/>
      <c r="G1036358" s="45"/>
      <c r="H1036358" s="46"/>
      <c r="I1036358" s="46"/>
      <c r="J1036358" s="45"/>
      <c r="K1036358" s="45"/>
      <c r="L1036358" s="45"/>
      <c r="M1036358" s="47"/>
      <c r="N1036358" s="47"/>
      <c r="O1036358" s="47"/>
      <c r="P1036358" s="48"/>
      <c r="Q1036358" s="48"/>
      <c r="R1036358" s="48"/>
      <c r="S1036358" s="47"/>
      <c r="T1036358" s="47"/>
      <c r="U1036358" s="47"/>
      <c r="V1036358" s="49"/>
      <c r="W1036358" s="50"/>
      <c r="X1036358" s="51"/>
      <c r="Y1036358" s="51"/>
      <c r="Z1036358" s="379"/>
      <c r="AA1036358" s="53"/>
      <c r="AB1036358" s="54"/>
      <c r="AC1036358" s="53"/>
    </row>
    <row r="1036359" s="44" customFormat="1" customHeight="1" spans="1:29">
      <c r="A1036359" s="45"/>
      <c r="B1036359" s="45"/>
      <c r="C1036359" s="45"/>
      <c r="D1036359" s="45"/>
      <c r="E1036359" s="45"/>
      <c r="F1036359" s="45"/>
      <c r="G1036359" s="45"/>
      <c r="H1036359" s="46"/>
      <c r="I1036359" s="46"/>
      <c r="J1036359" s="45"/>
      <c r="K1036359" s="45"/>
      <c r="L1036359" s="45"/>
      <c r="M1036359" s="47"/>
      <c r="N1036359" s="47"/>
      <c r="O1036359" s="47"/>
      <c r="P1036359" s="48"/>
      <c r="Q1036359" s="48"/>
      <c r="R1036359" s="48"/>
      <c r="S1036359" s="47"/>
      <c r="T1036359" s="47"/>
      <c r="U1036359" s="47"/>
      <c r="V1036359" s="49"/>
      <c r="W1036359" s="50"/>
      <c r="X1036359" s="51"/>
      <c r="Y1036359" s="51"/>
      <c r="Z1036359" s="379"/>
      <c r="AA1036359" s="53"/>
      <c r="AB1036359" s="54"/>
      <c r="AC1036359" s="53"/>
    </row>
    <row r="1036360" s="44" customFormat="1" customHeight="1" spans="1:29">
      <c r="A1036360" s="45"/>
      <c r="B1036360" s="45"/>
      <c r="C1036360" s="45"/>
      <c r="D1036360" s="45"/>
      <c r="E1036360" s="45"/>
      <c r="F1036360" s="45"/>
      <c r="G1036360" s="45"/>
      <c r="H1036360" s="46"/>
      <c r="I1036360" s="46"/>
      <c r="J1036360" s="45"/>
      <c r="K1036360" s="45"/>
      <c r="L1036360" s="45"/>
      <c r="M1036360" s="47"/>
      <c r="N1036360" s="47"/>
      <c r="O1036360" s="47"/>
      <c r="P1036360" s="48"/>
      <c r="Q1036360" s="48"/>
      <c r="R1036360" s="48"/>
      <c r="S1036360" s="47"/>
      <c r="T1036360" s="47"/>
      <c r="U1036360" s="47"/>
      <c r="V1036360" s="49"/>
      <c r="W1036360" s="50"/>
      <c r="X1036360" s="51"/>
      <c r="Y1036360" s="51"/>
      <c r="Z1036360" s="379"/>
      <c r="AA1036360" s="53"/>
      <c r="AB1036360" s="54"/>
      <c r="AC1036360" s="53"/>
    </row>
    <row r="1036361" s="44" customFormat="1" customHeight="1" spans="1:29">
      <c r="A1036361" s="45"/>
      <c r="B1036361" s="45"/>
      <c r="C1036361" s="45"/>
      <c r="D1036361" s="45"/>
      <c r="E1036361" s="45"/>
      <c r="F1036361" s="45"/>
      <c r="G1036361" s="45"/>
      <c r="H1036361" s="46"/>
      <c r="I1036361" s="46"/>
      <c r="J1036361" s="45"/>
      <c r="K1036361" s="45"/>
      <c r="L1036361" s="45"/>
      <c r="M1036361" s="47"/>
      <c r="N1036361" s="47"/>
      <c r="O1036361" s="47"/>
      <c r="P1036361" s="48"/>
      <c r="Q1036361" s="48"/>
      <c r="R1036361" s="48"/>
      <c r="S1036361" s="47"/>
      <c r="T1036361" s="47"/>
      <c r="U1036361" s="47"/>
      <c r="V1036361" s="49"/>
      <c r="W1036361" s="50"/>
      <c r="X1036361" s="51"/>
      <c r="Y1036361" s="51"/>
      <c r="Z1036361" s="379"/>
      <c r="AA1036361" s="53"/>
      <c r="AB1036361" s="54"/>
      <c r="AC1036361" s="53"/>
    </row>
    <row r="1036362" s="44" customFormat="1" customHeight="1" spans="1:29">
      <c r="A1036362" s="45"/>
      <c r="B1036362" s="45"/>
      <c r="C1036362" s="45"/>
      <c r="D1036362" s="45"/>
      <c r="E1036362" s="45"/>
      <c r="F1036362" s="45"/>
      <c r="G1036362" s="45"/>
      <c r="H1036362" s="46"/>
      <c r="I1036362" s="46"/>
      <c r="J1036362" s="45"/>
      <c r="K1036362" s="45"/>
      <c r="L1036362" s="45"/>
      <c r="M1036362" s="47"/>
      <c r="N1036362" s="47"/>
      <c r="O1036362" s="47"/>
      <c r="P1036362" s="48"/>
      <c r="Q1036362" s="48"/>
      <c r="R1036362" s="48"/>
      <c r="S1036362" s="47"/>
      <c r="T1036362" s="47"/>
      <c r="U1036362" s="47"/>
      <c r="V1036362" s="49"/>
      <c r="W1036362" s="50"/>
      <c r="X1036362" s="51"/>
      <c r="Y1036362" s="51"/>
      <c r="Z1036362" s="379"/>
      <c r="AA1036362" s="53"/>
      <c r="AB1036362" s="54"/>
      <c r="AC1036362" s="53"/>
    </row>
    <row r="1036363" s="44" customFormat="1" customHeight="1" spans="1:29">
      <c r="A1036363" s="45"/>
      <c r="B1036363" s="45"/>
      <c r="C1036363" s="45"/>
      <c r="D1036363" s="45"/>
      <c r="E1036363" s="45"/>
      <c r="F1036363" s="45"/>
      <c r="G1036363" s="45"/>
      <c r="H1036363" s="46"/>
      <c r="I1036363" s="46"/>
      <c r="J1036363" s="45"/>
      <c r="K1036363" s="45"/>
      <c r="L1036363" s="45"/>
      <c r="M1036363" s="47"/>
      <c r="N1036363" s="47"/>
      <c r="O1036363" s="47"/>
      <c r="P1036363" s="48"/>
      <c r="Q1036363" s="48"/>
      <c r="R1036363" s="48"/>
      <c r="S1036363" s="47"/>
      <c r="T1036363" s="47"/>
      <c r="U1036363" s="47"/>
      <c r="V1036363" s="49"/>
      <c r="W1036363" s="50"/>
      <c r="X1036363" s="51"/>
      <c r="Y1036363" s="51"/>
      <c r="Z1036363" s="379"/>
      <c r="AA1036363" s="53"/>
      <c r="AB1036363" s="54"/>
      <c r="AC1036363" s="53"/>
    </row>
    <row r="1036364" s="44" customFormat="1" customHeight="1" spans="1:29">
      <c r="A1036364" s="45"/>
      <c r="B1036364" s="45"/>
      <c r="C1036364" s="45"/>
      <c r="D1036364" s="45"/>
      <c r="E1036364" s="45"/>
      <c r="F1036364" s="45"/>
      <c r="G1036364" s="45"/>
      <c r="H1036364" s="46"/>
      <c r="I1036364" s="46"/>
      <c r="J1036364" s="45"/>
      <c r="K1036364" s="45"/>
      <c r="L1036364" s="45"/>
      <c r="M1036364" s="47"/>
      <c r="N1036364" s="47"/>
      <c r="O1036364" s="47"/>
      <c r="P1036364" s="48"/>
      <c r="Q1036364" s="48"/>
      <c r="R1036364" s="48"/>
      <c r="S1036364" s="47"/>
      <c r="T1036364" s="47"/>
      <c r="U1036364" s="47"/>
      <c r="V1036364" s="49"/>
      <c r="W1036364" s="50"/>
      <c r="X1036364" s="51"/>
      <c r="Y1036364" s="51"/>
      <c r="Z1036364" s="379"/>
      <c r="AA1036364" s="53"/>
      <c r="AB1036364" s="54"/>
      <c r="AC1036364" s="53"/>
    </row>
    <row r="1036365" s="44" customFormat="1" customHeight="1" spans="1:29">
      <c r="A1036365" s="45"/>
      <c r="B1036365" s="45"/>
      <c r="C1036365" s="45"/>
      <c r="D1036365" s="45"/>
      <c r="E1036365" s="45"/>
      <c r="F1036365" s="45"/>
      <c r="G1036365" s="45"/>
      <c r="H1036365" s="46"/>
      <c r="I1036365" s="46"/>
      <c r="J1036365" s="45"/>
      <c r="K1036365" s="45"/>
      <c r="L1036365" s="45"/>
      <c r="M1036365" s="47"/>
      <c r="N1036365" s="47"/>
      <c r="O1036365" s="47"/>
      <c r="P1036365" s="48"/>
      <c r="Q1036365" s="48"/>
      <c r="R1036365" s="48"/>
      <c r="S1036365" s="47"/>
      <c r="T1036365" s="47"/>
      <c r="U1036365" s="47"/>
      <c r="V1036365" s="49"/>
      <c r="W1036365" s="50"/>
      <c r="X1036365" s="51"/>
      <c r="Y1036365" s="51"/>
      <c r="Z1036365" s="379"/>
      <c r="AA1036365" s="53"/>
      <c r="AB1036365" s="54"/>
      <c r="AC1036365" s="53"/>
    </row>
    <row r="1036366" s="44" customFormat="1" customHeight="1" spans="1:29">
      <c r="A1036366" s="45"/>
      <c r="B1036366" s="45"/>
      <c r="C1036366" s="45"/>
      <c r="D1036366" s="45"/>
      <c r="E1036366" s="45"/>
      <c r="F1036366" s="45"/>
      <c r="G1036366" s="45"/>
      <c r="H1036366" s="46"/>
      <c r="I1036366" s="46"/>
      <c r="J1036366" s="45"/>
      <c r="K1036366" s="45"/>
      <c r="L1036366" s="45"/>
      <c r="M1036366" s="47"/>
      <c r="N1036366" s="47"/>
      <c r="O1036366" s="47"/>
      <c r="P1036366" s="48"/>
      <c r="Q1036366" s="48"/>
      <c r="R1036366" s="48"/>
      <c r="S1036366" s="47"/>
      <c r="T1036366" s="47"/>
      <c r="U1036366" s="47"/>
      <c r="V1036366" s="49"/>
      <c r="W1036366" s="50"/>
      <c r="X1036366" s="51"/>
      <c r="Y1036366" s="51"/>
      <c r="Z1036366" s="379"/>
      <c r="AA1036366" s="53"/>
      <c r="AB1036366" s="54"/>
      <c r="AC1036366" s="53"/>
    </row>
    <row r="1036367" s="44" customFormat="1" customHeight="1" spans="1:29">
      <c r="A1036367" s="45"/>
      <c r="B1036367" s="45"/>
      <c r="C1036367" s="45"/>
      <c r="D1036367" s="45"/>
      <c r="E1036367" s="45"/>
      <c r="F1036367" s="45"/>
      <c r="G1036367" s="45"/>
      <c r="H1036367" s="46"/>
      <c r="I1036367" s="46"/>
      <c r="J1036367" s="45"/>
      <c r="K1036367" s="45"/>
      <c r="L1036367" s="45"/>
      <c r="M1036367" s="47"/>
      <c r="N1036367" s="47"/>
      <c r="O1036367" s="47"/>
      <c r="P1036367" s="48"/>
      <c r="Q1036367" s="48"/>
      <c r="R1036367" s="48"/>
      <c r="S1036367" s="47"/>
      <c r="T1036367" s="47"/>
      <c r="U1036367" s="47"/>
      <c r="V1036367" s="49"/>
      <c r="W1036367" s="50"/>
      <c r="X1036367" s="51"/>
      <c r="Y1036367" s="51"/>
      <c r="Z1036367" s="379"/>
      <c r="AA1036367" s="53"/>
      <c r="AB1036367" s="54"/>
      <c r="AC1036367" s="53"/>
    </row>
    <row r="1036368" s="44" customFormat="1" customHeight="1" spans="1:29">
      <c r="A1036368" s="45"/>
      <c r="B1036368" s="45"/>
      <c r="C1036368" s="45"/>
      <c r="D1036368" s="45"/>
      <c r="E1036368" s="45"/>
      <c r="F1036368" s="45"/>
      <c r="G1036368" s="45"/>
      <c r="H1036368" s="46"/>
      <c r="I1036368" s="46"/>
      <c r="J1036368" s="45"/>
      <c r="K1036368" s="45"/>
      <c r="L1036368" s="45"/>
      <c r="M1036368" s="47"/>
      <c r="N1036368" s="47"/>
      <c r="O1036368" s="47"/>
      <c r="P1036368" s="48"/>
      <c r="Q1036368" s="48"/>
      <c r="R1036368" s="48"/>
      <c r="S1036368" s="47"/>
      <c r="T1036368" s="47"/>
      <c r="U1036368" s="47"/>
      <c r="V1036368" s="49"/>
      <c r="W1036368" s="50"/>
      <c r="X1036368" s="51"/>
      <c r="Y1036368" s="51"/>
      <c r="Z1036368" s="379"/>
      <c r="AA1036368" s="53"/>
      <c r="AB1036368" s="54"/>
      <c r="AC1036368" s="53"/>
    </row>
    <row r="1036369" s="44" customFormat="1" customHeight="1" spans="1:29">
      <c r="A1036369" s="45"/>
      <c r="B1036369" s="45"/>
      <c r="C1036369" s="45"/>
      <c r="D1036369" s="45"/>
      <c r="E1036369" s="45"/>
      <c r="F1036369" s="45"/>
      <c r="G1036369" s="45"/>
      <c r="H1036369" s="46"/>
      <c r="I1036369" s="46"/>
      <c r="J1036369" s="45"/>
      <c r="K1036369" s="45"/>
      <c r="L1036369" s="45"/>
      <c r="M1036369" s="47"/>
      <c r="N1036369" s="47"/>
      <c r="O1036369" s="47"/>
      <c r="P1036369" s="48"/>
      <c r="Q1036369" s="48"/>
      <c r="R1036369" s="48"/>
      <c r="S1036369" s="47"/>
      <c r="T1036369" s="47"/>
      <c r="U1036369" s="47"/>
      <c r="V1036369" s="49"/>
      <c r="W1036369" s="50"/>
      <c r="X1036369" s="51"/>
      <c r="Y1036369" s="51"/>
      <c r="Z1036369" s="378"/>
      <c r="AA1036369" s="53"/>
      <c r="AB1036369" s="54"/>
      <c r="AC1036369" s="53"/>
    </row>
    <row r="1036370" s="44" customFormat="1" customHeight="1" spans="1:29">
      <c r="A1036370" s="45"/>
      <c r="B1036370" s="45"/>
      <c r="C1036370" s="45"/>
      <c r="D1036370" s="45"/>
      <c r="E1036370" s="45"/>
      <c r="F1036370" s="45"/>
      <c r="G1036370" s="45"/>
      <c r="H1036370" s="46"/>
      <c r="I1036370" s="46"/>
      <c r="J1036370" s="45"/>
      <c r="K1036370" s="45"/>
      <c r="L1036370" s="45"/>
      <c r="M1036370" s="47"/>
      <c r="N1036370" s="47"/>
      <c r="O1036370" s="47"/>
      <c r="P1036370" s="48"/>
      <c r="Q1036370" s="48"/>
      <c r="R1036370" s="48"/>
      <c r="S1036370" s="47"/>
      <c r="T1036370" s="47"/>
      <c r="U1036370" s="47"/>
      <c r="V1036370" s="49"/>
      <c r="W1036370" s="50"/>
      <c r="X1036370" s="51"/>
      <c r="Y1036370" s="51"/>
      <c r="Z1036370" s="378"/>
      <c r="AA1036370" s="53"/>
      <c r="AB1036370" s="54"/>
      <c r="AC1036370" s="53"/>
    </row>
    <row r="1036371" s="44" customFormat="1" customHeight="1" spans="1:29">
      <c r="A1036371" s="45"/>
      <c r="B1036371" s="45"/>
      <c r="C1036371" s="45"/>
      <c r="D1036371" s="45"/>
      <c r="E1036371" s="45"/>
      <c r="F1036371" s="45"/>
      <c r="G1036371" s="45"/>
      <c r="H1036371" s="46"/>
      <c r="I1036371" s="46"/>
      <c r="J1036371" s="45"/>
      <c r="K1036371" s="45"/>
      <c r="L1036371" s="45"/>
      <c r="M1036371" s="47"/>
      <c r="N1036371" s="47"/>
      <c r="O1036371" s="47"/>
      <c r="P1036371" s="48"/>
      <c r="Q1036371" s="48"/>
      <c r="R1036371" s="48"/>
      <c r="S1036371" s="47"/>
      <c r="T1036371" s="47"/>
      <c r="U1036371" s="47"/>
      <c r="V1036371" s="49"/>
      <c r="W1036371" s="50"/>
      <c r="X1036371" s="51"/>
      <c r="Y1036371" s="51"/>
      <c r="Z1036371" s="378"/>
      <c r="AA1036371" s="53"/>
      <c r="AB1036371" s="54"/>
      <c r="AC1036371" s="53"/>
    </row>
    <row r="1036372" s="44" customFormat="1" customHeight="1" spans="1:29">
      <c r="A1036372" s="45"/>
      <c r="B1036372" s="45"/>
      <c r="C1036372" s="45"/>
      <c r="D1036372" s="45"/>
      <c r="E1036372" s="45"/>
      <c r="F1036372" s="45"/>
      <c r="G1036372" s="45"/>
      <c r="H1036372" s="46"/>
      <c r="I1036372" s="46"/>
      <c r="J1036372" s="45"/>
      <c r="K1036372" s="45"/>
      <c r="L1036372" s="45"/>
      <c r="M1036372" s="47"/>
      <c r="N1036372" s="47"/>
      <c r="O1036372" s="47"/>
      <c r="P1036372" s="48"/>
      <c r="Q1036372" s="48"/>
      <c r="R1036372" s="48"/>
      <c r="S1036372" s="47"/>
      <c r="T1036372" s="47"/>
      <c r="U1036372" s="47"/>
      <c r="V1036372" s="49"/>
      <c r="W1036372" s="50"/>
      <c r="X1036372" s="51"/>
      <c r="Y1036372" s="51"/>
      <c r="Z1036372" s="378"/>
      <c r="AA1036372" s="53"/>
      <c r="AB1036372" s="54"/>
      <c r="AC1036372" s="53"/>
    </row>
    <row r="1036373" s="44" customFormat="1" customHeight="1" spans="1:29">
      <c r="A1036373" s="45"/>
      <c r="B1036373" s="45"/>
      <c r="C1036373" s="45"/>
      <c r="D1036373" s="45"/>
      <c r="E1036373" s="45"/>
      <c r="F1036373" s="45"/>
      <c r="G1036373" s="45"/>
      <c r="H1036373" s="46"/>
      <c r="I1036373" s="46"/>
      <c r="J1036373" s="45"/>
      <c r="K1036373" s="45"/>
      <c r="L1036373" s="45"/>
      <c r="M1036373" s="47"/>
      <c r="N1036373" s="47"/>
      <c r="O1036373" s="47"/>
      <c r="P1036373" s="48"/>
      <c r="Q1036373" s="48"/>
      <c r="R1036373" s="48"/>
      <c r="S1036373" s="47"/>
      <c r="T1036373" s="47"/>
      <c r="U1036373" s="47"/>
      <c r="V1036373" s="49"/>
      <c r="W1036373" s="50"/>
      <c r="X1036373" s="51"/>
      <c r="Y1036373" s="51"/>
      <c r="Z1036373" s="378"/>
      <c r="AA1036373" s="53"/>
      <c r="AB1036373" s="54"/>
      <c r="AC1036373" s="53"/>
    </row>
    <row r="1036374" s="44" customFormat="1" customHeight="1" spans="1:29">
      <c r="A1036374" s="45"/>
      <c r="B1036374" s="45"/>
      <c r="C1036374" s="45"/>
      <c r="D1036374" s="45"/>
      <c r="E1036374" s="45"/>
      <c r="F1036374" s="45"/>
      <c r="G1036374" s="45"/>
      <c r="H1036374" s="46"/>
      <c r="I1036374" s="46"/>
      <c r="J1036374" s="45"/>
      <c r="K1036374" s="45"/>
      <c r="L1036374" s="45"/>
      <c r="M1036374" s="47"/>
      <c r="N1036374" s="47"/>
      <c r="O1036374" s="47"/>
      <c r="P1036374" s="48"/>
      <c r="Q1036374" s="48"/>
      <c r="R1036374" s="48"/>
      <c r="S1036374" s="47"/>
      <c r="T1036374" s="47"/>
      <c r="U1036374" s="47"/>
      <c r="V1036374" s="49"/>
      <c r="W1036374" s="50"/>
      <c r="X1036374" s="51"/>
      <c r="Y1036374" s="51"/>
      <c r="Z1036374" s="378"/>
      <c r="AA1036374" s="53"/>
      <c r="AB1036374" s="54"/>
      <c r="AC1036374" s="53"/>
    </row>
  </sheetData>
  <autoFilter ref="A1:XBQ949">
    <extLst/>
  </autoFilter>
  <conditionalFormatting sqref="J249">
    <cfRule type="expression" dxfId="0" priority="958">
      <formula>(#REF!&lt;&gt;"")*(J$1&lt;&gt;"")</formula>
    </cfRule>
  </conditionalFormatting>
  <conditionalFormatting sqref="J250">
    <cfRule type="expression" dxfId="0" priority="957">
      <formula>(#REF!&lt;&gt;"")*(J$1&lt;&gt;"")</formula>
    </cfRule>
  </conditionalFormatting>
  <conditionalFormatting sqref="J251">
    <cfRule type="expression" dxfId="0" priority="956">
      <formula>(#REF!&lt;&gt;"")*(J$1&lt;&gt;"")</formula>
    </cfRule>
  </conditionalFormatting>
  <conditionalFormatting sqref="J252">
    <cfRule type="expression" dxfId="0" priority="954">
      <formula>(#REF!&lt;&gt;"")*(J$1&lt;&gt;"")</formula>
    </cfRule>
  </conditionalFormatting>
  <conditionalFormatting sqref="M252">
    <cfRule type="expression" dxfId="1" priority="955">
      <formula>(#REF!&lt;&gt;"")*(#REF!&lt;&gt;"")</formula>
    </cfRule>
  </conditionalFormatting>
  <conditionalFormatting sqref="J255">
    <cfRule type="expression" dxfId="0" priority="950">
      <formula>(#REF!&lt;&gt;"")*(J$1&lt;&gt;"")</formula>
    </cfRule>
  </conditionalFormatting>
  <conditionalFormatting sqref="M255">
    <cfRule type="expression" dxfId="1" priority="951">
      <formula>(#REF!&lt;&gt;"")*(#REF!&lt;&gt;"")</formula>
    </cfRule>
  </conditionalFormatting>
  <conditionalFormatting sqref="J256">
    <cfRule type="expression" dxfId="0" priority="948">
      <formula>(#REF!&lt;&gt;"")*(J$1&lt;&gt;"")</formula>
    </cfRule>
  </conditionalFormatting>
  <conditionalFormatting sqref="M256">
    <cfRule type="expression" dxfId="1" priority="949">
      <formula>(#REF!&lt;&gt;"")*(#REF!&lt;&gt;"")</formula>
    </cfRule>
  </conditionalFormatting>
  <conditionalFormatting sqref="J257">
    <cfRule type="expression" dxfId="0" priority="946">
      <formula>(#REF!&lt;&gt;"")*(J$1&lt;&gt;"")</formula>
    </cfRule>
  </conditionalFormatting>
  <conditionalFormatting sqref="M257">
    <cfRule type="expression" dxfId="1" priority="947">
      <formula>(#REF!&lt;&gt;"")*(#REF!&lt;&gt;"")</formula>
    </cfRule>
  </conditionalFormatting>
  <conditionalFormatting sqref="J258">
    <cfRule type="expression" dxfId="0" priority="944">
      <formula>(#REF!&lt;&gt;"")*(J$1&lt;&gt;"")</formula>
    </cfRule>
  </conditionalFormatting>
  <conditionalFormatting sqref="M258">
    <cfRule type="expression" dxfId="1" priority="945">
      <formula>(#REF!&lt;&gt;"")*(#REF!&lt;&gt;"")</formula>
    </cfRule>
  </conditionalFormatting>
  <conditionalFormatting sqref="J259">
    <cfRule type="expression" dxfId="0" priority="942">
      <formula>(#REF!&lt;&gt;"")*(J$1&lt;&gt;"")</formula>
    </cfRule>
  </conditionalFormatting>
  <conditionalFormatting sqref="M259">
    <cfRule type="expression" dxfId="1" priority="943">
      <formula>(#REF!&lt;&gt;"")*(#REF!&lt;&gt;"")</formula>
    </cfRule>
  </conditionalFormatting>
  <conditionalFormatting sqref="O261:R261">
    <cfRule type="expression" dxfId="0" priority="941">
      <formula>(#REF!&lt;&gt;"")*(O$1&lt;&gt;"")</formula>
    </cfRule>
  </conditionalFormatting>
  <conditionalFormatting sqref="T261">
    <cfRule type="expression" dxfId="1" priority="921">
      <formula>(#REF!&lt;&gt;"")*(#REF!&lt;&gt;"")</formula>
    </cfRule>
  </conditionalFormatting>
  <conditionalFormatting sqref="J264">
    <cfRule type="expression" dxfId="0" priority="936">
      <formula>(#REF!&lt;&gt;"")*(J$1&lt;&gt;"")</formula>
    </cfRule>
  </conditionalFormatting>
  <conditionalFormatting sqref="M264">
    <cfRule type="expression" dxfId="1" priority="937">
      <formula>(#REF!&lt;&gt;"")*(#REF!&lt;&gt;"")</formula>
    </cfRule>
  </conditionalFormatting>
  <conditionalFormatting sqref="Q268">
    <cfRule type="expression" dxfId="0" priority="935">
      <formula>(#REF!&lt;&gt;"")*(#REF!&lt;&gt;"")</formula>
    </cfRule>
  </conditionalFormatting>
  <conditionalFormatting sqref="M276">
    <cfRule type="expression" dxfId="1" priority="931">
      <formula>(#REF!&lt;&gt;"")*(#REF!&lt;&gt;"")</formula>
    </cfRule>
  </conditionalFormatting>
  <conditionalFormatting sqref="M277">
    <cfRule type="expression" dxfId="1" priority="930">
      <formula>(#REF!&lt;&gt;"")*(#REF!&lt;&gt;"")</formula>
    </cfRule>
  </conditionalFormatting>
  <conditionalFormatting sqref="M284">
    <cfRule type="expression" dxfId="1" priority="927">
      <formula>(#REF!&lt;&gt;"")*(#REF!&lt;&gt;"")</formula>
    </cfRule>
  </conditionalFormatting>
  <conditionalFormatting sqref="Q284">
    <cfRule type="expression" dxfId="1" priority="928">
      <formula>(#REF!&lt;&gt;"")*(#REF!&lt;&gt;"")</formula>
    </cfRule>
  </conditionalFormatting>
  <conditionalFormatting sqref="H285">
    <cfRule type="expression" dxfId="1" priority="925">
      <formula>(#REF!&lt;&gt;"")*(H$1&lt;&gt;"")</formula>
    </cfRule>
  </conditionalFormatting>
  <conditionalFormatting sqref="Q285">
    <cfRule type="expression" dxfId="1" priority="923">
      <formula>(#REF!&lt;&gt;"")*(#REF!&lt;&gt;"")</formula>
    </cfRule>
    <cfRule type="expression" dxfId="0" priority="924">
      <formula>(#REF!&lt;&gt;"")*(#REF!&lt;&gt;"")</formula>
    </cfRule>
  </conditionalFormatting>
  <conditionalFormatting sqref="J287">
    <cfRule type="expression" dxfId="0" priority="918">
      <formula>(#REF!&lt;&gt;"")*(J$1&lt;&gt;"")</formula>
    </cfRule>
  </conditionalFormatting>
  <conditionalFormatting sqref="M287">
    <cfRule type="expression" dxfId="1" priority="919">
      <formula>(#REF!&lt;&gt;"")*(#REF!&lt;&gt;"")</formula>
    </cfRule>
  </conditionalFormatting>
  <conditionalFormatting sqref="J288">
    <cfRule type="expression" dxfId="0" priority="916">
      <formula>(#REF!&lt;&gt;"")*(J$1&lt;&gt;"")</formula>
    </cfRule>
  </conditionalFormatting>
  <conditionalFormatting sqref="M288">
    <cfRule type="expression" dxfId="1" priority="917">
      <formula>(#REF!&lt;&gt;"")*(#REF!&lt;&gt;"")</formula>
    </cfRule>
  </conditionalFormatting>
  <conditionalFormatting sqref="J294">
    <cfRule type="expression" dxfId="0" priority="914">
      <formula>(#REF!&lt;&gt;"")*(J$1&lt;&gt;"")</formula>
    </cfRule>
  </conditionalFormatting>
  <conditionalFormatting sqref="M294">
    <cfRule type="expression" dxfId="1" priority="915">
      <formula>(#REF!&lt;&gt;"")*(#REF!&lt;&gt;"")</formula>
    </cfRule>
  </conditionalFormatting>
  <conditionalFormatting sqref="M353">
    <cfRule type="expression" dxfId="2" priority="910">
      <formula>(#REF!&lt;&gt;"")*(#REF!&lt;&gt;"")</formula>
    </cfRule>
  </conditionalFormatting>
  <conditionalFormatting sqref="G354">
    <cfRule type="expression" dxfId="0" priority="908">
      <formula>(#REF!&lt;&gt;"")*(#REF!&lt;&gt;"")</formula>
    </cfRule>
  </conditionalFormatting>
  <conditionalFormatting sqref="J354">
    <cfRule type="expression" dxfId="2" priority="907">
      <formula>(#REF!&lt;&gt;"")*(#REF!&lt;&gt;"")</formula>
    </cfRule>
  </conditionalFormatting>
  <conditionalFormatting sqref="M354">
    <cfRule type="expression" dxfId="2" priority="909">
      <formula>(#REF!&lt;&gt;"")*(#REF!&lt;&gt;"")</formula>
    </cfRule>
  </conditionalFormatting>
  <conditionalFormatting sqref="G355">
    <cfRule type="expression" dxfId="0" priority="905">
      <formula>(#REF!&lt;&gt;"")*(#REF!&lt;&gt;"")</formula>
    </cfRule>
  </conditionalFormatting>
  <conditionalFormatting sqref="J355">
    <cfRule type="expression" dxfId="2" priority="904">
      <formula>(#REF!&lt;&gt;"")*(#REF!&lt;&gt;"")</formula>
    </cfRule>
  </conditionalFormatting>
  <conditionalFormatting sqref="M355">
    <cfRule type="expression" dxfId="2" priority="906">
      <formula>(#REF!&lt;&gt;"")*(#REF!&lt;&gt;"")</formula>
    </cfRule>
  </conditionalFormatting>
  <conditionalFormatting sqref="N358">
    <cfRule type="expression" dxfId="2" priority="897">
      <formula>(#REF!&lt;&gt;"")*(#REF!&lt;&gt;"")</formula>
    </cfRule>
    <cfRule type="expression" dxfId="2" priority="898">
      <formula>(#REF!&lt;&gt;"")*(#REF!&lt;&gt;"")</formula>
    </cfRule>
  </conditionalFormatting>
  <conditionalFormatting sqref="M360">
    <cfRule type="expression" dxfId="2" priority="894">
      <formula>(#REF!&lt;&gt;"")*(#REF!&lt;&gt;"")</formula>
    </cfRule>
  </conditionalFormatting>
  <conditionalFormatting sqref="Q360">
    <cfRule type="expression" dxfId="2" priority="892">
      <formula>(#REF!&lt;&gt;"")*(#REF!&lt;&gt;"")</formula>
    </cfRule>
    <cfRule type="expression" dxfId="2" priority="893">
      <formula>(#REF!&lt;&gt;"")*(#REF!&lt;&gt;"")</formula>
    </cfRule>
  </conditionalFormatting>
  <conditionalFormatting sqref="J362">
    <cfRule type="expression" dxfId="2" priority="891">
      <formula>(#REF!&lt;&gt;"")*(#REF!&lt;&gt;"")</formula>
    </cfRule>
  </conditionalFormatting>
  <conditionalFormatting sqref="H363">
    <cfRule type="expression" dxfId="2" priority="888">
      <formula>(#REF!&lt;&gt;"")*(#REF!&lt;&gt;"")</formula>
    </cfRule>
  </conditionalFormatting>
  <conditionalFormatting sqref="P363:Q363">
    <cfRule type="expression" dxfId="2" priority="889">
      <formula>(#REF!&lt;&gt;"")*(#REF!&lt;&gt;"")</formula>
    </cfRule>
  </conditionalFormatting>
  <conditionalFormatting sqref="Q363">
    <cfRule type="expression" dxfId="2" priority="886">
      <formula>(#REF!&lt;&gt;"")*(#REF!&lt;&gt;"")</formula>
    </cfRule>
  </conditionalFormatting>
  <conditionalFormatting sqref="Z363:AC363">
    <cfRule type="expression" dxfId="2" priority="890">
      <formula>(#REF!&lt;&gt;"")*(#REF!&lt;&gt;"")</formula>
    </cfRule>
  </conditionalFormatting>
  <conditionalFormatting sqref="J366">
    <cfRule type="expression" dxfId="2" priority="885">
      <formula>(#REF!&lt;&gt;"")*(#REF!&lt;&gt;"")</formula>
    </cfRule>
  </conditionalFormatting>
  <conditionalFormatting sqref="J367">
    <cfRule type="expression" dxfId="2" priority="884">
      <formula>(#REF!&lt;&gt;"")*(#REF!&lt;&gt;"")</formula>
    </cfRule>
  </conditionalFormatting>
  <conditionalFormatting sqref="J368">
    <cfRule type="expression" dxfId="2" priority="883">
      <formula>(#REF!&lt;&gt;"")*(#REF!&lt;&gt;"")</formula>
    </cfRule>
  </conditionalFormatting>
  <conditionalFormatting sqref="L374">
    <cfRule type="expression" dxfId="2" priority="881">
      <formula>(#REF!&lt;&gt;"")*(#REF!&lt;&gt;"")</formula>
    </cfRule>
    <cfRule type="expression" dxfId="2" priority="882">
      <formula>(#REF!&lt;&gt;"")*(#REF!&lt;&gt;"")</formula>
    </cfRule>
  </conditionalFormatting>
  <conditionalFormatting sqref="C375">
    <cfRule type="expression" dxfId="2" priority="876">
      <formula>(#REF!&lt;&gt;"")*(#REF!&lt;&gt;"")</formula>
    </cfRule>
  </conditionalFormatting>
  <conditionalFormatting sqref="L375">
    <cfRule type="expression" dxfId="2" priority="874">
      <formula>(#REF!&lt;&gt;"")*(#REF!&lt;&gt;"")</formula>
    </cfRule>
    <cfRule type="expression" dxfId="2" priority="875">
      <formula>(#REF!&lt;&gt;"")*(#REF!&lt;&gt;"")</formula>
    </cfRule>
  </conditionalFormatting>
  <conditionalFormatting sqref="M375:Q375">
    <cfRule type="expression" dxfId="2" priority="873">
      <formula>(#REF!&lt;&gt;"")*(#REF!&lt;&gt;"")</formula>
    </cfRule>
  </conditionalFormatting>
  <conditionalFormatting sqref="P375:Q375">
    <cfRule type="expression" dxfId="2" priority="878">
      <formula>(#REF!&lt;&gt;"")*(#REF!&lt;&gt;"")</formula>
    </cfRule>
  </conditionalFormatting>
  <conditionalFormatting sqref="T375">
    <cfRule type="expression" dxfId="2" priority="880">
      <formula>(#REF!&lt;&gt;"")*(#REF!&lt;&gt;"")</formula>
    </cfRule>
  </conditionalFormatting>
  <conditionalFormatting sqref="K377">
    <cfRule type="expression" dxfId="2" priority="868">
      <formula>(#REF!&lt;&gt;"")*(#REF!&lt;&gt;"")</formula>
    </cfRule>
    <cfRule type="expression" dxfId="2" priority="869">
      <formula>(#REF!&lt;&gt;"")*(#REF!&lt;&gt;"")</formula>
    </cfRule>
  </conditionalFormatting>
  <conditionalFormatting sqref="L377">
    <cfRule type="expression" dxfId="2" priority="870">
      <formula>(#REF!&lt;&gt;"")*(#REF!&lt;&gt;"")</formula>
    </cfRule>
    <cfRule type="expression" dxfId="2" priority="871">
      <formula>(#REF!&lt;&gt;"")*(#REF!&lt;&gt;"")</formula>
    </cfRule>
  </conditionalFormatting>
  <conditionalFormatting sqref="M659">
    <cfRule type="expression" dxfId="2" priority="866">
      <formula>(#REF!&lt;&gt;"")*(#REF!&lt;&gt;"")</formula>
    </cfRule>
  </conditionalFormatting>
  <conditionalFormatting sqref="M662">
    <cfRule type="expression" dxfId="2" priority="864">
      <formula>(#REF!&lt;&gt;"")*(#REF!&lt;&gt;"")</formula>
    </cfRule>
  </conditionalFormatting>
  <conditionalFormatting sqref="M663">
    <cfRule type="expression" dxfId="2" priority="863">
      <formula>(#REF!&lt;&gt;"")*(#REF!&lt;&gt;"")</formula>
    </cfRule>
  </conditionalFormatting>
  <conditionalFormatting sqref="Z667:AB667">
    <cfRule type="expression" dxfId="2" priority="861">
      <formula>(#REF!&lt;&gt;"")*(#REF!&lt;&gt;"")</formula>
    </cfRule>
  </conditionalFormatting>
  <conditionalFormatting sqref="E670">
    <cfRule type="expression" dxfId="1" priority="598">
      <formula>(#REF!&lt;&gt;"")*(E$1&lt;&gt;"")</formula>
    </cfRule>
  </conditionalFormatting>
  <conditionalFormatting sqref="Q670">
    <cfRule type="expression" dxfId="0" priority="599">
      <formula>(#REF!&lt;&gt;"")*(Q$1&lt;&gt;"")</formula>
    </cfRule>
  </conditionalFormatting>
  <conditionalFormatting sqref="E674">
    <cfRule type="expression" dxfId="1" priority="596">
      <formula>(#REF!&lt;&gt;"")*(E$1&lt;&gt;"")</formula>
    </cfRule>
  </conditionalFormatting>
  <conditionalFormatting sqref="Q674">
    <cfRule type="expression" dxfId="0" priority="597">
      <formula>(#REF!&lt;&gt;"")*(Q$1&lt;&gt;"")</formula>
    </cfRule>
  </conditionalFormatting>
  <conditionalFormatting sqref="Q676">
    <cfRule type="expression" dxfId="0" priority="791">
      <formula>(#REF!&lt;&gt;"")*(Q$1&lt;&gt;"")</formula>
    </cfRule>
  </conditionalFormatting>
  <conditionalFormatting sqref="E677">
    <cfRule type="expression" dxfId="1" priority="594">
      <formula>(#REF!&lt;&gt;"")*(E$1&lt;&gt;"")</formula>
    </cfRule>
  </conditionalFormatting>
  <conditionalFormatting sqref="Q677">
    <cfRule type="expression" dxfId="0" priority="595">
      <formula>(#REF!&lt;&gt;"")*(Q$1&lt;&gt;"")</formula>
    </cfRule>
  </conditionalFormatting>
  <conditionalFormatting sqref="Y679">
    <cfRule type="expression" dxfId="0" priority="774">
      <formula>(#REF!&lt;&gt;"")*(#REF!&lt;&gt;"")</formula>
    </cfRule>
  </conditionalFormatting>
  <conditionalFormatting sqref="W681">
    <cfRule type="expression" dxfId="0" priority="787">
      <formula>(#REF!&lt;&gt;"")*(X$1&lt;&gt;"")</formula>
    </cfRule>
  </conditionalFormatting>
  <conditionalFormatting sqref="E685">
    <cfRule type="expression" dxfId="1" priority="591">
      <formula>(#REF!&lt;&gt;"")*(E$1&lt;&gt;"")</formula>
    </cfRule>
  </conditionalFormatting>
  <conditionalFormatting sqref="Q685">
    <cfRule type="expression" dxfId="0" priority="593">
      <formula>(#REF!&lt;&gt;"")*(Q$1&lt;&gt;"")</formula>
    </cfRule>
  </conditionalFormatting>
  <conditionalFormatting sqref="Y685">
    <cfRule type="expression" dxfId="0" priority="592">
      <formula>(#REF!&lt;&gt;"")*(#REF!&lt;&gt;"")</formula>
    </cfRule>
  </conditionalFormatting>
  <conditionalFormatting sqref="Q689">
    <cfRule type="expression" dxfId="0" priority="700">
      <formula>(#REF!&lt;&gt;"")*(Q$1&lt;&gt;"")</formula>
    </cfRule>
  </conditionalFormatting>
  <conditionalFormatting sqref="Y689">
    <cfRule type="expression" dxfId="0" priority="697">
      <formula>(#REF!&lt;&gt;"")*(#REF!&lt;&gt;"")</formula>
    </cfRule>
  </conditionalFormatting>
  <conditionalFormatting sqref="E690">
    <cfRule type="expression" dxfId="1" priority="561">
      <formula>(#REF!&lt;&gt;"")*(E$1&lt;&gt;"")</formula>
    </cfRule>
  </conditionalFormatting>
  <conditionalFormatting sqref="Q690">
    <cfRule type="expression" dxfId="0" priority="565">
      <formula>(#REF!&lt;&gt;"")*(Q$1&lt;&gt;"")</formula>
    </cfRule>
  </conditionalFormatting>
  <conditionalFormatting sqref="Y690">
    <cfRule type="expression" dxfId="0" priority="562">
      <formula>(#REF!&lt;&gt;"")*(#REF!&lt;&gt;"")</formula>
    </cfRule>
  </conditionalFormatting>
  <conditionalFormatting sqref="Q696">
    <cfRule type="expression" dxfId="0" priority="818">
      <formula>(#REF!&lt;&gt;"")*(Q$1&lt;&gt;"")</formula>
    </cfRule>
  </conditionalFormatting>
  <conditionalFormatting sqref="Q697">
    <cfRule type="expression" dxfId="0" priority="816">
      <formula>(#REF!&lt;&gt;"")*(Q$1&lt;&gt;"")</formula>
    </cfRule>
  </conditionalFormatting>
  <conditionalFormatting sqref="Q698">
    <cfRule type="expression" dxfId="0" priority="684">
      <formula>(#REF!&lt;&gt;"")*(Q$1&lt;&gt;"")</formula>
    </cfRule>
  </conditionalFormatting>
  <conditionalFormatting sqref="Q700">
    <cfRule type="expression" dxfId="0" priority="814">
      <formula>(#REF!&lt;&gt;"")*(Q$1&lt;&gt;"")</formula>
    </cfRule>
  </conditionalFormatting>
  <conditionalFormatting sqref="Q701">
    <cfRule type="expression" dxfId="0" priority="820">
      <formula>(#REF!&lt;&gt;"")*(Q$1&lt;&gt;"")</formula>
    </cfRule>
  </conditionalFormatting>
  <conditionalFormatting sqref="E703">
    <cfRule type="expression" dxfId="1" priority="587">
      <formula>(#REF!&lt;&gt;"")*(E$1&lt;&gt;"")</formula>
    </cfRule>
  </conditionalFormatting>
  <conditionalFormatting sqref="H703">
    <cfRule type="expression" dxfId="1" priority="588">
      <formula>(#REF!&lt;&gt;"")*(H$1&lt;&gt;"")</formula>
    </cfRule>
  </conditionalFormatting>
  <conditionalFormatting sqref="Q703">
    <cfRule type="expression" dxfId="0" priority="590">
      <formula>(#REF!&lt;&gt;"")*(Q$1&lt;&gt;"")</formula>
    </cfRule>
  </conditionalFormatting>
  <conditionalFormatting sqref="W705">
    <cfRule type="expression" dxfId="0" priority="810">
      <formula>(#REF!&lt;&gt;"")*(X$1&lt;&gt;"")</formula>
    </cfRule>
  </conditionalFormatting>
  <conditionalFormatting sqref="F706">
    <cfRule type="expression" dxfId="0" priority="639">
      <formula>(#REF!&lt;&gt;"")*(F$1&lt;&gt;"")</formula>
    </cfRule>
  </conditionalFormatting>
  <conditionalFormatting sqref="Q706">
    <cfRule type="expression" dxfId="0" priority="641">
      <formula>(#REF!&lt;&gt;"")*(Q$1&lt;&gt;"")</formula>
    </cfRule>
  </conditionalFormatting>
  <conditionalFormatting sqref="R706">
    <cfRule type="expression" dxfId="1" priority="640">
      <formula>(#REF!&lt;&gt;"")*(R$1&lt;&gt;"")</formula>
    </cfRule>
  </conditionalFormatting>
  <conditionalFormatting sqref="F707">
    <cfRule type="expression" dxfId="0" priority="695">
      <formula>(#REF!&lt;&gt;"")*(F$1&lt;&gt;"")</formula>
    </cfRule>
  </conditionalFormatting>
  <conditionalFormatting sqref="F708">
    <cfRule type="expression" dxfId="0" priority="694">
      <formula>(#REF!&lt;&gt;"")*(F$1&lt;&gt;"")</formula>
    </cfRule>
  </conditionalFormatting>
  <conditionalFormatting sqref="Q709">
    <cfRule type="expression" dxfId="0" priority="652">
      <formula>(#REF!&lt;&gt;"")*(Q$1&lt;&gt;"")</formula>
    </cfRule>
  </conditionalFormatting>
  <conditionalFormatting sqref="M710">
    <cfRule type="expression" dxfId="1" priority="651">
      <formula>(#REF!&lt;&gt;"")*(M$1&lt;&gt;"")</formula>
    </cfRule>
  </conditionalFormatting>
  <conditionalFormatting sqref="Q710">
    <cfRule type="expression" dxfId="0" priority="650">
      <formula>(#REF!&lt;&gt;"")*(Q$1&lt;&gt;"")</formula>
    </cfRule>
  </conditionalFormatting>
  <conditionalFormatting sqref="Q711:R711">
    <cfRule type="expression" dxfId="1" priority="784">
      <formula>(#REF!&lt;&gt;"")*(Q$1&lt;&gt;"")</formula>
    </cfRule>
  </conditionalFormatting>
  <conditionalFormatting sqref="Q711">
    <cfRule type="expression" dxfId="0" priority="785">
      <formula>(#REF!&lt;&gt;"")*(Q$1&lt;&gt;"")</formula>
    </cfRule>
  </conditionalFormatting>
  <conditionalFormatting sqref="Q712">
    <cfRule type="expression" dxfId="0" priority="809">
      <formula>(#REF!&lt;&gt;"")*(Q$1&lt;&gt;"")</formula>
    </cfRule>
  </conditionalFormatting>
  <conditionalFormatting sqref="W712">
    <cfRule type="expression" dxfId="0" priority="808">
      <formula>(#REF!&lt;&gt;"")*(X$1&lt;&gt;"")</formula>
    </cfRule>
  </conditionalFormatting>
  <conditionalFormatting sqref="E713">
    <cfRule type="expression" dxfId="1" priority="557">
      <formula>(#REF!&lt;&gt;"")*(E$1&lt;&gt;"")</formula>
    </cfRule>
  </conditionalFormatting>
  <conditionalFormatting sqref="Q713">
    <cfRule type="expression" dxfId="0" priority="559">
      <formula>(#REF!&lt;&gt;"")*(Q$1&lt;&gt;"")</formula>
    </cfRule>
  </conditionalFormatting>
  <conditionalFormatting sqref="R713">
    <cfRule type="expression" dxfId="1" priority="560">
      <formula>(#REF!&lt;&gt;"")*(R$1&lt;&gt;"")</formula>
    </cfRule>
  </conditionalFormatting>
  <conditionalFormatting sqref="W713">
    <cfRule type="expression" dxfId="0" priority="558">
      <formula>(#REF!&lt;&gt;"")*(X$1&lt;&gt;"")</formula>
    </cfRule>
  </conditionalFormatting>
  <conditionalFormatting sqref="Q718">
    <cfRule type="expression" dxfId="0" priority="841">
      <formula>(#REF!&lt;&gt;"")*(Q$1&lt;&gt;"")</formula>
    </cfRule>
  </conditionalFormatting>
  <conditionalFormatting sqref="Z718">
    <cfRule type="expression" dxfId="0" priority="839">
      <formula>(#REF!&lt;&gt;"")*(#REF!&lt;&gt;"")</formula>
    </cfRule>
  </conditionalFormatting>
  <conditionalFormatting sqref="Q719">
    <cfRule type="expression" dxfId="0" priority="826">
      <formula>(#REF!&lt;&gt;"")*(Q$1&lt;&gt;"")</formula>
    </cfRule>
  </conditionalFormatting>
  <conditionalFormatting sqref="Z719">
    <cfRule type="expression" dxfId="0" priority="847">
      <formula>(#REF!&lt;&gt;"")*(#REF!&lt;&gt;"")</formula>
    </cfRule>
  </conditionalFormatting>
  <conditionalFormatting sqref="M721">
    <cfRule type="expression" dxfId="1" priority="851">
      <formula>('C:\IDC\A计提表\2020年\202008\[2020年8月IDC费用支付明细表-华东-WO.xlsx]202008华东及第三方-带宽'!#REF!&lt;&gt;"")*('C:\IDC\A计提表\2020年\202008\[2020年8月IDC费用支付明细表-华东-WO.xlsx]202008华东及第三方-带宽'!#REF!&lt;&gt;"")</formula>
    </cfRule>
  </conditionalFormatting>
  <conditionalFormatting sqref="K728">
    <cfRule type="expression" dxfId="1" priority="764">
      <formula>(#REF!&lt;&gt;"")*(#REF!&lt;&gt;"")</formula>
    </cfRule>
  </conditionalFormatting>
  <conditionalFormatting sqref="N728">
    <cfRule type="expression" dxfId="1" priority="766">
      <formula>(#REF!&lt;&gt;"")*(N$1&lt;&gt;"")</formula>
    </cfRule>
  </conditionalFormatting>
  <conditionalFormatting sqref="U728">
    <cfRule type="expression" dxfId="0" priority="768">
      <formula>(#REF!&lt;&gt;"")*(X$1&lt;&gt;"")</formula>
    </cfRule>
  </conditionalFormatting>
  <conditionalFormatting sqref="K729">
    <cfRule type="expression" dxfId="1" priority="772">
      <formula>(#REF!&lt;&gt;"")*(#REF!&lt;&gt;"")</formula>
    </cfRule>
  </conditionalFormatting>
  <conditionalFormatting sqref="K730">
    <cfRule type="expression" dxfId="1" priority="673">
      <formula>(#REF!&lt;&gt;"")*(#REF!&lt;&gt;"")</formula>
    </cfRule>
  </conditionalFormatting>
  <conditionalFormatting sqref="U730">
    <cfRule type="expression" dxfId="0" priority="677">
      <formula>(#REF!&lt;&gt;"")*(X$1&lt;&gt;"")</formula>
    </cfRule>
  </conditionalFormatting>
  <conditionalFormatting sqref="X730">
    <cfRule type="expression" dxfId="1" priority="670">
      <formula>(#REF!&lt;&gt;"")*(Y$1&lt;&gt;"")</formula>
    </cfRule>
  </conditionalFormatting>
  <conditionalFormatting sqref="K731">
    <cfRule type="expression" dxfId="1" priority="758">
      <formula>(#REF!&lt;&gt;"")*(#REF!&lt;&gt;"")</formula>
    </cfRule>
  </conditionalFormatting>
  <conditionalFormatting sqref="N731">
    <cfRule type="expression" dxfId="1" priority="760">
      <formula>(#REF!&lt;&gt;"")*(N$1&lt;&gt;"")</formula>
    </cfRule>
  </conditionalFormatting>
  <conditionalFormatting sqref="U731">
    <cfRule type="expression" dxfId="0" priority="762">
      <formula>(#REF!&lt;&gt;"")*(X$1&lt;&gt;"")</formula>
    </cfRule>
  </conditionalFormatting>
  <conditionalFormatting sqref="K732">
    <cfRule type="expression" dxfId="1" priority="753">
      <formula>(#REF!&lt;&gt;"")*(#REF!&lt;&gt;"")</formula>
    </cfRule>
  </conditionalFormatting>
  <conditionalFormatting sqref="N732">
    <cfRule type="expression" dxfId="1" priority="755">
      <formula>(#REF!&lt;&gt;"")*(N$1&lt;&gt;"")</formula>
    </cfRule>
  </conditionalFormatting>
  <conditionalFormatting sqref="U732">
    <cfRule type="expression" dxfId="0" priority="757">
      <formula>(#REF!&lt;&gt;"")*(X$1&lt;&gt;"")</formula>
    </cfRule>
  </conditionalFormatting>
  <conditionalFormatting sqref="H734">
    <cfRule type="expression" dxfId="0" priority="747">
      <formula>(#REF!&lt;&gt;"")*(H$1&lt;&gt;"")</formula>
    </cfRule>
  </conditionalFormatting>
  <conditionalFormatting sqref="K734">
    <cfRule type="expression" dxfId="1" priority="748">
      <formula>(#REF!&lt;&gt;"")*(#REF!&lt;&gt;"")</formula>
    </cfRule>
  </conditionalFormatting>
  <conditionalFormatting sqref="N734">
    <cfRule type="expression" dxfId="1" priority="750">
      <formula>(#REF!&lt;&gt;"")*(N$1&lt;&gt;"")</formula>
    </cfRule>
  </conditionalFormatting>
  <conditionalFormatting sqref="U734">
    <cfRule type="expression" dxfId="0" priority="752">
      <formula>(#REF!&lt;&gt;"")*(X$1&lt;&gt;"")</formula>
    </cfRule>
  </conditionalFormatting>
  <conditionalFormatting sqref="E735">
    <cfRule type="expression" dxfId="1" priority="579">
      <formula>(#REF!&lt;&gt;"")*(E$1&lt;&gt;"")</formula>
    </cfRule>
  </conditionalFormatting>
  <conditionalFormatting sqref="H735">
    <cfRule type="expression" dxfId="0" priority="581">
      <formula>(#REF!&lt;&gt;"")*(H$1&lt;&gt;"")</formula>
    </cfRule>
  </conditionalFormatting>
  <conditionalFormatting sqref="K735">
    <cfRule type="expression" dxfId="1" priority="582">
      <formula>(#REF!&lt;&gt;"")*(#REF!&lt;&gt;"")</formula>
    </cfRule>
  </conditionalFormatting>
  <conditionalFormatting sqref="N735">
    <cfRule type="expression" dxfId="1" priority="584">
      <formula>(#REF!&lt;&gt;"")*(N$1&lt;&gt;"")</formula>
    </cfRule>
  </conditionalFormatting>
  <conditionalFormatting sqref="U735">
    <cfRule type="expression" dxfId="0" priority="586">
      <formula>(#REF!&lt;&gt;"")*(X$1&lt;&gt;"")</formula>
    </cfRule>
  </conditionalFormatting>
  <conditionalFormatting sqref="H736">
    <cfRule type="expression" dxfId="0" priority="741">
      <formula>(#REF!&lt;&gt;"")*(H$1&lt;&gt;"")</formula>
    </cfRule>
  </conditionalFormatting>
  <conditionalFormatting sqref="K736">
    <cfRule type="expression" dxfId="1" priority="742">
      <formula>(#REF!&lt;&gt;"")*(#REF!&lt;&gt;"")</formula>
    </cfRule>
  </conditionalFormatting>
  <conditionalFormatting sqref="N736">
    <cfRule type="expression" dxfId="1" priority="744">
      <formula>(#REF!&lt;&gt;"")*(N$1&lt;&gt;"")</formula>
    </cfRule>
  </conditionalFormatting>
  <conditionalFormatting sqref="U736">
    <cfRule type="expression" dxfId="0" priority="746">
      <formula>(#REF!&lt;&gt;"")*(X$1&lt;&gt;"")</formula>
    </cfRule>
  </conditionalFormatting>
  <conditionalFormatting sqref="E738">
    <cfRule type="expression" dxfId="1" priority="525">
      <formula>(#REF!&lt;&gt;"")*(E$1&lt;&gt;"")</formula>
    </cfRule>
  </conditionalFormatting>
  <conditionalFormatting sqref="H738">
    <cfRule type="expression" dxfId="0" priority="526">
      <formula>(#REF!&lt;&gt;"")*(H$1&lt;&gt;"")</formula>
    </cfRule>
  </conditionalFormatting>
  <conditionalFormatting sqref="K738">
    <cfRule type="expression" dxfId="1" priority="528">
      <formula>(#REF!&lt;&gt;"")*(#REF!&lt;&gt;"")</formula>
    </cfRule>
  </conditionalFormatting>
  <conditionalFormatting sqref="N738">
    <cfRule type="expression" dxfId="1" priority="530">
      <formula>(#REF!&lt;&gt;"")*(N$1&lt;&gt;"")</formula>
    </cfRule>
  </conditionalFormatting>
  <conditionalFormatting sqref="U738">
    <cfRule type="expression" dxfId="0" priority="532">
      <formula>(#REF!&lt;&gt;"")*(X$1&lt;&gt;"")</formula>
    </cfRule>
  </conditionalFormatting>
  <conditionalFormatting sqref="K739">
    <cfRule type="expression" dxfId="1" priority="835">
      <formula>(#REF!&lt;&gt;"")*(#REF!&lt;&gt;"")</formula>
    </cfRule>
  </conditionalFormatting>
  <conditionalFormatting sqref="N739">
    <cfRule type="expression" dxfId="1" priority="837">
      <formula>(#REF!&lt;&gt;"")*(N$1&lt;&gt;"")</formula>
    </cfRule>
  </conditionalFormatting>
  <conditionalFormatting sqref="E740">
    <cfRule type="expression" dxfId="1" priority="533">
      <formula>(#REF!&lt;&gt;"")*(E$1&lt;&gt;"")</formula>
    </cfRule>
  </conditionalFormatting>
  <conditionalFormatting sqref="H740">
    <cfRule type="expression" dxfId="0" priority="534">
      <formula>(#REF!&lt;&gt;"")*(H$1&lt;&gt;"")</formula>
    </cfRule>
  </conditionalFormatting>
  <conditionalFormatting sqref="K740">
    <cfRule type="expression" dxfId="1" priority="537">
      <formula>(#REF!&lt;&gt;"")*(#REF!&lt;&gt;"")</formula>
    </cfRule>
  </conditionalFormatting>
  <conditionalFormatting sqref="N740">
    <cfRule type="expression" dxfId="1" priority="539">
      <formula>(#REF!&lt;&gt;"")*(N$1&lt;&gt;"")</formula>
    </cfRule>
  </conditionalFormatting>
  <conditionalFormatting sqref="Q740">
    <cfRule type="expression" dxfId="0" priority="542">
      <formula>(#REF!&lt;&gt;"")*(Q$1&lt;&gt;"")</formula>
    </cfRule>
  </conditionalFormatting>
  <conditionalFormatting sqref="U740">
    <cfRule type="expression" dxfId="0" priority="541">
      <formula>(#REF!&lt;&gt;"")*(X$1&lt;&gt;"")</formula>
    </cfRule>
  </conditionalFormatting>
  <conditionalFormatting sqref="E741">
    <cfRule type="expression" dxfId="1" priority="621">
      <formula>(#REF!&lt;&gt;"")*(E$1&lt;&gt;"")</formula>
    </cfRule>
  </conditionalFormatting>
  <conditionalFormatting sqref="H741">
    <cfRule type="expression" dxfId="0" priority="622">
      <formula>(#REF!&lt;&gt;"")*(H$1&lt;&gt;"")</formula>
    </cfRule>
  </conditionalFormatting>
  <conditionalFormatting sqref="K741">
    <cfRule type="expression" dxfId="1" priority="625">
      <formula>(#REF!&lt;&gt;"")*(#REF!&lt;&gt;"")</formula>
    </cfRule>
  </conditionalFormatting>
  <conditionalFormatting sqref="M741">
    <cfRule type="expression" dxfId="1" priority="626">
      <formula>(#REF!&lt;&gt;"")*(#REF!&lt;&gt;"")</formula>
    </cfRule>
  </conditionalFormatting>
  <conditionalFormatting sqref="N741">
    <cfRule type="expression" dxfId="1" priority="627">
      <formula>(#REF!&lt;&gt;"")*(N$1&lt;&gt;"")</formula>
    </cfRule>
  </conditionalFormatting>
  <conditionalFormatting sqref="Q741">
    <cfRule type="expression" dxfId="0" priority="630">
      <formula>(#REF!&lt;&gt;"")*(Q$1&lt;&gt;"")</formula>
    </cfRule>
  </conditionalFormatting>
  <conditionalFormatting sqref="T741">
    <cfRule type="expression" dxfId="1" priority="524">
      <formula>(#REF!&lt;&gt;"")*(#REF!&lt;&gt;"")</formula>
    </cfRule>
  </conditionalFormatting>
  <conditionalFormatting sqref="U741">
    <cfRule type="expression" dxfId="0" priority="629">
      <formula>(#REF!&lt;&gt;"")*(X$1&lt;&gt;"")</formula>
    </cfRule>
  </conditionalFormatting>
  <conditionalFormatting sqref="E742">
    <cfRule type="expression" dxfId="0" priority="607">
      <formula>(#REF!&lt;&gt;"")*(E$1&lt;&gt;"")</formula>
    </cfRule>
  </conditionalFormatting>
  <conditionalFormatting sqref="H742">
    <cfRule type="expression" dxfId="0" priority="606">
      <formula>(#REF!&lt;&gt;"")*(H$1&lt;&gt;"")</formula>
    </cfRule>
  </conditionalFormatting>
  <conditionalFormatting sqref="K742">
    <cfRule type="expression" dxfId="1" priority="610">
      <formula>(#REF!&lt;&gt;"")*(#REF!&lt;&gt;"")</formula>
    </cfRule>
  </conditionalFormatting>
  <conditionalFormatting sqref="N742">
    <cfRule type="expression" dxfId="1" priority="612">
      <formula>(#REF!&lt;&gt;"")*(N$1&lt;&gt;"")</formula>
    </cfRule>
  </conditionalFormatting>
  <conditionalFormatting sqref="Q742">
    <cfRule type="expression" dxfId="0" priority="615">
      <formula>(#REF!&lt;&gt;"")*(Q$1&lt;&gt;"")</formula>
    </cfRule>
  </conditionalFormatting>
  <conditionalFormatting sqref="U742">
    <cfRule type="expression" dxfId="0" priority="614">
      <formula>(#REF!&lt;&gt;"")*(X$1&lt;&gt;"")</formula>
    </cfRule>
  </conditionalFormatting>
  <conditionalFormatting sqref="E743">
    <cfRule type="expression" dxfId="0" priority="605">
      <formula>(#REF!&lt;&gt;"")*(E$1&lt;&gt;"")</formula>
    </cfRule>
  </conditionalFormatting>
  <conditionalFormatting sqref="H743">
    <cfRule type="expression" dxfId="0" priority="601">
      <formula>(#REF!&lt;&gt;"")*(H$1&lt;&gt;"")</formula>
    </cfRule>
  </conditionalFormatting>
  <conditionalFormatting sqref="K743">
    <cfRule type="expression" dxfId="1" priority="644">
      <formula>(#REF!&lt;&gt;"")*(#REF!&lt;&gt;"")</formula>
    </cfRule>
  </conditionalFormatting>
  <conditionalFormatting sqref="L743">
    <cfRule type="expression" dxfId="0" priority="600">
      <formula>(#REF!&lt;&gt;"")*(L$1&lt;&gt;"")</formula>
    </cfRule>
  </conditionalFormatting>
  <conditionalFormatting sqref="M743">
    <cfRule type="expression" dxfId="1" priority="602">
      <formula>(#REF!&lt;&gt;"")*(#REF!&lt;&gt;"")</formula>
    </cfRule>
    <cfRule type="expression" dxfId="1" priority="603">
      <formula>(#REF!&lt;&gt;"")*(#REF!&lt;&gt;"")</formula>
    </cfRule>
    <cfRule type="expression" dxfId="0" priority="604">
      <formula>(#REF!&lt;&gt;"")*(M$1&lt;&gt;"")</formula>
    </cfRule>
  </conditionalFormatting>
  <conditionalFormatting sqref="N743">
    <cfRule type="expression" dxfId="1" priority="646">
      <formula>(#REF!&lt;&gt;"")*(N$1&lt;&gt;"")</formula>
    </cfRule>
  </conditionalFormatting>
  <conditionalFormatting sqref="Q743">
    <cfRule type="expression" dxfId="0" priority="649">
      <formula>(#REF!&lt;&gt;"")*(Q$1&lt;&gt;"")</formula>
    </cfRule>
  </conditionalFormatting>
  <conditionalFormatting sqref="T743">
    <cfRule type="expression" dxfId="1" priority="645">
      <formula>(#REF!&lt;&gt;"")*(#REF!&lt;&gt;"")</formula>
    </cfRule>
  </conditionalFormatting>
  <conditionalFormatting sqref="U743">
    <cfRule type="expression" dxfId="0" priority="648">
      <formula>(#REF!&lt;&gt;"")*(X$1&lt;&gt;"")</formula>
    </cfRule>
  </conditionalFormatting>
  <conditionalFormatting sqref="Z744">
    <cfRule type="expression" dxfId="0" priority="667">
      <formula>(#REF!&lt;&gt;"")*(#REF!&lt;&gt;"")</formula>
    </cfRule>
  </conditionalFormatting>
  <conditionalFormatting sqref="T745">
    <cfRule type="expression" dxfId="1" priority="552">
      <formula>(#REF!&lt;&gt;"")*(#REF!&lt;&gt;"")</formula>
    </cfRule>
  </conditionalFormatting>
  <conditionalFormatting sqref="Z745">
    <cfRule type="expression" dxfId="0" priority="554">
      <formula>(#REF!&lt;&gt;"")*(#REF!&lt;&gt;"")</formula>
    </cfRule>
  </conditionalFormatting>
  <conditionalFormatting sqref="Z746">
    <cfRule type="expression" dxfId="0" priority="788">
      <formula>(#REF!&lt;&gt;"")*(#REF!&lt;&gt;"")</formula>
    </cfRule>
  </conditionalFormatting>
  <conditionalFormatting sqref="Z747">
    <cfRule type="expression" dxfId="0" priority="829">
      <formula>(#REF!&lt;&gt;"")*(#REF!&lt;&gt;"")</formula>
    </cfRule>
  </conditionalFormatting>
  <conditionalFormatting sqref="Z751">
    <cfRule type="expression" dxfId="0" priority="811">
      <formula>(#REF!&lt;&gt;"")*(#REF!&lt;&gt;"")</formula>
    </cfRule>
  </conditionalFormatting>
  <conditionalFormatting sqref="Z755">
    <cfRule type="expression" dxfId="0" priority="691">
      <formula>(#REF!&lt;&gt;"")*(#REF!&lt;&gt;"")</formula>
    </cfRule>
  </conditionalFormatting>
  <conditionalFormatting sqref="Y756">
    <cfRule type="expression" dxfId="0" priority="775">
      <formula>(#REF!&lt;&gt;"")*(#REF!&lt;&gt;"")</formula>
    </cfRule>
  </conditionalFormatting>
  <conditionalFormatting sqref="Y757">
    <cfRule type="expression" dxfId="0" priority="776">
      <formula>(#REF!&lt;&gt;"")*(#REF!&lt;&gt;"")</formula>
    </cfRule>
  </conditionalFormatting>
  <conditionalFormatting sqref="Q758">
    <cfRule type="expression" dxfId="0" priority="828">
      <formula>(#REF!&lt;&gt;"")*(Q$1&lt;&gt;"")</formula>
    </cfRule>
  </conditionalFormatting>
  <conditionalFormatting sqref="R758">
    <cfRule type="expression" dxfId="1" priority="843">
      <formula>(#REF!&lt;&gt;"")*(R$1&lt;&gt;"")</formula>
    </cfRule>
  </conditionalFormatting>
  <conditionalFormatting sqref="Y758">
    <cfRule type="expression" dxfId="0" priority="777">
      <formula>(#REF!&lt;&gt;"")*(#REF!&lt;&gt;"")</formula>
    </cfRule>
  </conditionalFormatting>
  <conditionalFormatting sqref="Z758">
    <cfRule type="expression" dxfId="0" priority="842">
      <formula>(#REF!&lt;&gt;"")*(#REF!&lt;&gt;"")</formula>
    </cfRule>
  </conditionalFormatting>
  <conditionalFormatting sqref="Q759">
    <cfRule type="expression" dxfId="0" priority="795">
      <formula>(#REF!&lt;&gt;"")*(Q$1&lt;&gt;"")</formula>
    </cfRule>
  </conditionalFormatting>
  <conditionalFormatting sqref="Q761">
    <cfRule type="expression" dxfId="0" priority="794">
      <formula>(#REF!&lt;&gt;"")*(Q$1&lt;&gt;"")</formula>
    </cfRule>
  </conditionalFormatting>
  <conditionalFormatting sqref="W763">
    <cfRule type="expression" dxfId="0" priority="806">
      <formula>(#REF!&lt;&gt;"")*(#REF!&lt;&gt;"")</formula>
    </cfRule>
    <cfRule type="expression" dxfId="0" priority="807">
      <formula>(#REF!&lt;&gt;"")*(X$1&lt;&gt;"")</formula>
    </cfRule>
  </conditionalFormatting>
  <conditionalFormatting sqref="Z763">
    <cfRule type="expression" dxfId="0" priority="856">
      <formula>(#REF!&lt;&gt;"")*(#REF!&lt;&gt;"")</formula>
    </cfRule>
  </conditionalFormatting>
  <conditionalFormatting sqref="T764">
    <cfRule type="expression" dxfId="1" priority="543">
      <formula>(#REF!&lt;&gt;"")*(#REF!&lt;&gt;"")</formula>
    </cfRule>
  </conditionalFormatting>
  <conditionalFormatting sqref="W764">
    <cfRule type="expression" dxfId="0" priority="546">
      <formula>(#REF!&lt;&gt;"")*(#REF!&lt;&gt;"")</formula>
    </cfRule>
    <cfRule type="expression" dxfId="0" priority="547">
      <formula>(#REF!&lt;&gt;"")*(X$1&lt;&gt;"")</formula>
    </cfRule>
  </conditionalFormatting>
  <conditionalFormatting sqref="Z764">
    <cfRule type="expression" dxfId="0" priority="549">
      <formula>(#REF!&lt;&gt;"")*(#REF!&lt;&gt;"")</formula>
    </cfRule>
  </conditionalFormatting>
  <conditionalFormatting sqref="Q767">
    <cfRule type="expression" dxfId="0" priority="804">
      <formula>(#REF!&lt;&gt;"")*(#REF!&lt;&gt;"")</formula>
    </cfRule>
    <cfRule type="expression" dxfId="0" priority="805">
      <formula>(#REF!&lt;&gt;"")*(Q$1&lt;&gt;"")</formula>
    </cfRule>
  </conditionalFormatting>
  <conditionalFormatting sqref="W767">
    <cfRule type="expression" dxfId="0" priority="802">
      <formula>(#REF!&lt;&gt;"")*(#REF!&lt;&gt;"")</formula>
    </cfRule>
    <cfRule type="expression" dxfId="0" priority="803">
      <formula>(#REF!&lt;&gt;"")*(X$1&lt;&gt;"")</formula>
    </cfRule>
  </conditionalFormatting>
  <conditionalFormatting sqref="Z768">
    <cfRule type="expression" dxfId="0" priority="822">
      <formula>(#REF!&lt;&gt;"")*(#REF!&lt;&gt;"")</formula>
    </cfRule>
  </conditionalFormatting>
  <conditionalFormatting sqref="M769">
    <cfRule type="expression" dxfId="1" priority="821">
      <formula>(#REF!&lt;&gt;"")*(#REF!&lt;&gt;"")</formula>
    </cfRule>
  </conditionalFormatting>
  <conditionalFormatting sqref="Y769">
    <cfRule type="expression" dxfId="0" priority="825">
      <formula>(#REF!&lt;&gt;"")*(#REF!&lt;&gt;"")</formula>
    </cfRule>
  </conditionalFormatting>
  <conditionalFormatting sqref="Z773">
    <cfRule type="expression" dxfId="0" priority="781">
      <formula>(#REF!&lt;&gt;"")*(#REF!&lt;&gt;"")</formula>
    </cfRule>
  </conditionalFormatting>
  <conditionalFormatting sqref="Q774">
    <cfRule type="expression" dxfId="0" priority="800">
      <formula>(#REF!&lt;&gt;"")*(#REF!&lt;&gt;"")</formula>
    </cfRule>
    <cfRule type="expression" dxfId="0" priority="801">
      <formula>(#REF!&lt;&gt;"")*(Q$1&lt;&gt;"")</formula>
    </cfRule>
  </conditionalFormatting>
  <conditionalFormatting sqref="Z777">
    <cfRule type="expression" dxfId="0" priority="679">
      <formula>(#REF!&lt;&gt;"")*(#REF!&lt;&gt;"")</formula>
    </cfRule>
  </conditionalFormatting>
  <conditionalFormatting sqref="Z778">
    <cfRule type="expression" dxfId="0" priority="521">
      <formula>(#REF!&lt;&gt;"")*(#REF!&lt;&gt;"")</formula>
    </cfRule>
  </conditionalFormatting>
  <conditionalFormatting sqref="Z779">
    <cfRule type="expression" dxfId="0" priority="516">
      <formula>(#REF!&lt;&gt;"")*(#REF!&lt;&gt;"")</formula>
    </cfRule>
  </conditionalFormatting>
  <conditionalFormatting sqref="Z781">
    <cfRule type="expression" dxfId="0" priority="778">
      <formula>(#REF!&lt;&gt;"")*(#REF!&lt;&gt;"")</formula>
    </cfRule>
  </conditionalFormatting>
  <conditionalFormatting sqref="Z783">
    <cfRule type="expression" dxfId="0" priority="618">
      <formula>(#REF!&lt;&gt;"")*(#REF!&lt;&gt;"")</formula>
    </cfRule>
  </conditionalFormatting>
  <conditionalFormatting sqref="Q784">
    <cfRule type="expression" dxfId="0" priority="637">
      <formula>(#REF!&lt;&gt;"")*(Q$1&lt;&gt;"")</formula>
    </cfRule>
    <cfRule type="expression" dxfId="0" priority="638">
      <formula>(#REF!&lt;&gt;"")*(Q$1&lt;&gt;"")</formula>
    </cfRule>
  </conditionalFormatting>
  <conditionalFormatting sqref="Z784">
    <cfRule type="expression" dxfId="0" priority="634">
      <formula>(#REF!&lt;&gt;"")*(#REF!&lt;&gt;"")</formula>
    </cfRule>
  </conditionalFormatting>
  <conditionalFormatting sqref="Q785">
    <cfRule type="expression" dxfId="0" priority="577">
      <formula>(#REF!&lt;&gt;"")*(Q$1&lt;&gt;"")</formula>
    </cfRule>
    <cfRule type="expression" dxfId="0" priority="578">
      <formula>(#REF!&lt;&gt;"")*(Q$1&lt;&gt;"")</formula>
    </cfRule>
  </conditionalFormatting>
  <conditionalFormatting sqref="Z785">
    <cfRule type="expression" dxfId="0" priority="574">
      <formula>(#REF!&lt;&gt;"")*(#REF!&lt;&gt;"")</formula>
    </cfRule>
  </conditionalFormatting>
  <conditionalFormatting sqref="Q786">
    <cfRule type="expression" dxfId="0" priority="664">
      <formula>(#REF!&lt;&gt;"")*(Q$1&lt;&gt;"")</formula>
    </cfRule>
    <cfRule type="expression" dxfId="0" priority="665">
      <formula>(#REF!&lt;&gt;"")*(Q$1&lt;&gt;"")</formula>
    </cfRule>
  </conditionalFormatting>
  <conditionalFormatting sqref="Z786">
    <cfRule type="expression" dxfId="0" priority="661">
      <formula>(#REF!&lt;&gt;"")*(#REF!&lt;&gt;"")</formula>
    </cfRule>
  </conditionalFormatting>
  <conditionalFormatting sqref="Q787">
    <cfRule type="expression" dxfId="0" priority="658">
      <formula>(#REF!&lt;&gt;"")*(Q$1&lt;&gt;"")</formula>
    </cfRule>
  </conditionalFormatting>
  <conditionalFormatting sqref="Z787">
    <cfRule type="expression" dxfId="0" priority="655">
      <formula>(#REF!&lt;&gt;"")*(#REF!&lt;&gt;"")</formula>
    </cfRule>
  </conditionalFormatting>
  <conditionalFormatting sqref="Q788">
    <cfRule type="expression" dxfId="0" priority="571">
      <formula>(#REF!&lt;&gt;"")*(Q$1&lt;&gt;"")</formula>
    </cfRule>
  </conditionalFormatting>
  <conditionalFormatting sqref="Z788">
    <cfRule type="expression" dxfId="0" priority="568">
      <formula>(#REF!&lt;&gt;"")*(#REF!&lt;&gt;"")</formula>
    </cfRule>
  </conditionalFormatting>
  <conditionalFormatting sqref="Z789">
    <cfRule type="expression" dxfId="0" priority="854">
      <formula>(#REF!&lt;&gt;"")*(#REF!&lt;&gt;"")</formula>
    </cfRule>
  </conditionalFormatting>
  <conditionalFormatting sqref="Z791">
    <cfRule type="expression" dxfId="0" priority="511">
      <formula>(#REF!&lt;&gt;"")*(#REF!&lt;&gt;"")</formula>
    </cfRule>
  </conditionalFormatting>
  <conditionalFormatting sqref="Q792">
    <cfRule type="expression" dxfId="0" priority="786">
      <formula>(#REF!&lt;&gt;"")*(Q$1&lt;&gt;"")</formula>
    </cfRule>
  </conditionalFormatting>
  <conditionalFormatting sqref="Z792">
    <cfRule type="expression" dxfId="0" priority="832">
      <formula>(#REF!&lt;&gt;"")*(#REF!&lt;&gt;"")</formula>
    </cfRule>
  </conditionalFormatting>
  <conditionalFormatting sqref="Z793">
    <cfRule type="expression" dxfId="0" priority="769">
      <formula>(#REF!&lt;&gt;"")*(#REF!&lt;&gt;"")</formula>
    </cfRule>
  </conditionalFormatting>
  <conditionalFormatting sqref="A794">
    <cfRule type="expression" dxfId="1" priority="463">
      <formula>(#REF!&lt;&gt;"")*(#REF!&lt;&gt;"")</formula>
    </cfRule>
  </conditionalFormatting>
  <conditionalFormatting sqref="P794">
    <cfRule type="expression" dxfId="0" priority="464">
      <formula>(#REF!&lt;&gt;"")*(#REF!&lt;&gt;"")</formula>
    </cfRule>
  </conditionalFormatting>
  <conditionalFormatting sqref="Q794">
    <cfRule type="expression" dxfId="0" priority="421">
      <formula>(#REF!&lt;&gt;"")*(#REF!&lt;&gt;"")</formula>
    </cfRule>
  </conditionalFormatting>
  <conditionalFormatting sqref="T794">
    <cfRule type="expression" dxfId="1" priority="420">
      <formula>(#REF!&lt;&gt;"")*(#REF!&lt;&gt;"")</formula>
    </cfRule>
  </conditionalFormatting>
  <conditionalFormatting sqref="P795">
    <cfRule type="expression" dxfId="0" priority="458">
      <formula>(#REF!&lt;&gt;"")*(#REF!&lt;&gt;"")</formula>
    </cfRule>
  </conditionalFormatting>
  <conditionalFormatting sqref="M796">
    <cfRule type="expression" dxfId="1" priority="456">
      <formula>(#REF!&lt;&gt;"")*(#REF!&lt;&gt;"")</formula>
    </cfRule>
  </conditionalFormatting>
  <conditionalFormatting sqref="O796">
    <cfRule type="expression" dxfId="1" priority="454">
      <formula>(#REF!&lt;&gt;"")*(#REF!&lt;&gt;"")</formula>
    </cfRule>
    <cfRule type="expression" dxfId="0" priority="455">
      <formula>(#REF!&lt;&gt;"")*(#REF!&lt;&gt;"")</formula>
    </cfRule>
  </conditionalFormatting>
  <conditionalFormatting sqref="P796">
    <cfRule type="expression" dxfId="0" priority="457">
      <formula>(#REF!&lt;&gt;"")*(#REF!&lt;&gt;"")</formula>
    </cfRule>
  </conditionalFormatting>
  <conditionalFormatting sqref="A797">
    <cfRule type="expression" dxfId="1" priority="460">
      <formula>(#REF!&lt;&gt;"")*(#REF!&lt;&gt;"")</formula>
    </cfRule>
  </conditionalFormatting>
  <conditionalFormatting sqref="P797">
    <cfRule type="expression" dxfId="0" priority="461">
      <formula>(#REF!&lt;&gt;"")*(#REF!&lt;&gt;"")</formula>
    </cfRule>
  </conditionalFormatting>
  <conditionalFormatting sqref="T797">
    <cfRule type="expression" dxfId="1" priority="459">
      <formula>(#REF!&lt;&gt;"")*(#REF!&lt;&gt;"")</formula>
    </cfRule>
  </conditionalFormatting>
  <conditionalFormatting sqref="K798">
    <cfRule type="expression" dxfId="1" priority="448">
      <formula>(#REF!&lt;&gt;"")*(#REF!&lt;&gt;"")</formula>
    </cfRule>
  </conditionalFormatting>
  <conditionalFormatting sqref="L798:M798">
    <cfRule type="expression" dxfId="1" priority="451">
      <formula>(#REF!&lt;&gt;"")*(#REF!&lt;&gt;"")</formula>
    </cfRule>
  </conditionalFormatting>
  <conditionalFormatting sqref="M798">
    <cfRule type="expression" dxfId="1" priority="452">
      <formula>(#REF!&lt;&gt;"")*(#REF!&lt;&gt;"")</formula>
    </cfRule>
  </conditionalFormatting>
  <conditionalFormatting sqref="N798">
    <cfRule type="expression" dxfId="1" priority="453">
      <formula>(#REF!&lt;&gt;"")*(#REF!&lt;&gt;"")</formula>
    </cfRule>
  </conditionalFormatting>
  <conditionalFormatting sqref="P798">
    <cfRule type="expression" dxfId="0" priority="450">
      <formula>(#REF!&lt;&gt;"")*(#REF!&lt;&gt;"")</formula>
    </cfRule>
  </conditionalFormatting>
  <conditionalFormatting sqref="T798">
    <cfRule type="expression" dxfId="1" priority="447">
      <formula>(#REF!&lt;&gt;"")*(#REF!&lt;&gt;"")</formula>
    </cfRule>
  </conditionalFormatting>
  <conditionalFormatting sqref="H799">
    <cfRule type="expression" dxfId="1" priority="68">
      <formula>(#REF!&lt;&gt;"")*(#REF!&lt;&gt;"")</formula>
    </cfRule>
  </conditionalFormatting>
  <conditionalFormatting sqref="P799">
    <cfRule type="expression" dxfId="0" priority="66">
      <formula>(#REF!&lt;&gt;"")*(#REF!&lt;&gt;"")</formula>
    </cfRule>
  </conditionalFormatting>
  <conditionalFormatting sqref="Q799">
    <cfRule type="expression" dxfId="0" priority="64">
      <formula>(#REF!&lt;&gt;"")*(#REF!&lt;&gt;"")</formula>
    </cfRule>
    <cfRule type="expression" dxfId="1" priority="65">
      <formula>(#REF!&lt;&gt;"")*(#REF!&lt;&gt;"")</formula>
    </cfRule>
  </conditionalFormatting>
  <conditionalFormatting sqref="P800">
    <cfRule type="expression" dxfId="0" priority="446">
      <formula>(#REF!&lt;&gt;"")*(#REF!&lt;&gt;"")</formula>
    </cfRule>
  </conditionalFormatting>
  <conditionalFormatting sqref="M801">
    <cfRule type="expression" dxfId="1" priority="71">
      <formula>(#REF!&lt;&gt;"")*(#REF!&lt;&gt;"")</formula>
    </cfRule>
  </conditionalFormatting>
  <conditionalFormatting sqref="P801">
    <cfRule type="expression" dxfId="0" priority="72">
      <formula>(#REF!&lt;&gt;"")*(#REF!&lt;&gt;"")</formula>
    </cfRule>
  </conditionalFormatting>
  <conditionalFormatting sqref="Q801">
    <cfRule type="expression" dxfId="0" priority="69">
      <formula>(#REF!&lt;&gt;"")*(#REF!&lt;&gt;"")</formula>
    </cfRule>
    <cfRule type="expression" dxfId="1" priority="70">
      <formula>(#REF!&lt;&gt;"")*(#REF!&lt;&gt;"")</formula>
    </cfRule>
  </conditionalFormatting>
  <conditionalFormatting sqref="M802">
    <cfRule type="expression" dxfId="1" priority="443">
      <formula>(#REF!&lt;&gt;"")*(#REF!&lt;&gt;"")</formula>
    </cfRule>
  </conditionalFormatting>
  <conditionalFormatting sqref="P802">
    <cfRule type="expression" dxfId="0" priority="444">
      <formula>(#REF!&lt;&gt;"")*(#REF!&lt;&gt;"")</formula>
    </cfRule>
  </conditionalFormatting>
  <conditionalFormatting sqref="T802">
    <cfRule type="expression" dxfId="1" priority="445">
      <formula>(#REF!&lt;&gt;"")*(#REF!&lt;&gt;"")</formula>
    </cfRule>
  </conditionalFormatting>
  <conditionalFormatting sqref="M803">
    <cfRule type="expression" dxfId="1" priority="441">
      <formula>(#REF!&lt;&gt;"")*(#REF!&lt;&gt;"")</formula>
    </cfRule>
  </conditionalFormatting>
  <conditionalFormatting sqref="P803">
    <cfRule type="expression" dxfId="0" priority="442">
      <formula>(#REF!&lt;&gt;"")*(#REF!&lt;&gt;"")</formula>
    </cfRule>
  </conditionalFormatting>
  <conditionalFormatting sqref="M804">
    <cfRule type="expression" dxfId="1" priority="439">
      <formula>(#REF!&lt;&gt;"")*(#REF!&lt;&gt;"")</formula>
    </cfRule>
  </conditionalFormatting>
  <conditionalFormatting sqref="T804">
    <cfRule type="expression" dxfId="1" priority="440">
      <formula>(#REF!&lt;&gt;"")*(#REF!&lt;&gt;"")</formula>
    </cfRule>
  </conditionalFormatting>
  <conditionalFormatting sqref="M805">
    <cfRule type="expression" dxfId="1" priority="437">
      <formula>(#REF!&lt;&gt;"")*(#REF!&lt;&gt;"")</formula>
    </cfRule>
    <cfRule type="expression" dxfId="1" priority="438">
      <formula>(#REF!&lt;&gt;"")*(#REF!&lt;&gt;"")</formula>
    </cfRule>
  </conditionalFormatting>
  <conditionalFormatting sqref="E806">
    <cfRule type="expression" dxfId="1" priority="426">
      <formula>(#REF!&lt;&gt;"")*(#REF!&lt;&gt;"")</formula>
    </cfRule>
  </conditionalFormatting>
  <conditionalFormatting sqref="F806">
    <cfRule type="expression" dxfId="1" priority="425">
      <formula>(#REF!&lt;&gt;"")*(#REF!&lt;&gt;"")</formula>
    </cfRule>
  </conditionalFormatting>
  <conditionalFormatting sqref="G806">
    <cfRule type="expression" dxfId="1" priority="427">
      <formula>(#REF!&lt;&gt;"")*(#REF!&lt;&gt;"")</formula>
    </cfRule>
  </conditionalFormatting>
  <conditionalFormatting sqref="K806:L806">
    <cfRule type="expression" dxfId="1" priority="422">
      <formula>(#REF!&lt;&gt;"")*(#REF!&lt;&gt;"")</formula>
    </cfRule>
  </conditionalFormatting>
  <conditionalFormatting sqref="M806">
    <cfRule type="expression" dxfId="1" priority="429">
      <formula>(#REF!&lt;&gt;"")*(#REF!&lt;&gt;"")</formula>
    </cfRule>
  </conditionalFormatting>
  <conditionalFormatting sqref="N806">
    <cfRule type="expression" dxfId="1" priority="424">
      <formula>(#REF!&lt;&gt;"")*(#REF!&lt;&gt;"")</formula>
    </cfRule>
  </conditionalFormatting>
  <conditionalFormatting sqref="P806">
    <cfRule type="expression" dxfId="1" priority="423">
      <formula>(#REF!&lt;&gt;"")*(#REF!&lt;&gt;"")</formula>
    </cfRule>
  </conditionalFormatting>
  <conditionalFormatting sqref="R806">
    <cfRule type="expression" dxfId="1" priority="428">
      <formula>(#REF!&lt;&gt;"")*(#REF!&lt;&gt;"")</formula>
    </cfRule>
  </conditionalFormatting>
  <conditionalFormatting sqref="E807">
    <cfRule type="expression" dxfId="1" priority="430">
      <formula>(#REF!&lt;&gt;"")*(#REF!&lt;&gt;"")</formula>
    </cfRule>
  </conditionalFormatting>
  <conditionalFormatting sqref="J807:K807">
    <cfRule type="expression" dxfId="1" priority="431">
      <formula>(#REF!&lt;&gt;"")*(#REF!&lt;&gt;"")</formula>
    </cfRule>
  </conditionalFormatting>
  <conditionalFormatting sqref="L807">
    <cfRule type="expression" dxfId="1" priority="435">
      <formula>(#REF!&lt;&gt;"")*(#REF!&lt;&gt;"")</formula>
    </cfRule>
  </conditionalFormatting>
  <conditionalFormatting sqref="M807">
    <cfRule type="expression" dxfId="1" priority="436">
      <formula>(#REF!&lt;&gt;"")*(#REF!&lt;&gt;"")</formula>
    </cfRule>
  </conditionalFormatting>
  <conditionalFormatting sqref="N807">
    <cfRule type="expression" dxfId="1" priority="434">
      <formula>(#REF!&lt;&gt;"")*(#REF!&lt;&gt;"")</formula>
    </cfRule>
  </conditionalFormatting>
  <conditionalFormatting sqref="O807">
    <cfRule type="expression" dxfId="1" priority="432">
      <formula>(#REF!&lt;&gt;"")*(#REF!&lt;&gt;"")</formula>
    </cfRule>
  </conditionalFormatting>
  <conditionalFormatting sqref="P807">
    <cfRule type="expression" dxfId="1" priority="433">
      <formula>(#REF!&lt;&gt;"")*(#REF!&lt;&gt;"")</formula>
    </cfRule>
  </conditionalFormatting>
  <conditionalFormatting sqref="R807">
    <cfRule type="expression" dxfId="1" priority="419">
      <formula>(#REF!&lt;&gt;"")*(#REF!&lt;&gt;"")</formula>
    </cfRule>
  </conditionalFormatting>
  <conditionalFormatting sqref="P813">
    <cfRule type="expression" dxfId="0" priority="405">
      <formula>(#REF!&lt;&gt;"")*(#REF!&lt;&gt;"")</formula>
    </cfRule>
  </conditionalFormatting>
  <conditionalFormatting sqref="Q813">
    <cfRule type="expression" dxfId="0" priority="404">
      <formula>(#REF!&lt;&gt;"")*(#REF!&lt;&gt;"")</formula>
    </cfRule>
  </conditionalFormatting>
  <conditionalFormatting sqref="O828">
    <cfRule type="expression" dxfId="0" priority="401">
      <formula>(#REF!&lt;&gt;"")*(O$1&lt;&gt;"")</formula>
    </cfRule>
  </conditionalFormatting>
  <conditionalFormatting sqref="M839">
    <cfRule type="expression" dxfId="1" priority="398">
      <formula>(#REF!&lt;&gt;"")*(#REF!&lt;&gt;"")</formula>
    </cfRule>
  </conditionalFormatting>
  <conditionalFormatting sqref="M840">
    <cfRule type="expression" dxfId="1" priority="400">
      <formula>(#REF!&lt;&gt;"")*(#REF!&lt;&gt;"")</formula>
    </cfRule>
  </conditionalFormatting>
  <conditionalFormatting sqref="M841">
    <cfRule type="expression" dxfId="1" priority="399">
      <formula>(#REF!&lt;&gt;"")*(#REF!&lt;&gt;"")</formula>
    </cfRule>
  </conditionalFormatting>
  <conditionalFormatting sqref="M843">
    <cfRule type="expression" dxfId="1" priority="397">
      <formula>(#REF!&lt;&gt;"")*(#REF!&lt;&gt;"")</formula>
    </cfRule>
  </conditionalFormatting>
  <conditionalFormatting sqref="A846">
    <cfRule type="expression" dxfId="1" priority="408">
      <formula>(#REF!&lt;&gt;"")*(#REF!&lt;&gt;"")</formula>
    </cfRule>
  </conditionalFormatting>
  <conditionalFormatting sqref="C846">
    <cfRule type="expression" dxfId="1" priority="409">
      <formula>(#REF!&lt;&gt;"")*(#REF!&lt;&gt;"")</formula>
    </cfRule>
  </conditionalFormatting>
  <conditionalFormatting sqref="E846">
    <cfRule type="expression" dxfId="1" priority="394">
      <formula>(#REF!&lt;&gt;"")*(#REF!&lt;&gt;"")</formula>
    </cfRule>
  </conditionalFormatting>
  <conditionalFormatting sqref="L846">
    <cfRule type="expression" dxfId="1" priority="395">
      <formula>(#REF!&lt;&gt;"")*(#REF!&lt;&gt;"")</formula>
    </cfRule>
  </conditionalFormatting>
  <conditionalFormatting sqref="A847">
    <cfRule type="expression" dxfId="1" priority="410">
      <formula>(#REF!&lt;&gt;"")*(#REF!&lt;&gt;"")</formula>
    </cfRule>
  </conditionalFormatting>
  <conditionalFormatting sqref="H847">
    <cfRule type="expression" dxfId="1" priority="389">
      <formula>(#REF!&lt;&gt;"")*(#REF!&lt;&gt;"")</formula>
    </cfRule>
  </conditionalFormatting>
  <conditionalFormatting sqref="K847">
    <cfRule type="expression" dxfId="1" priority="391">
      <formula>(#REF!&lt;&gt;"")*(#REF!&lt;&gt;"")</formula>
    </cfRule>
  </conditionalFormatting>
  <conditionalFormatting sqref="Q847">
    <cfRule type="expression" dxfId="1" priority="390">
      <formula>(#REF!&lt;&gt;"")*(#REF!&lt;&gt;"")</formula>
    </cfRule>
  </conditionalFormatting>
  <conditionalFormatting sqref="Z847">
    <cfRule type="expression" dxfId="1" priority="361">
      <formula>(#REF!&lt;&gt;"")*(#REF!&lt;&gt;"")</formula>
    </cfRule>
  </conditionalFormatting>
  <conditionalFormatting sqref="AA847:AC847">
    <cfRule type="expression" dxfId="1" priority="354">
      <formula>(#REF!&lt;&gt;"")*(#REF!&lt;&gt;"")</formula>
    </cfRule>
  </conditionalFormatting>
  <conditionalFormatting sqref="M854">
    <cfRule type="expression" dxfId="1" priority="63">
      <formula>(#REF!&lt;&gt;"")*(#REF!&lt;&gt;"")</formula>
    </cfRule>
  </conditionalFormatting>
  <conditionalFormatting sqref="Q854">
    <cfRule type="expression" dxfId="1" priority="62">
      <formula>(#REF!&lt;&gt;"")*(#REF!&lt;&gt;"")</formula>
    </cfRule>
  </conditionalFormatting>
  <conditionalFormatting sqref="Q857">
    <cfRule type="expression" dxfId="1" priority="156">
      <formula>(#REF!&lt;&gt;"")*(#REF!&lt;&gt;"")</formula>
    </cfRule>
  </conditionalFormatting>
  <conditionalFormatting sqref="M858">
    <cfRule type="expression" dxfId="1" priority="383">
      <formula>(#REF!&lt;&gt;"")*(#REF!&lt;&gt;"")</formula>
    </cfRule>
  </conditionalFormatting>
  <conditionalFormatting sqref="Q858">
    <cfRule type="expression" dxfId="1" priority="381">
      <formula>(#REF!&lt;&gt;"")*(#REF!&lt;&gt;"")</formula>
    </cfRule>
    <cfRule type="expression" dxfId="1" priority="382">
      <formula>(#REF!&lt;&gt;"")*(#REF!&lt;&gt;"")</formula>
    </cfRule>
  </conditionalFormatting>
  <conditionalFormatting sqref="O859">
    <cfRule type="expression" dxfId="1" priority="369">
      <formula>(#REF!&lt;&gt;"")*(#REF!&lt;&gt;"")</formula>
    </cfRule>
  </conditionalFormatting>
  <conditionalFormatting sqref="J861">
    <cfRule type="expression" dxfId="0" priority="387">
      <formula>(#REF!&lt;&gt;"")*(#REF!&lt;&gt;"")</formula>
    </cfRule>
  </conditionalFormatting>
  <conditionalFormatting sqref="M863">
    <cfRule type="expression" dxfId="1" priority="108">
      <formula>(#REF!&lt;&gt;"")*(#REF!&lt;&gt;"")</formula>
    </cfRule>
  </conditionalFormatting>
  <conditionalFormatting sqref="N863:O863">
    <cfRule type="expression" dxfId="1" priority="110">
      <formula>(#REF!&lt;&gt;"")*(#REF!&lt;&gt;"")</formula>
    </cfRule>
  </conditionalFormatting>
  <conditionalFormatting sqref="P863:Q863">
    <cfRule type="expression" dxfId="1" priority="109">
      <formula>(#REF!&lt;&gt;"")*(#REF!&lt;&gt;"")</formula>
    </cfRule>
    <cfRule type="expression" dxfId="0" priority="112">
      <formula>(#REF!&lt;&gt;"")*(#REF!&lt;&gt;"")</formula>
    </cfRule>
  </conditionalFormatting>
  <conditionalFormatting sqref="M864">
    <cfRule type="expression" dxfId="1" priority="375">
      <formula>(#REF!&lt;&gt;"")*(#REF!&lt;&gt;"")</formula>
    </cfRule>
  </conditionalFormatting>
  <conditionalFormatting sqref="N864:O864">
    <cfRule type="expression" dxfId="1" priority="377">
      <formula>(#REF!&lt;&gt;"")*(#REF!&lt;&gt;"")</formula>
    </cfRule>
  </conditionalFormatting>
  <conditionalFormatting sqref="P864:Q864">
    <cfRule type="expression" dxfId="1" priority="376">
      <formula>(#REF!&lt;&gt;"")*(#REF!&lt;&gt;"")</formula>
    </cfRule>
  </conditionalFormatting>
  <conditionalFormatting sqref="A865">
    <cfRule type="expression" dxfId="1" priority="107">
      <formula>(#REF!&lt;&gt;"")*(#REF!&lt;&gt;"")</formula>
    </cfRule>
  </conditionalFormatting>
  <conditionalFormatting sqref="P865:Q865">
    <cfRule type="expression" dxfId="0" priority="106">
      <formula>(#REF!&lt;&gt;"")*(#REF!&lt;&gt;"")</formula>
    </cfRule>
  </conditionalFormatting>
  <conditionalFormatting sqref="AB866">
    <cfRule type="expression" dxfId="1" priority="136">
      <formula>(#REF!&lt;&gt;"")*(#REF!&lt;&gt;"")</formula>
    </cfRule>
  </conditionalFormatting>
  <conditionalFormatting sqref="H867">
    <cfRule type="expression" dxfId="1" priority="140">
      <formula>(#REF!&lt;&gt;"")*(#REF!&lt;&gt;"")</formula>
    </cfRule>
  </conditionalFormatting>
  <conditionalFormatting sqref="L867">
    <cfRule type="expression" dxfId="1" priority="143">
      <formula>(#REF!&lt;&gt;"")*(#REF!&lt;&gt;"")</formula>
    </cfRule>
  </conditionalFormatting>
  <conditionalFormatting sqref="M867">
    <cfRule type="expression" dxfId="1" priority="142">
      <formula>(#REF!&lt;&gt;"")*(#REF!&lt;&gt;"")</formula>
    </cfRule>
  </conditionalFormatting>
  <conditionalFormatting sqref="N867">
    <cfRule type="expression" dxfId="1" priority="141">
      <formula>(#REF!&lt;&gt;"")*(#REF!&lt;&gt;"")</formula>
    </cfRule>
  </conditionalFormatting>
  <conditionalFormatting sqref="Q868">
    <cfRule type="expression" dxfId="1" priority="370">
      <formula>(#REF!&lt;&gt;"")*(#REF!&lt;&gt;"")</formula>
    </cfRule>
    <cfRule type="expression" dxfId="1" priority="388">
      <formula>(#REF!&lt;&gt;"")*(#REF!&lt;&gt;"")</formula>
    </cfRule>
    <cfRule type="expression" dxfId="0" priority="402">
      <formula>(#REF!&lt;&gt;"")*(#REF!&lt;&gt;"")</formula>
    </cfRule>
  </conditionalFormatting>
  <conditionalFormatting sqref="Z868">
    <cfRule type="expression" dxfId="1" priority="357">
      <formula>(#REF!&lt;&gt;"")*(#REF!&lt;&gt;"")</formula>
    </cfRule>
  </conditionalFormatting>
  <conditionalFormatting sqref="AB868">
    <cfRule type="expression" dxfId="1" priority="350">
      <formula>(#REF!&lt;&gt;"")*(#REF!&lt;&gt;"")</formula>
    </cfRule>
  </conditionalFormatting>
  <conditionalFormatting sqref="E869:G869">
    <cfRule type="expression" dxfId="1" priority="378">
      <formula>(#REF!&lt;&gt;"")*(#REF!&lt;&gt;"")</formula>
    </cfRule>
  </conditionalFormatting>
  <conditionalFormatting sqref="N869:O869">
    <cfRule type="expression" dxfId="1" priority="374">
      <formula>(#REF!&lt;&gt;"")*(#REF!&lt;&gt;"")</formula>
    </cfRule>
  </conditionalFormatting>
  <conditionalFormatting sqref="P869:Q869">
    <cfRule type="expression" dxfId="1" priority="373">
      <formula>(#REF!&lt;&gt;"")*(#REF!&lt;&gt;"")</formula>
    </cfRule>
  </conditionalFormatting>
  <conditionalFormatting sqref="T869">
    <cfRule type="expression" dxfId="1" priority="372">
      <formula>(#REF!&lt;&gt;"")*(#REF!&lt;&gt;"")</formula>
    </cfRule>
  </conditionalFormatting>
  <conditionalFormatting sqref="Z869">
    <cfRule type="expression" dxfId="1" priority="359">
      <formula>(#REF!&lt;&gt;"")*(#REF!&lt;&gt;"")</formula>
    </cfRule>
  </conditionalFormatting>
  <conditionalFormatting sqref="AA869:AC869">
    <cfRule type="expression" dxfId="1" priority="352">
      <formula>(#REF!&lt;&gt;"")*(#REF!&lt;&gt;"")</formula>
    </cfRule>
  </conditionalFormatting>
  <conditionalFormatting sqref="P870:Q870">
    <cfRule type="expression" dxfId="1" priority="371">
      <formula>(#REF!&lt;&gt;"")*(#REF!&lt;&gt;"")</formula>
    </cfRule>
  </conditionalFormatting>
  <conditionalFormatting sqref="Q870">
    <cfRule type="expression" dxfId="1" priority="380">
      <formula>(#REF!&lt;&gt;"")*(#REF!&lt;&gt;"")</formula>
    </cfRule>
  </conditionalFormatting>
  <conditionalFormatting sqref="Z870">
    <cfRule type="expression" dxfId="1" priority="358">
      <formula>(#REF!&lt;&gt;"")*(#REF!&lt;&gt;"")</formula>
    </cfRule>
  </conditionalFormatting>
  <conditionalFormatting sqref="AA870:AC870">
    <cfRule type="expression" dxfId="1" priority="351">
      <formula>(#REF!&lt;&gt;"")*(#REF!&lt;&gt;"")</formula>
    </cfRule>
  </conditionalFormatting>
  <conditionalFormatting sqref="J871">
    <cfRule type="expression" dxfId="0" priority="367">
      <formula>(#REF!&lt;&gt;"")*(#REF!&lt;&gt;"")</formula>
    </cfRule>
  </conditionalFormatting>
  <conditionalFormatting sqref="M871">
    <cfRule type="expression" dxfId="1" priority="364">
      <formula>(#REF!&lt;&gt;"")*(#REF!&lt;&gt;"")</formula>
    </cfRule>
  </conditionalFormatting>
  <conditionalFormatting sqref="J872">
    <cfRule type="expression" dxfId="0" priority="126">
      <formula>(#REF!&lt;&gt;"")*(#REF!&lt;&gt;"")</formula>
    </cfRule>
  </conditionalFormatting>
  <conditionalFormatting sqref="P873:Q873">
    <cfRule type="expression" dxfId="1" priority="366">
      <formula>(#REF!&lt;&gt;"")*(#REF!&lt;&gt;"")</formula>
    </cfRule>
  </conditionalFormatting>
  <conditionalFormatting sqref="M876">
    <cfRule type="expression" dxfId="1" priority="131">
      <formula>(#REF!&lt;&gt;"")*(#REF!&lt;&gt;"")</formula>
    </cfRule>
  </conditionalFormatting>
  <conditionalFormatting sqref="P876:Q876">
    <cfRule type="expression" dxfId="0" priority="132">
      <formula>(#REF!&lt;&gt;"")*(#REF!&lt;&gt;"")</formula>
    </cfRule>
  </conditionalFormatting>
  <conditionalFormatting sqref="P876:R876">
    <cfRule type="expression" dxfId="1" priority="130">
      <formula>(#REF!&lt;&gt;"")*(#REF!&lt;&gt;"")</formula>
    </cfRule>
  </conditionalFormatting>
  <conditionalFormatting sqref="Q876">
    <cfRule type="expression" dxfId="0" priority="129">
      <formula>(#REF!&lt;&gt;"")*(#REF!&lt;&gt;"")</formula>
    </cfRule>
  </conditionalFormatting>
  <conditionalFormatting sqref="Z876">
    <cfRule type="expression" dxfId="1" priority="128">
      <formula>(#REF!&lt;&gt;"")*(#REF!&lt;&gt;"")</formula>
    </cfRule>
  </conditionalFormatting>
  <conditionalFormatting sqref="AA876:AC876">
    <cfRule type="expression" dxfId="1" priority="127">
      <formula>(#REF!&lt;&gt;"")*(#REF!&lt;&gt;"")</formula>
    </cfRule>
  </conditionalFormatting>
  <conditionalFormatting sqref="AC877">
    <cfRule type="expression" dxfId="1" priority="125">
      <formula>(#REF!&lt;&gt;"")*(#REF!&lt;&gt;"")</formula>
    </cfRule>
  </conditionalFormatting>
  <conditionalFormatting sqref="C886">
    <cfRule type="expression" dxfId="1" priority="407">
      <formula>(#REF!&lt;&gt;"")*(#REF!&lt;&gt;"")</formula>
    </cfRule>
  </conditionalFormatting>
  <conditionalFormatting sqref="P886:Q886">
    <cfRule type="expression" dxfId="1" priority="363">
      <formula>(#REF!&lt;&gt;"")*(#REF!&lt;&gt;"")</formula>
    </cfRule>
  </conditionalFormatting>
  <conditionalFormatting sqref="R886">
    <cfRule type="expression" dxfId="1" priority="362">
      <formula>(#REF!&lt;&gt;"")*(#REF!&lt;&gt;"")</formula>
    </cfRule>
  </conditionalFormatting>
  <conditionalFormatting sqref="Z886">
    <cfRule type="expression" dxfId="1" priority="356">
      <formula>(#REF!&lt;&gt;"")*(#REF!&lt;&gt;"")</formula>
    </cfRule>
  </conditionalFormatting>
  <conditionalFormatting sqref="AA886:AC886">
    <cfRule type="expression" dxfId="1" priority="349">
      <formula>(#REF!&lt;&gt;"")*(#REF!&lt;&gt;"")</formula>
    </cfRule>
  </conditionalFormatting>
  <conditionalFormatting sqref="T888">
    <cfRule type="expression" dxfId="1" priority="163">
      <formula>(#REF!&lt;&gt;"")*(#REF!&lt;&gt;"")</formula>
    </cfRule>
  </conditionalFormatting>
  <conditionalFormatting sqref="T894">
    <cfRule type="expression" dxfId="1" priority="162">
      <formula>(#REF!&lt;&gt;"")*(#REF!&lt;&gt;"")</formula>
    </cfRule>
  </conditionalFormatting>
  <conditionalFormatting sqref="R895">
    <cfRule type="expression" dxfId="1" priority="333">
      <formula>(#REF!&lt;&gt;"")*(#REF!&lt;&gt;"")</formula>
    </cfRule>
  </conditionalFormatting>
  <conditionalFormatting sqref="H896">
    <cfRule type="expression" dxfId="1" priority="98">
      <formula>(#REF!&lt;&gt;"")*(#REF!&lt;&gt;"")</formula>
    </cfRule>
  </conditionalFormatting>
  <conditionalFormatting sqref="P896:Q896">
    <cfRule type="expression" dxfId="1" priority="95">
      <formula>(#REF!&lt;&gt;"")*(#REF!&lt;&gt;"")</formula>
    </cfRule>
    <cfRule type="expression" dxfId="0" priority="97">
      <formula>(#REF!&lt;&gt;"")*(#REF!&lt;&gt;"")</formula>
    </cfRule>
  </conditionalFormatting>
  <conditionalFormatting sqref="H899">
    <cfRule type="expression" dxfId="1" priority="103">
      <formula>(#REF!&lt;&gt;"")*(#REF!&lt;&gt;"")</formula>
    </cfRule>
  </conditionalFormatting>
  <conditionalFormatting sqref="P899:Q899">
    <cfRule type="expression" dxfId="1" priority="100">
      <formula>(#REF!&lt;&gt;"")*(#REF!&lt;&gt;"")</formula>
    </cfRule>
    <cfRule type="expression" dxfId="0" priority="102">
      <formula>(#REF!&lt;&gt;"")*(#REF!&lt;&gt;"")</formula>
    </cfRule>
  </conditionalFormatting>
  <conditionalFormatting sqref="A901">
    <cfRule type="expression" dxfId="1" priority="325">
      <formula>(#REF!&lt;&gt;"")*(#REF!&lt;&gt;"")</formula>
    </cfRule>
  </conditionalFormatting>
  <conditionalFormatting sqref="C901">
    <cfRule type="expression" dxfId="1" priority="324">
      <formula>(#REF!&lt;&gt;"")*(#REF!&lt;&gt;"")</formula>
    </cfRule>
  </conditionalFormatting>
  <conditionalFormatting sqref="P901:Q901">
    <cfRule type="expression" dxfId="1" priority="329">
      <formula>(#REF!&lt;&gt;"")*(#REF!&lt;&gt;"")</formula>
    </cfRule>
    <cfRule type="expression" dxfId="0" priority="331">
      <formula>(#REF!&lt;&gt;"")*(#REF!&lt;&gt;"")</formula>
    </cfRule>
  </conditionalFormatting>
  <conditionalFormatting sqref="R901">
    <cfRule type="expression" dxfId="1" priority="328">
      <formula>(#REF!&lt;&gt;"")*(#REF!&lt;&gt;"")</formula>
    </cfRule>
  </conditionalFormatting>
  <conditionalFormatting sqref="T901">
    <cfRule type="expression" dxfId="1" priority="332">
      <formula>(#REF!&lt;&gt;"")*(#REF!&lt;&gt;"")</formula>
    </cfRule>
  </conditionalFormatting>
  <conditionalFormatting sqref="Z901">
    <cfRule type="expression" dxfId="1" priority="327">
      <formula>(#REF!&lt;&gt;"")*(#REF!&lt;&gt;"")</formula>
    </cfRule>
  </conditionalFormatting>
  <conditionalFormatting sqref="AB901">
    <cfRule type="expression" dxfId="1" priority="326">
      <formula>(#REF!&lt;&gt;"")*(#REF!&lt;&gt;"")</formula>
    </cfRule>
  </conditionalFormatting>
  <conditionalFormatting sqref="AC901">
    <cfRule type="expression" dxfId="1" priority="197">
      <formula>(#REF!&lt;&gt;"")*(#REF!&lt;&gt;"")</formula>
    </cfRule>
  </conditionalFormatting>
  <conditionalFormatting sqref="A902">
    <cfRule type="expression" dxfId="1" priority="115">
      <formula>(#REF!&lt;&gt;"")*(#REF!&lt;&gt;"")</formula>
    </cfRule>
  </conditionalFormatting>
  <conditionalFormatting sqref="C902">
    <cfRule type="expression" dxfId="1" priority="114">
      <formula>(#REF!&lt;&gt;"")*(#REF!&lt;&gt;"")</formula>
    </cfRule>
  </conditionalFormatting>
  <conditionalFormatting sqref="H902">
    <cfRule type="expression" dxfId="1" priority="120">
      <formula>(#REF!&lt;&gt;"")*(#REF!&lt;&gt;"")</formula>
    </cfRule>
  </conditionalFormatting>
  <conditionalFormatting sqref="P902:Q902">
    <cfRule type="expression" dxfId="1" priority="117">
      <formula>(#REF!&lt;&gt;"")*(#REF!&lt;&gt;"")</formula>
    </cfRule>
    <cfRule type="expression" dxfId="0" priority="119">
      <formula>(#REF!&lt;&gt;"")*(#REF!&lt;&gt;"")</formula>
    </cfRule>
  </conditionalFormatting>
  <conditionalFormatting sqref="R902">
    <cfRule type="expression" dxfId="1" priority="116">
      <formula>(#REF!&lt;&gt;"")*(#REF!&lt;&gt;"")</formula>
    </cfRule>
  </conditionalFormatting>
  <conditionalFormatting sqref="A903">
    <cfRule type="expression" dxfId="1" priority="312">
      <formula>(#REF!&lt;&gt;"")*(#REF!&lt;&gt;"")</formula>
    </cfRule>
  </conditionalFormatting>
  <conditionalFormatting sqref="C903">
    <cfRule type="expression" dxfId="1" priority="311">
      <formula>(#REF!&lt;&gt;"")*(#REF!&lt;&gt;"")</formula>
    </cfRule>
  </conditionalFormatting>
  <conditionalFormatting sqref="P903:Q903">
    <cfRule type="expression" dxfId="1" priority="316">
      <formula>(#REF!&lt;&gt;"")*(#REF!&lt;&gt;"")</formula>
    </cfRule>
    <cfRule type="expression" dxfId="0" priority="318">
      <formula>(#REF!&lt;&gt;"")*(#REF!&lt;&gt;"")</formula>
    </cfRule>
  </conditionalFormatting>
  <conditionalFormatting sqref="R903">
    <cfRule type="expression" dxfId="1" priority="315">
      <formula>(#REF!&lt;&gt;"")*(#REF!&lt;&gt;"")</formula>
    </cfRule>
  </conditionalFormatting>
  <conditionalFormatting sqref="T903">
    <cfRule type="expression" dxfId="1" priority="319">
      <formula>(#REF!&lt;&gt;"")*(#REF!&lt;&gt;"")</formula>
    </cfRule>
  </conditionalFormatting>
  <conditionalFormatting sqref="Z903">
    <cfRule type="expression" dxfId="1" priority="314">
      <formula>(#REF!&lt;&gt;"")*(#REF!&lt;&gt;"")</formula>
    </cfRule>
  </conditionalFormatting>
  <conditionalFormatting sqref="AB903">
    <cfRule type="expression" dxfId="1" priority="313">
      <formula>(#REF!&lt;&gt;"")*(#REF!&lt;&gt;"")</formula>
    </cfRule>
  </conditionalFormatting>
  <conditionalFormatting sqref="AC903">
    <cfRule type="expression" dxfId="1" priority="196">
      <formula>(#REF!&lt;&gt;"")*(#REF!&lt;&gt;"")</formula>
    </cfRule>
  </conditionalFormatting>
  <conditionalFormatting sqref="K904">
    <cfRule type="expression" dxfId="1" priority="295">
      <formula>(#REF!&lt;&gt;"")*(#REF!&lt;&gt;"")</formula>
    </cfRule>
  </conditionalFormatting>
  <conditionalFormatting sqref="N904">
    <cfRule type="expression" dxfId="1" priority="296">
      <formula>(#REF!&lt;&gt;"")*(N$1&lt;&gt;"")</formula>
    </cfRule>
  </conditionalFormatting>
  <conditionalFormatting sqref="U904">
    <cfRule type="expression" dxfId="0" priority="298">
      <formula>(#REF!&lt;&gt;"")*(W$1&lt;&gt;"")</formula>
    </cfRule>
  </conditionalFormatting>
  <conditionalFormatting sqref="AC904">
    <cfRule type="expression" dxfId="1" priority="195">
      <formula>(#REF!&lt;&gt;"")*(#REF!&lt;&gt;"")</formula>
    </cfRule>
  </conditionalFormatting>
  <conditionalFormatting sqref="K905">
    <cfRule type="expression" dxfId="1" priority="301">
      <formula>(#REF!&lt;&gt;"")*(#REF!&lt;&gt;"")</formula>
    </cfRule>
  </conditionalFormatting>
  <conditionalFormatting sqref="N905">
    <cfRule type="expression" dxfId="1" priority="302">
      <formula>(#REF!&lt;&gt;"")*(N$1&lt;&gt;"")</formula>
    </cfRule>
  </conditionalFormatting>
  <conditionalFormatting sqref="E906:G906">
    <cfRule type="expression" dxfId="0" priority="76">
      <formula>(#REF!&lt;&gt;"")*(E$1&lt;&gt;"")</formula>
    </cfRule>
  </conditionalFormatting>
  <conditionalFormatting sqref="N906">
    <cfRule type="expression" dxfId="1" priority="79">
      <formula>(#REF!&lt;&gt;"")*(N$1&lt;&gt;"")</formula>
    </cfRule>
  </conditionalFormatting>
  <conditionalFormatting sqref="P906">
    <cfRule type="expression" dxfId="1" priority="74">
      <formula>(#REF!&lt;&gt;"")*(#REF!&lt;&gt;"")</formula>
    </cfRule>
    <cfRule type="expression" dxfId="0" priority="75">
      <formula>(#REF!&lt;&gt;"")*(#REF!&lt;&gt;"")</formula>
    </cfRule>
  </conditionalFormatting>
  <conditionalFormatting sqref="F908">
    <cfRule type="expression" dxfId="0" priority="161">
      <formula>(#REF!&lt;&gt;"")*(F$1&lt;&gt;"")</formula>
    </cfRule>
  </conditionalFormatting>
  <conditionalFormatting sqref="J909">
    <cfRule type="expression" dxfId="1" priority="87">
      <formula>(#REF!&lt;&gt;"")*(#REF!&lt;&gt;"")</formula>
    </cfRule>
  </conditionalFormatting>
  <conditionalFormatting sqref="K909">
    <cfRule type="expression" dxfId="1" priority="88">
      <formula>(#REF!&lt;&gt;"")*(#REF!&lt;&gt;"")</formula>
    </cfRule>
  </conditionalFormatting>
  <conditionalFormatting sqref="M909">
    <cfRule type="expression" dxfId="1" priority="89">
      <formula>(#REF!&lt;&gt;"")*(#REF!&lt;&gt;"")</formula>
    </cfRule>
  </conditionalFormatting>
  <conditionalFormatting sqref="N909">
    <cfRule type="expression" dxfId="1" priority="90">
      <formula>(#REF!&lt;&gt;"")*(N$1&lt;&gt;"")</formula>
    </cfRule>
  </conditionalFormatting>
  <conditionalFormatting sqref="Q909">
    <cfRule type="expression" dxfId="1" priority="92">
      <formula>(#REF!&lt;&gt;"")*(#REF!&lt;&gt;"")</formula>
    </cfRule>
    <cfRule type="expression" dxfId="0" priority="93">
      <formula>(#REF!&lt;&gt;"")*(#REF!&lt;&gt;"")</formula>
    </cfRule>
  </conditionalFormatting>
  <conditionalFormatting sqref="J910">
    <cfRule type="expression" dxfId="1" priority="305">
      <formula>(#REF!&lt;&gt;"")*(#REF!&lt;&gt;"")</formula>
    </cfRule>
  </conditionalFormatting>
  <conditionalFormatting sqref="K910">
    <cfRule type="expression" dxfId="1" priority="306">
      <formula>(#REF!&lt;&gt;"")*(#REF!&lt;&gt;"")</formula>
    </cfRule>
  </conditionalFormatting>
  <conditionalFormatting sqref="N910">
    <cfRule type="expression" dxfId="1" priority="308">
      <formula>(#REF!&lt;&gt;"")*(N$1&lt;&gt;"")</formula>
    </cfRule>
  </conditionalFormatting>
  <conditionalFormatting sqref="U910">
    <cfRule type="expression" dxfId="0" priority="310">
      <formula>(#REF!&lt;&gt;"")*(W$1&lt;&gt;"")</formula>
    </cfRule>
  </conditionalFormatting>
  <conditionalFormatting sqref="AC910">
    <cfRule type="expression" dxfId="1" priority="193">
      <formula>(#REF!&lt;&gt;"")*(#REF!&lt;&gt;"")</formula>
    </cfRule>
  </conditionalFormatting>
  <conditionalFormatting sqref="J911">
    <cfRule type="expression" dxfId="1" priority="147">
      <formula>(#REF!&lt;&gt;"")*(#REF!&lt;&gt;"")</formula>
    </cfRule>
  </conditionalFormatting>
  <conditionalFormatting sqref="K911">
    <cfRule type="expression" dxfId="1" priority="148">
      <formula>(#REF!&lt;&gt;"")*(#REF!&lt;&gt;"")</formula>
    </cfRule>
  </conditionalFormatting>
  <conditionalFormatting sqref="M911">
    <cfRule type="expression" dxfId="1" priority="149">
      <formula>(#REF!&lt;&gt;"")*(#REF!&lt;&gt;"")</formula>
    </cfRule>
  </conditionalFormatting>
  <conditionalFormatting sqref="N911">
    <cfRule type="expression" dxfId="1" priority="150">
      <formula>(#REF!&lt;&gt;"")*(N$1&lt;&gt;"")</formula>
    </cfRule>
  </conditionalFormatting>
  <conditionalFormatting sqref="Q911">
    <cfRule type="expression" dxfId="0" priority="154">
      <formula>(#REF!&lt;&gt;"")*(#REF!&lt;&gt;"")</formula>
    </cfRule>
  </conditionalFormatting>
  <conditionalFormatting sqref="T911">
    <cfRule type="expression" dxfId="1" priority="145">
      <formula>(#REF!&lt;&gt;"")*(#REF!&lt;&gt;"")</formula>
    </cfRule>
  </conditionalFormatting>
  <conditionalFormatting sqref="U911">
    <cfRule type="expression" dxfId="0" priority="152">
      <formula>(#REF!&lt;&gt;"")*(W$1&lt;&gt;"")</formula>
    </cfRule>
  </conditionalFormatting>
  <conditionalFormatting sqref="AC911">
    <cfRule type="expression" dxfId="1" priority="146">
      <formula>(#REF!&lt;&gt;"")*(#REF!&lt;&gt;"")</formula>
    </cfRule>
  </conditionalFormatting>
  <conditionalFormatting sqref="AC912">
    <cfRule type="expression" dxfId="1" priority="192">
      <formula>(#REF!&lt;&gt;"")*(#REF!&lt;&gt;"")</formula>
    </cfRule>
  </conditionalFormatting>
  <conditionalFormatting sqref="AC913">
    <cfRule type="expression" dxfId="1" priority="191">
      <formula>(#REF!&lt;&gt;"")*(#REF!&lt;&gt;"")</formula>
    </cfRule>
  </conditionalFormatting>
  <conditionalFormatting sqref="P914">
    <cfRule type="expression" dxfId="1" priority="346">
      <formula>(#REF!&lt;&gt;"")*(#REF!&lt;&gt;"")</formula>
    </cfRule>
    <cfRule type="expression" dxfId="0" priority="348">
      <formula>(#REF!&lt;&gt;"")*(#REF!&lt;&gt;"")</formula>
    </cfRule>
  </conditionalFormatting>
  <conditionalFormatting sqref="Q914">
    <cfRule type="expression" dxfId="1" priority="165">
      <formula>(#REF!&lt;&gt;"")*(R$1&lt;&gt;"")</formula>
    </cfRule>
    <cfRule type="expression" dxfId="0" priority="166">
      <formula>(#REF!&lt;&gt;"")*(R$1&lt;&gt;"")</formula>
    </cfRule>
    <cfRule type="expression" dxfId="1" priority="167">
      <formula>(#REF!&lt;&gt;"")*(#REF!&lt;&gt;"")</formula>
    </cfRule>
  </conditionalFormatting>
  <conditionalFormatting sqref="AC914">
    <cfRule type="expression" dxfId="1" priority="164">
      <formula>(#REF!&lt;&gt;"")*(#REF!&lt;&gt;"")</formula>
    </cfRule>
  </conditionalFormatting>
  <conditionalFormatting sqref="Q915">
    <cfRule type="expression" dxfId="1" priority="290">
      <formula>(#REF!&lt;&gt;"")*(#REF!&lt;&gt;"")</formula>
    </cfRule>
  </conditionalFormatting>
  <conditionalFormatting sqref="T915">
    <cfRule type="expression" dxfId="1" priority="144">
      <formula>(#REF!&lt;&gt;"")*(#REF!&lt;&gt;"")</formula>
    </cfRule>
  </conditionalFormatting>
  <conditionalFormatting sqref="AC915">
    <cfRule type="expression" dxfId="1" priority="190">
      <formula>(#REF!&lt;&gt;"")*(#REF!&lt;&gt;"")</formula>
    </cfRule>
  </conditionalFormatting>
  <conditionalFormatting sqref="P916">
    <cfRule type="expression" dxfId="1" priority="291">
      <formula>(#REF!&lt;&gt;"")*(#REF!&lt;&gt;"")</formula>
    </cfRule>
  </conditionalFormatting>
  <conditionalFormatting sqref="Q916">
    <cfRule type="expression" dxfId="1" priority="293">
      <formula>(#REF!&lt;&gt;"")*(#REF!&lt;&gt;"")</formula>
    </cfRule>
  </conditionalFormatting>
  <conditionalFormatting sqref="T916">
    <cfRule type="expression" dxfId="1" priority="292">
      <formula>(#REF!&lt;&gt;"")*(#REF!&lt;&gt;"")</formula>
    </cfRule>
  </conditionalFormatting>
  <conditionalFormatting sqref="AC916">
    <cfRule type="expression" dxfId="1" priority="189">
      <formula>(#REF!&lt;&gt;"")*(#REF!&lt;&gt;"")</formula>
    </cfRule>
  </conditionalFormatting>
  <conditionalFormatting sqref="Q919">
    <cfRule type="expression" dxfId="1" priority="283">
      <formula>(#REF!&lt;&gt;"")*(R$1&lt;&gt;"")</formula>
    </cfRule>
  </conditionalFormatting>
  <conditionalFormatting sqref="AB919">
    <cfRule type="expression" dxfId="0" priority="188">
      <formula>(#REF!&lt;&gt;"")*(#REF!&lt;&gt;"")</formula>
    </cfRule>
  </conditionalFormatting>
  <conditionalFormatting sqref="P920">
    <cfRule type="expression" dxfId="1" priority="278">
      <formula>(#REF!&lt;&gt;"")*(#REF!&lt;&gt;"")</formula>
    </cfRule>
    <cfRule type="expression" dxfId="1" priority="279">
      <formula>(#REF!&lt;&gt;"")*(#REF!&lt;&gt;"")</formula>
    </cfRule>
  </conditionalFormatting>
  <conditionalFormatting sqref="P920:Q920">
    <cfRule type="expression" dxfId="0" priority="275">
      <formula>(#REF!&lt;&gt;"")*(Q$1&lt;&gt;"")</formula>
    </cfRule>
  </conditionalFormatting>
  <conditionalFormatting sqref="Q920">
    <cfRule type="expression" dxfId="1" priority="280">
      <formula>(#REF!&lt;&gt;"")*(#REF!&lt;&gt;"")</formula>
    </cfRule>
  </conditionalFormatting>
  <conditionalFormatting sqref="R920">
    <cfRule type="expression" dxfId="1" priority="277">
      <formula>(#REF!&lt;&gt;"")*(#REF!&lt;&gt;"")</formula>
    </cfRule>
  </conditionalFormatting>
  <conditionalFormatting sqref="T920">
    <cfRule type="expression" dxfId="1" priority="281">
      <formula>(#REF!&lt;&gt;"")*(#REF!&lt;&gt;"")</formula>
    </cfRule>
  </conditionalFormatting>
  <conditionalFormatting sqref="AC920">
    <cfRule type="expression" dxfId="0" priority="187">
      <formula>(#REF!&lt;&gt;"")*(#REF!&lt;&gt;"")</formula>
    </cfRule>
  </conditionalFormatting>
  <conditionalFormatting sqref="Q921">
    <cfRule type="expression" dxfId="1" priority="266">
      <formula>(#REF!&lt;&gt;"")*(R$1&lt;&gt;"")</formula>
    </cfRule>
  </conditionalFormatting>
  <conditionalFormatting sqref="P922:Q922">
    <cfRule type="expression" dxfId="0" priority="271">
      <formula>(#REF!&lt;&gt;"")*(Q$1&lt;&gt;"")</formula>
    </cfRule>
    <cfRule type="expression" dxfId="1" priority="272">
      <formula>(#REF!&lt;&gt;"")*(#REF!&lt;&gt;"")</formula>
    </cfRule>
  </conditionalFormatting>
  <conditionalFormatting sqref="AC922">
    <cfRule type="expression" dxfId="0" priority="186">
      <formula>(#REF!&lt;&gt;"")*(#REF!&lt;&gt;"")</formula>
    </cfRule>
  </conditionalFormatting>
  <conditionalFormatting sqref="AC923">
    <cfRule type="expression" dxfId="0" priority="185">
      <formula>(#REF!&lt;&gt;"")*(#REF!&lt;&gt;"")</formula>
    </cfRule>
  </conditionalFormatting>
  <conditionalFormatting sqref="AB924">
    <cfRule type="expression" dxfId="1" priority="184">
      <formula>(#REF!&lt;&gt;"")*(#REF!&lt;&gt;"")</formula>
    </cfRule>
  </conditionalFormatting>
  <conditionalFormatting sqref="Q925">
    <cfRule type="expression" dxfId="1" priority="260">
      <formula>(#REF!&lt;&gt;"")*(R$1&lt;&gt;"")</formula>
    </cfRule>
  </conditionalFormatting>
  <conditionalFormatting sqref="R925">
    <cfRule type="expression" dxfId="1" priority="262">
      <formula>(#REF!&lt;&gt;"")*(#REF!&lt;&gt;"")</formula>
    </cfRule>
  </conditionalFormatting>
  <conditionalFormatting sqref="AB925">
    <cfRule type="expression" dxfId="1" priority="183">
      <formula>(#REF!&lt;&gt;"")*(#REF!&lt;&gt;"")</formula>
    </cfRule>
  </conditionalFormatting>
  <conditionalFormatting sqref="Q926">
    <cfRule type="expression" dxfId="1" priority="12">
      <formula>(#REF!&lt;&gt;"")*(R$1&lt;&gt;"")</formula>
    </cfRule>
  </conditionalFormatting>
  <conditionalFormatting sqref="R926">
    <cfRule type="expression" dxfId="1" priority="24">
      <formula>(#REF!&lt;&gt;"")*(#REF!&lt;&gt;"")</formula>
    </cfRule>
  </conditionalFormatting>
  <conditionalFormatting sqref="AB926:AC926">
    <cfRule type="expression" dxfId="0" priority="30">
      <formula>(#REF!&lt;&gt;"")*(#REF!&lt;&gt;"")</formula>
    </cfRule>
  </conditionalFormatting>
  <conditionalFormatting sqref="AB926">
    <cfRule type="expression" dxfId="1" priority="6">
      <formula>(#REF!&lt;&gt;"")*(#REF!&lt;&gt;"")</formula>
    </cfRule>
  </conditionalFormatting>
  <conditionalFormatting sqref="Q927">
    <cfRule type="expression" dxfId="1" priority="11">
      <formula>(#REF!&lt;&gt;"")*(R$1&lt;&gt;"")</formula>
    </cfRule>
  </conditionalFormatting>
  <conditionalFormatting sqref="R927">
    <cfRule type="expression" dxfId="1" priority="23">
      <formula>(#REF!&lt;&gt;"")*(#REF!&lt;&gt;"")</formula>
    </cfRule>
  </conditionalFormatting>
  <conditionalFormatting sqref="AB927:AC927">
    <cfRule type="expression" dxfId="0" priority="29">
      <formula>(#REF!&lt;&gt;"")*(#REF!&lt;&gt;"")</formula>
    </cfRule>
  </conditionalFormatting>
  <conditionalFormatting sqref="AB927">
    <cfRule type="expression" dxfId="1" priority="5">
      <formula>(#REF!&lt;&gt;"")*(#REF!&lt;&gt;"")</formula>
    </cfRule>
  </conditionalFormatting>
  <conditionalFormatting sqref="Q928">
    <cfRule type="expression" dxfId="1" priority="10">
      <formula>(#REF!&lt;&gt;"")*(R$1&lt;&gt;"")</formula>
    </cfRule>
  </conditionalFormatting>
  <conditionalFormatting sqref="R928">
    <cfRule type="expression" dxfId="1" priority="22">
      <formula>(#REF!&lt;&gt;"")*(#REF!&lt;&gt;"")</formula>
    </cfRule>
  </conditionalFormatting>
  <conditionalFormatting sqref="AB928:AC928">
    <cfRule type="expression" dxfId="0" priority="28">
      <formula>(#REF!&lt;&gt;"")*(#REF!&lt;&gt;"")</formula>
    </cfRule>
  </conditionalFormatting>
  <conditionalFormatting sqref="AB928">
    <cfRule type="expression" dxfId="1" priority="4">
      <formula>(#REF!&lt;&gt;"")*(#REF!&lt;&gt;"")</formula>
    </cfRule>
  </conditionalFormatting>
  <conditionalFormatting sqref="Q929">
    <cfRule type="expression" dxfId="1" priority="9">
      <formula>(#REF!&lt;&gt;"")*(R$1&lt;&gt;"")</formula>
    </cfRule>
  </conditionalFormatting>
  <conditionalFormatting sqref="R929">
    <cfRule type="expression" dxfId="1" priority="21">
      <formula>(#REF!&lt;&gt;"")*(#REF!&lt;&gt;"")</formula>
    </cfRule>
  </conditionalFormatting>
  <conditionalFormatting sqref="AB929:AC929">
    <cfRule type="expression" dxfId="0" priority="27">
      <formula>(#REF!&lt;&gt;"")*(#REF!&lt;&gt;"")</formula>
    </cfRule>
  </conditionalFormatting>
  <conditionalFormatting sqref="AB929">
    <cfRule type="expression" dxfId="1" priority="3">
      <formula>(#REF!&lt;&gt;"")*(#REF!&lt;&gt;"")</formula>
    </cfRule>
  </conditionalFormatting>
  <conditionalFormatting sqref="Q930">
    <cfRule type="expression" dxfId="1" priority="8">
      <formula>(#REF!&lt;&gt;"")*(R$1&lt;&gt;"")</formula>
    </cfRule>
  </conditionalFormatting>
  <conditionalFormatting sqref="R930">
    <cfRule type="expression" dxfId="1" priority="20">
      <formula>(#REF!&lt;&gt;"")*(#REF!&lt;&gt;"")</formula>
    </cfRule>
  </conditionalFormatting>
  <conditionalFormatting sqref="AB930:AC930">
    <cfRule type="expression" dxfId="0" priority="26">
      <formula>(#REF!&lt;&gt;"")*(#REF!&lt;&gt;"")</formula>
    </cfRule>
  </conditionalFormatting>
  <conditionalFormatting sqref="AB930">
    <cfRule type="expression" dxfId="1" priority="2">
      <formula>(#REF!&lt;&gt;"")*(#REF!&lt;&gt;"")</formula>
    </cfRule>
  </conditionalFormatting>
  <conditionalFormatting sqref="Q931">
    <cfRule type="expression" dxfId="1" priority="7">
      <formula>(#REF!&lt;&gt;"")*(R$1&lt;&gt;"")</formula>
    </cfRule>
  </conditionalFormatting>
  <conditionalFormatting sqref="R931">
    <cfRule type="expression" dxfId="1" priority="19">
      <formula>(#REF!&lt;&gt;"")*(#REF!&lt;&gt;"")</formula>
    </cfRule>
  </conditionalFormatting>
  <conditionalFormatting sqref="AB931:AC931">
    <cfRule type="expression" dxfId="0" priority="25">
      <formula>(#REF!&lt;&gt;"")*(#REF!&lt;&gt;"")</formula>
    </cfRule>
  </conditionalFormatting>
  <conditionalFormatting sqref="AB931">
    <cfRule type="expression" dxfId="1" priority="1">
      <formula>(#REF!&lt;&gt;"")*(#REF!&lt;&gt;"")</formula>
    </cfRule>
  </conditionalFormatting>
  <conditionalFormatting sqref="P932">
    <cfRule type="expression" dxfId="1" priority="81">
      <formula>(#REF!&lt;&gt;"")*(#REF!&lt;&gt;"")</formula>
    </cfRule>
    <cfRule type="expression" dxfId="0" priority="82">
      <formula>(#REF!&lt;&gt;"")*(#REF!&lt;&gt;"")</formula>
    </cfRule>
  </conditionalFormatting>
  <conditionalFormatting sqref="Q932">
    <cfRule type="expression" dxfId="1" priority="83">
      <formula>(#REF!&lt;&gt;"")*(R$1&lt;&gt;"")</formula>
    </cfRule>
  </conditionalFormatting>
  <conditionalFormatting sqref="R932">
    <cfRule type="expression" dxfId="1" priority="85">
      <formula>(#REF!&lt;&gt;"")*(#REF!&lt;&gt;"")</formula>
    </cfRule>
  </conditionalFormatting>
  <conditionalFormatting sqref="P933">
    <cfRule type="expression" dxfId="1" priority="255">
      <formula>(#REF!&lt;&gt;"")*(#REF!&lt;&gt;"")</formula>
    </cfRule>
    <cfRule type="expression" dxfId="0" priority="256">
      <formula>(#REF!&lt;&gt;"")*(#REF!&lt;&gt;"")</formula>
    </cfRule>
  </conditionalFormatting>
  <conditionalFormatting sqref="Q933">
    <cfRule type="expression" dxfId="1" priority="257">
      <formula>(#REF!&lt;&gt;"")*(R$1&lt;&gt;"")</formula>
    </cfRule>
  </conditionalFormatting>
  <conditionalFormatting sqref="R933">
    <cfRule type="expression" dxfId="1" priority="259">
      <formula>(#REF!&lt;&gt;"")*(#REF!&lt;&gt;"")</formula>
    </cfRule>
  </conditionalFormatting>
  <conditionalFormatting sqref="AC933">
    <cfRule type="expression" dxfId="1" priority="182">
      <formula>(#REF!&lt;&gt;"")*(#REF!&lt;&gt;"")</formula>
    </cfRule>
  </conditionalFormatting>
  <conditionalFormatting sqref="E934">
    <cfRule type="expression" dxfId="1" priority="251">
      <formula>(#REF!&lt;&gt;"")*(#REF!&lt;&gt;"")</formula>
    </cfRule>
  </conditionalFormatting>
  <conditionalFormatting sqref="P934">
    <cfRule type="expression" dxfId="1" priority="249">
      <formula>(#REF!&lt;&gt;"")*(#REF!&lt;&gt;"")</formula>
    </cfRule>
    <cfRule type="expression" dxfId="0" priority="250">
      <formula>(#REF!&lt;&gt;"")*(#REF!&lt;&gt;"")</formula>
    </cfRule>
  </conditionalFormatting>
  <conditionalFormatting sqref="Q934">
    <cfRule type="expression" dxfId="1" priority="252">
      <formula>(#REF!&lt;&gt;"")*(R$1&lt;&gt;"")</formula>
    </cfRule>
  </conditionalFormatting>
  <conditionalFormatting sqref="R934">
    <cfRule type="expression" dxfId="1" priority="254">
      <formula>(#REF!&lt;&gt;"")*(#REF!&lt;&gt;"")</formula>
    </cfRule>
  </conditionalFormatting>
  <conditionalFormatting sqref="AC934">
    <cfRule type="expression" dxfId="1" priority="181">
      <formula>(#REF!&lt;&gt;"")*(#REF!&lt;&gt;"")</formula>
    </cfRule>
  </conditionalFormatting>
  <conditionalFormatting sqref="E935">
    <cfRule type="expression" dxfId="1" priority="220">
      <formula>(#REF!&lt;&gt;"")*(#REF!&lt;&gt;"")</formula>
    </cfRule>
  </conditionalFormatting>
  <conditionalFormatting sqref="P935">
    <cfRule type="expression" dxfId="1" priority="243">
      <formula>(#REF!&lt;&gt;"")*(#REF!&lt;&gt;"")</formula>
    </cfRule>
    <cfRule type="expression" dxfId="0" priority="244">
      <formula>(#REF!&lt;&gt;"")*(#REF!&lt;&gt;"")</formula>
    </cfRule>
  </conditionalFormatting>
  <conditionalFormatting sqref="Q935">
    <cfRule type="expression" dxfId="1" priority="246">
      <formula>(#REF!&lt;&gt;"")*(R$1&lt;&gt;"")</formula>
    </cfRule>
  </conditionalFormatting>
  <conditionalFormatting sqref="R935">
    <cfRule type="expression" dxfId="1" priority="248">
      <formula>(#REF!&lt;&gt;"")*(#REF!&lt;&gt;"")</formula>
    </cfRule>
  </conditionalFormatting>
  <conditionalFormatting sqref="AC935">
    <cfRule type="expression" dxfId="1" priority="180">
      <formula>(#REF!&lt;&gt;"")*(#REF!&lt;&gt;"")</formula>
    </cfRule>
  </conditionalFormatting>
  <conditionalFormatting sqref="H936">
    <cfRule type="expression" dxfId="1" priority="158">
      <formula>(#REF!&lt;&gt;"")*(#REF!&lt;&gt;"")</formula>
    </cfRule>
  </conditionalFormatting>
  <conditionalFormatting sqref="Y936">
    <cfRule type="expression" dxfId="0" priority="241">
      <formula>(#REF!&lt;&gt;"")*(#REF!&lt;&gt;"")</formula>
    </cfRule>
  </conditionalFormatting>
  <conditionalFormatting sqref="AC936">
    <cfRule type="expression" dxfId="1" priority="179">
      <formula>(#REF!&lt;&gt;"")*(#REF!&lt;&gt;"")</formula>
    </cfRule>
  </conditionalFormatting>
  <conditionalFormatting sqref="Q937">
    <cfRule type="expression" dxfId="1" priority="235">
      <formula>(#REF!&lt;&gt;"")*(R$1&lt;&gt;"")</formula>
    </cfRule>
  </conditionalFormatting>
  <conditionalFormatting sqref="R937">
    <cfRule type="expression" dxfId="1" priority="238">
      <formula>(#REF!&lt;&gt;"")*(#REF!&lt;&gt;"")</formula>
    </cfRule>
  </conditionalFormatting>
  <conditionalFormatting sqref="Y937">
    <cfRule type="expression" dxfId="0" priority="237">
      <formula>(#REF!&lt;&gt;"")*(#REF!&lt;&gt;"")</formula>
    </cfRule>
  </conditionalFormatting>
  <conditionalFormatting sqref="AC937">
    <cfRule type="expression" dxfId="1" priority="178">
      <formula>(#REF!&lt;&gt;"")*(#REF!&lt;&gt;"")</formula>
    </cfRule>
  </conditionalFormatting>
  <conditionalFormatting sqref="P938">
    <cfRule type="expression" dxfId="1" priority="123">
      <formula>(#REF!&lt;&gt;"")*(#REF!&lt;&gt;"")</formula>
    </cfRule>
    <cfRule type="expression" dxfId="0" priority="124">
      <formula>(#REF!&lt;&gt;"")*(#REF!&lt;&gt;"")</formula>
    </cfRule>
  </conditionalFormatting>
  <conditionalFormatting sqref="P939">
    <cfRule type="expression" dxfId="1" priority="121">
      <formula>(#REF!&lt;&gt;"")*(#REF!&lt;&gt;"")</formula>
    </cfRule>
    <cfRule type="expression" dxfId="0" priority="122">
      <formula>(#REF!&lt;&gt;"")*(#REF!&lt;&gt;"")</formula>
    </cfRule>
  </conditionalFormatting>
  <conditionalFormatting sqref="K940">
    <cfRule type="expression" dxfId="0" priority="225">
      <formula>(#REF!&lt;&gt;"")*(L$1&lt;&gt;"")</formula>
    </cfRule>
  </conditionalFormatting>
  <conditionalFormatting sqref="M940">
    <cfRule type="expression" dxfId="1" priority="230">
      <formula>(#REF!&lt;&gt;"")*(#REF!&lt;&gt;"")</formula>
    </cfRule>
  </conditionalFormatting>
  <conditionalFormatting sqref="P940:Q940">
    <cfRule type="expression" dxfId="0" priority="229">
      <formula>(#REF!&lt;&gt;"")*(Q$1&lt;&gt;"")</formula>
    </cfRule>
  </conditionalFormatting>
  <conditionalFormatting sqref="P940">
    <cfRule type="expression" dxfId="1" priority="231">
      <formula>(#REF!&lt;&gt;"")*(#REF!&lt;&gt;"")</formula>
    </cfRule>
  </conditionalFormatting>
  <conditionalFormatting sqref="Q940">
    <cfRule type="expression" dxfId="1" priority="232">
      <formula>(#REF!&lt;&gt;"")*(#REF!&lt;&gt;"")</formula>
    </cfRule>
  </conditionalFormatting>
  <conditionalFormatting sqref="R940">
    <cfRule type="expression" dxfId="1" priority="227">
      <formula>(#REF!&lt;&gt;"")*(#REF!&lt;&gt;"")</formula>
    </cfRule>
  </conditionalFormatting>
  <conditionalFormatting sqref="T940">
    <cfRule type="expression" dxfId="1" priority="233">
      <formula>(#REF!&lt;&gt;"")*(#REF!&lt;&gt;"")</formula>
    </cfRule>
  </conditionalFormatting>
  <conditionalFormatting sqref="AC940">
    <cfRule type="expression" dxfId="1" priority="176">
      <formula>(#REF!&lt;&gt;"")*(#REF!&lt;&gt;"")</formula>
    </cfRule>
  </conditionalFormatting>
  <conditionalFormatting sqref="Q941">
    <cfRule type="expression" dxfId="1" priority="222">
      <formula>(#REF!&lt;&gt;"")*(R$1&lt;&gt;"")</formula>
    </cfRule>
  </conditionalFormatting>
  <conditionalFormatting sqref="R941">
    <cfRule type="expression" dxfId="1" priority="224">
      <formula>(#REF!&lt;&gt;"")*(#REF!&lt;&gt;"")</formula>
    </cfRule>
  </conditionalFormatting>
  <conditionalFormatting sqref="Y941">
    <cfRule type="expression" dxfId="0" priority="221">
      <formula>(#REF!&lt;&gt;"")*(#REF!&lt;&gt;"")</formula>
    </cfRule>
  </conditionalFormatting>
  <conditionalFormatting sqref="AC941">
    <cfRule type="expression" dxfId="1" priority="175">
      <formula>(#REF!&lt;&gt;"")*(#REF!&lt;&gt;"")</formula>
    </cfRule>
  </conditionalFormatting>
  <conditionalFormatting sqref="AC942">
    <cfRule type="expression" dxfId="1" priority="174">
      <formula>(#REF!&lt;&gt;"")*(#REF!&lt;&gt;"")</formula>
    </cfRule>
  </conditionalFormatting>
  <conditionalFormatting sqref="AC943">
    <cfRule type="expression" dxfId="1" priority="173">
      <formula>(#REF!&lt;&gt;"")*(#REF!&lt;&gt;"")</formula>
    </cfRule>
  </conditionalFormatting>
  <conditionalFormatting sqref="AC944">
    <cfRule type="expression" dxfId="1" priority="135">
      <formula>(#REF!&lt;&gt;"")*(#REF!&lt;&gt;"")</formula>
    </cfRule>
  </conditionalFormatting>
  <conditionalFormatting sqref="P945">
    <cfRule type="expression" dxfId="1" priority="138">
      <formula>(#REF!&lt;&gt;"")*(#REF!&lt;&gt;"")</formula>
    </cfRule>
    <cfRule type="expression" dxfId="0" priority="139">
      <formula>(#REF!&lt;&gt;"")*(#REF!&lt;&gt;"")</formula>
    </cfRule>
  </conditionalFormatting>
  <conditionalFormatting sqref="Y945">
    <cfRule type="expression" dxfId="0" priority="219">
      <formula>(#REF!&lt;&gt;"")*(#REF!&lt;&gt;"")</formula>
    </cfRule>
  </conditionalFormatting>
  <conditionalFormatting sqref="AC945">
    <cfRule type="expression" dxfId="1" priority="134">
      <formula>(#REF!&lt;&gt;"")*(#REF!&lt;&gt;"")</formula>
    </cfRule>
  </conditionalFormatting>
  <conditionalFormatting sqref="N946:O946">
    <cfRule type="expression" dxfId="1" priority="211">
      <formula>(#REF!&lt;&gt;"")*(#REF!&lt;&gt;"")</formula>
    </cfRule>
  </conditionalFormatting>
  <conditionalFormatting sqref="P946:Q946">
    <cfRule type="expression" dxfId="0" priority="209">
      <formula>(#REF!&lt;&gt;"")*(Q$1&lt;&gt;"")</formula>
    </cfRule>
    <cfRule type="expression" dxfId="1" priority="212">
      <formula>(#REF!&lt;&gt;"")*(#REF!&lt;&gt;"")</formula>
    </cfRule>
  </conditionalFormatting>
  <conditionalFormatting sqref="T946">
    <cfRule type="expression" dxfId="1" priority="210">
      <formula>(#REF!&lt;&gt;"")*(#REF!&lt;&gt;"")</formula>
    </cfRule>
  </conditionalFormatting>
  <conditionalFormatting sqref="AC946">
    <cfRule type="expression" dxfId="1" priority="133">
      <formula>(#REF!&lt;&gt;"")*(#REF!&lt;&gt;"")</formula>
    </cfRule>
    <cfRule type="expression" dxfId="1" priority="172">
      <formula>(#REF!&lt;&gt;"")*(#REF!&lt;&gt;"")</formula>
    </cfRule>
  </conditionalFormatting>
  <conditionalFormatting sqref="Q947">
    <cfRule type="expression" dxfId="1" priority="204">
      <formula>(#REF!&lt;&gt;"")*(R$1&lt;&gt;"")</formula>
    </cfRule>
  </conditionalFormatting>
  <conditionalFormatting sqref="Y947">
    <cfRule type="expression" dxfId="0" priority="203">
      <formula>(#REF!&lt;&gt;"")*(#REF!&lt;&gt;"")</formula>
    </cfRule>
  </conditionalFormatting>
  <conditionalFormatting sqref="AC947">
    <cfRule type="expression" dxfId="1" priority="171">
      <formula>(#REF!&lt;&gt;"")*(#REF!&lt;&gt;"")</formula>
    </cfRule>
  </conditionalFormatting>
  <conditionalFormatting sqref="AC948">
    <cfRule type="expression" dxfId="1" priority="170">
      <formula>(#REF!&lt;&gt;"")*(#REF!&lt;&gt;"")</formula>
    </cfRule>
  </conditionalFormatting>
  <conditionalFormatting sqref="AC949">
    <cfRule type="expression" dxfId="1" priority="169">
      <formula>(#REF!&lt;&gt;"")*(#REF!&lt;&gt;"")</formula>
    </cfRule>
  </conditionalFormatting>
  <conditionalFormatting sqref="Z1036362">
    <cfRule type="expression" dxfId="1" priority="964">
      <formula>(#REF!&lt;&gt;"")*(AB$1&lt;&gt;"")</formula>
    </cfRule>
  </conditionalFormatting>
  <conditionalFormatting sqref="Z1036363">
    <cfRule type="expression" dxfId="1" priority="963">
      <formula>(#REF!&lt;&gt;"")*(#REF!&lt;&gt;"")</formula>
    </cfRule>
  </conditionalFormatting>
  <conditionalFormatting sqref="A887:A894">
    <cfRule type="expression" dxfId="1" priority="345">
      <formula>(#REF!&lt;&gt;"")*(#REF!&lt;&gt;"")</formula>
    </cfRule>
  </conditionalFormatting>
  <conditionalFormatting sqref="C887:C894">
    <cfRule type="expression" dxfId="1" priority="344">
      <formula>(#REF!&lt;&gt;"")*(#REF!&lt;&gt;"")</formula>
    </cfRule>
  </conditionalFormatting>
  <conditionalFormatting sqref="E757:E758">
    <cfRule type="expression" dxfId="1" priority="827">
      <formula>(#REF!&lt;&gt;"")*(E$1&lt;&gt;"")</formula>
    </cfRule>
  </conditionalFormatting>
  <conditionalFormatting sqref="E804:E805">
    <cfRule type="expression" dxfId="1" priority="415">
      <formula>(#REF!&lt;&gt;"")*(#REF!&lt;&gt;"")</formula>
    </cfRule>
    <cfRule type="expression" dxfId="1" priority="416">
      <formula>(#REF!&lt;&gt;"")*(E$1&lt;&gt;"")</formula>
    </cfRule>
  </conditionalFormatting>
  <conditionalFormatting sqref="E936:E939">
    <cfRule type="expression" dxfId="1" priority="234">
      <formula>(#REF!&lt;&gt;"")*(#REF!&lt;&gt;"")</formula>
    </cfRule>
  </conditionalFormatting>
  <conditionalFormatting sqref="H276:H277">
    <cfRule type="expression" dxfId="1" priority="934">
      <formula>(#REF!&lt;&gt;"")*(H$1&lt;&gt;"")</formula>
    </cfRule>
  </conditionalFormatting>
  <conditionalFormatting sqref="H353:H354">
    <cfRule type="expression" dxfId="2" priority="911">
      <formula>(#REF!&lt;&gt;"")*(#REF!&lt;&gt;"")</formula>
    </cfRule>
  </conditionalFormatting>
  <conditionalFormatting sqref="H691:H697">
    <cfRule type="expression" dxfId="1" priority="687">
      <formula>(#REF!&lt;&gt;"")*(H$1&lt;&gt;"")</formula>
    </cfRule>
  </conditionalFormatting>
  <conditionalFormatting sqref="H700:H701">
    <cfRule type="expression" dxfId="1" priority="686">
      <formula>(#REF!&lt;&gt;"")*(H$1&lt;&gt;"")</formula>
    </cfRule>
  </conditionalFormatting>
  <conditionalFormatting sqref="H804:H805">
    <cfRule type="expression" dxfId="1" priority="413">
      <formula>(#REF!&lt;&gt;"")*(#REF!&lt;&gt;"")</formula>
    </cfRule>
    <cfRule type="expression" dxfId="1" priority="414">
      <formula>(#REF!&lt;&gt;"")*(H$1&lt;&gt;"")</formula>
    </cfRule>
  </conditionalFormatting>
  <conditionalFormatting sqref="H938:H939">
    <cfRule type="expression" dxfId="1" priority="157">
      <formula>(#REF!&lt;&gt;"")*(#REF!&lt;&gt;"")</formula>
    </cfRule>
  </conditionalFormatting>
  <conditionalFormatting sqref="J2:J248">
    <cfRule type="expression" dxfId="0" priority="960">
      <formula>(#REF!&lt;&gt;"")*(J$1&lt;&gt;"")</formula>
    </cfRule>
  </conditionalFormatting>
  <conditionalFormatting sqref="J253:J254">
    <cfRule type="expression" dxfId="0" priority="952">
      <formula>(#REF!&lt;&gt;"")*(J$1&lt;&gt;"")</formula>
    </cfRule>
  </conditionalFormatting>
  <conditionalFormatting sqref="J289:J290">
    <cfRule type="expression" dxfId="0" priority="912">
      <formula>(#REF!&lt;&gt;"")*(J$1&lt;&gt;"")</formula>
    </cfRule>
  </conditionalFormatting>
  <conditionalFormatting sqref="J817:J818">
    <cfRule type="expression" dxfId="0" priority="406">
      <formula>(#REF!&lt;&gt;"")*(J$1&lt;&gt;"")</formula>
    </cfRule>
  </conditionalFormatting>
  <conditionalFormatting sqref="K276:K277">
    <cfRule type="expression" dxfId="1" priority="932">
      <formula>(#REF!&lt;&gt;"")*(#REF!&lt;&gt;"")</formula>
    </cfRule>
    <cfRule type="expression" dxfId="0" priority="933">
      <formula>(#REF!&lt;&gt;"")*(K$1&lt;&gt;"")</formula>
    </cfRule>
  </conditionalFormatting>
  <conditionalFormatting sqref="L356:L357">
    <cfRule type="expression" dxfId="2" priority="896">
      <formula>(#REF!&lt;&gt;"")*(#REF!&lt;&gt;"")</formula>
    </cfRule>
  </conditionalFormatting>
  <conditionalFormatting sqref="M2:M248">
    <cfRule type="expression" dxfId="1" priority="961">
      <formula>(#REF!&lt;&gt;"")*(#REF!&lt;&gt;"")</formula>
    </cfRule>
  </conditionalFormatting>
  <conditionalFormatting sqref="M253:M254">
    <cfRule type="expression" dxfId="1" priority="953">
      <formula>(#REF!&lt;&gt;"")*(#REF!&lt;&gt;"")</formula>
    </cfRule>
  </conditionalFormatting>
  <conditionalFormatting sqref="M289:M290">
    <cfRule type="expression" dxfId="1" priority="913">
      <formula>(#REF!&lt;&gt;"")*(#REF!&lt;&gt;"")</formula>
    </cfRule>
  </conditionalFormatting>
  <conditionalFormatting sqref="M654:M656">
    <cfRule type="expression" dxfId="2" priority="867">
      <formula>(#REF!&lt;&gt;"")*(#REF!&lt;&gt;"")</formula>
    </cfRule>
  </conditionalFormatting>
  <conditionalFormatting sqref="M660:M661">
    <cfRule type="expression" dxfId="2" priority="865">
      <formula>(#REF!&lt;&gt;"")*(#REF!&lt;&gt;"")</formula>
    </cfRule>
  </conditionalFormatting>
  <conditionalFormatting sqref="M664:M665">
    <cfRule type="expression" dxfId="2" priority="862">
      <formula>(#REF!&lt;&gt;"")*(#REF!&lt;&gt;"")</formula>
    </cfRule>
  </conditionalFormatting>
  <conditionalFormatting sqref="Q726:Q728">
    <cfRule type="expression" dxfId="0" priority="474">
      <formula>(#REF!&lt;&gt;"")*(Q$1&lt;&gt;"")</formula>
    </cfRule>
  </conditionalFormatting>
  <conditionalFormatting sqref="Q748:Q749">
    <cfRule type="expression" dxfId="0" priority="792">
      <formula>(#REF!&lt;&gt;"")*(Q$1&lt;&gt;"")</formula>
    </cfRule>
  </conditionalFormatting>
  <conditionalFormatting sqref="Q855:Q856">
    <cfRule type="expression" dxfId="1" priority="385">
      <formula>(#REF!&lt;&gt;"")*(#REF!&lt;&gt;"")</formula>
    </cfRule>
  </conditionalFormatting>
  <conditionalFormatting sqref="Q917:Q918">
    <cfRule type="expression" dxfId="0" priority="282">
      <formula>(#REF!&lt;&gt;"")*(R$1&lt;&gt;"")</formula>
    </cfRule>
  </conditionalFormatting>
  <conditionalFormatting sqref="Q923:Q924">
    <cfRule type="expression" dxfId="1" priority="263">
      <formula>(#REF!&lt;&gt;"")*(R$1&lt;&gt;"")</formula>
    </cfRule>
  </conditionalFormatting>
  <conditionalFormatting sqref="Q942:Q943">
    <cfRule type="expression" dxfId="1" priority="213">
      <formula>(#REF!&lt;&gt;"")*(R$1&lt;&gt;"")</formula>
    </cfRule>
  </conditionalFormatting>
  <conditionalFormatting sqref="Q944:Q945">
    <cfRule type="expression" dxfId="1" priority="216">
      <formula>(#REF!&lt;&gt;"")*(R$1&lt;&gt;"")</formula>
    </cfRule>
  </conditionalFormatting>
  <conditionalFormatting sqref="R887:R894">
    <cfRule type="expression" dxfId="1" priority="339">
      <formula>(#REF!&lt;&gt;"")*(#REF!&lt;&gt;"")</formula>
    </cfRule>
  </conditionalFormatting>
  <conditionalFormatting sqref="R912:R913">
    <cfRule type="expression" dxfId="1" priority="320">
      <formula>(#REF!&lt;&gt;"")*(#REF!&lt;&gt;"")</formula>
    </cfRule>
  </conditionalFormatting>
  <conditionalFormatting sqref="R915:R916">
    <cfRule type="expression" dxfId="1" priority="287">
      <formula>(#REF!&lt;&gt;"")*(#REF!&lt;&gt;"")</formula>
    </cfRule>
  </conditionalFormatting>
  <conditionalFormatting sqref="R917:R919">
    <cfRule type="expression" dxfId="1" priority="285">
      <formula>(#REF!&lt;&gt;"")*(#REF!&lt;&gt;"")</formula>
    </cfRule>
  </conditionalFormatting>
  <conditionalFormatting sqref="R921:R922">
    <cfRule type="expression" dxfId="1" priority="269">
      <formula>(#REF!&lt;&gt;"")*(#REF!&lt;&gt;"")</formula>
    </cfRule>
  </conditionalFormatting>
  <conditionalFormatting sqref="R923:R924">
    <cfRule type="expression" dxfId="1" priority="265">
      <formula>(#REF!&lt;&gt;"")*(#REF!&lt;&gt;"")</formula>
    </cfRule>
  </conditionalFormatting>
  <conditionalFormatting sqref="R942:R943">
    <cfRule type="expression" dxfId="1" priority="215">
      <formula>(#REF!&lt;&gt;"")*(#REF!&lt;&gt;"")</formula>
    </cfRule>
  </conditionalFormatting>
  <conditionalFormatting sqref="R944:R945">
    <cfRule type="expression" dxfId="1" priority="218">
      <formula>(#REF!&lt;&gt;"")*(#REF!&lt;&gt;"")</formula>
    </cfRule>
  </conditionalFormatting>
  <conditionalFormatting sqref="R946:R947">
    <cfRule type="expression" dxfId="1" priority="207">
      <formula>(#REF!&lt;&gt;"")*(#REF!&lt;&gt;"")</formula>
    </cfRule>
  </conditionalFormatting>
  <conditionalFormatting sqref="U905:U909">
    <cfRule type="expression" dxfId="0" priority="304">
      <formula>(#REF!&lt;&gt;"")*(W$1&lt;&gt;"")</formula>
    </cfRule>
  </conditionalFormatting>
  <conditionalFormatting sqref="W748:W749">
    <cfRule type="expression" dxfId="0" priority="793">
      <formula>(#REF!&lt;&gt;"")*(X$1&lt;&gt;"")</formula>
    </cfRule>
  </conditionalFormatting>
  <conditionalFormatting sqref="Y680:Y682">
    <cfRule type="expression" dxfId="0" priority="703">
      <formula>(#REF!&lt;&gt;"")*(#REF!&lt;&gt;"")</formula>
    </cfRule>
  </conditionalFormatting>
  <conditionalFormatting sqref="Y698:Y699">
    <cfRule type="expression" dxfId="1" priority="739">
      <formula>(#REF!&lt;&gt;"")*(Z$1&lt;&gt;"")</formula>
    </cfRule>
  </conditionalFormatting>
  <conditionalFormatting sqref="Y718:Y719">
    <cfRule type="expression" dxfId="0" priority="701">
      <formula>(#REF!&lt;&gt;"")*(#REF!&lt;&gt;"")</formula>
    </cfRule>
  </conditionalFormatting>
  <conditionalFormatting sqref="Z887:Z894">
    <cfRule type="expression" dxfId="1" priority="338">
      <formula>(#REF!&lt;&gt;"")*(#REF!&lt;&gt;"")</formula>
    </cfRule>
  </conditionalFormatting>
  <conditionalFormatting sqref="Z1036365:Z1036368">
    <cfRule type="expression" dxfId="1" priority="962">
      <formula>(#REF!&lt;&gt;"")*(#REF!&lt;&gt;"")</formula>
    </cfRule>
  </conditionalFormatting>
  <conditionalFormatting sqref="AB887:AB891">
    <cfRule type="expression" dxfId="1" priority="198">
      <formula>(#REF!&lt;&gt;"")*(#REF!&lt;&gt;"")</formula>
    </cfRule>
  </conditionalFormatting>
  <conditionalFormatting sqref="AC905:AC906">
    <cfRule type="expression" dxfId="1" priority="194">
      <formula>(#REF!&lt;&gt;"")*(#REF!&lt;&gt;"")</formula>
    </cfRule>
  </conditionalFormatting>
  <conditionalFormatting sqref="AC938:AC939">
    <cfRule type="expression" dxfId="1" priority="177">
      <formula>(#REF!&lt;&gt;"")*(#REF!&lt;&gt;"")</formula>
    </cfRule>
  </conditionalFormatting>
  <conditionalFormatting sqref="H175:H178 H181">
    <cfRule type="expression" dxfId="1" priority="959">
      <formula>(#REF!&lt;&gt;"")*(H$1&lt;&gt;"")</formula>
    </cfRule>
  </conditionalFormatting>
  <conditionalFormatting sqref="A261 E261:G261 J261:K261 M261">
    <cfRule type="expression" dxfId="0" priority="940">
      <formula>(#REF!&lt;&gt;"")*(A$1&lt;&gt;"")</formula>
    </cfRule>
  </conditionalFormatting>
  <conditionalFormatting sqref="M261 K261">
    <cfRule type="expression" dxfId="1" priority="939">
      <formula>(#REF!&lt;&gt;"")*(#REF!&lt;&gt;"")</formula>
    </cfRule>
  </conditionalFormatting>
  <conditionalFormatting sqref="M262 Q262">
    <cfRule type="expression" dxfId="1" priority="938">
      <formula>(#REF!&lt;&gt;"")*(#REF!&lt;&gt;"")</formula>
    </cfRule>
  </conditionalFormatting>
  <conditionalFormatting sqref="Q279 M279">
    <cfRule type="expression" dxfId="1" priority="929">
      <formula>(#REF!&lt;&gt;"")*(#REF!&lt;&gt;"")</formula>
    </cfRule>
  </conditionalFormatting>
  <conditionalFormatting sqref="A285 E285:G285 M285">
    <cfRule type="expression" dxfId="0" priority="926">
      <formula>(#REF!&lt;&gt;"")*(A$1&lt;&gt;"")</formula>
    </cfRule>
  </conditionalFormatting>
  <conditionalFormatting sqref="J285:K285 O285:P285">
    <cfRule type="expression" dxfId="0" priority="922">
      <formula>(#REF!&lt;&gt;"")*(J$1&lt;&gt;"")</formula>
    </cfRule>
  </conditionalFormatting>
  <conditionalFormatting sqref="C356 A356 E356:G356 K356">
    <cfRule type="expression" dxfId="2" priority="899">
      <formula>(#REF!&lt;&gt;"")*(#REF!&lt;&gt;"")</formula>
    </cfRule>
  </conditionalFormatting>
  <conditionalFormatting sqref="A356:A358 E356:G356 Q356 J356:K356 M356:O356">
    <cfRule type="expression" dxfId="2" priority="902">
      <formula>(#REF!&lt;&gt;"")*(#REF!&lt;&gt;"")</formula>
    </cfRule>
  </conditionalFormatting>
  <conditionalFormatting sqref="C357:C358 E357:G358 T356:T358 J357:K357 J358:M358">
    <cfRule type="expression" dxfId="2" priority="900">
      <formula>(#REF!&lt;&gt;"")*(#REF!&lt;&gt;"")</formula>
    </cfRule>
  </conditionalFormatting>
  <conditionalFormatting sqref="J361 O358:Q358 M356:Q357">
    <cfRule type="expression" dxfId="2" priority="903">
      <formula>(#REF!&lt;&gt;"")*(#REF!&lt;&gt;"")</formula>
    </cfRule>
  </conditionalFormatting>
  <conditionalFormatting sqref="P356:Q358">
    <cfRule type="expression" dxfId="2" priority="901">
      <formula>(#REF!&lt;&gt;"")*(#REF!&lt;&gt;"")</formula>
    </cfRule>
  </conditionalFormatting>
  <conditionalFormatting sqref="M359 Q359">
    <cfRule type="expression" dxfId="2" priority="895">
      <formula>(#REF!&lt;&gt;"")*(#REF!&lt;&gt;"")</formula>
    </cfRule>
  </conditionalFormatting>
  <conditionalFormatting sqref="M363 P363:Q363">
    <cfRule type="expression" dxfId="2" priority="887">
      <formula>(#REF!&lt;&gt;"")*(#REF!&lt;&gt;"")</formula>
    </cfRule>
  </conditionalFormatting>
  <conditionalFormatting sqref="A375 E375:G375 K375">
    <cfRule type="expression" dxfId="2" priority="877">
      <formula>(#REF!&lt;&gt;"")*(#REF!&lt;&gt;"")</formula>
    </cfRule>
  </conditionalFormatting>
  <conditionalFormatting sqref="A375 E375:G375 Q375 J375:K375 M375:O375">
    <cfRule type="expression" dxfId="2" priority="879">
      <formula>(#REF!&lt;&gt;"")*(#REF!&lt;&gt;"")</formula>
    </cfRule>
  </conditionalFormatting>
  <conditionalFormatting sqref="H377 M377">
    <cfRule type="expression" dxfId="2" priority="872">
      <formula>(#REF!&lt;&gt;"")*(#REF!&lt;&gt;"")</formula>
    </cfRule>
  </conditionalFormatting>
  <conditionalFormatting sqref="E666:H666 J666:Q666 C666 A666 T666 Z666:AC666">
    <cfRule type="expression" dxfId="2" priority="860">
      <formula>(#REF!&lt;&gt;"")*(#REF!&lt;&gt;"")</formula>
    </cfRule>
  </conditionalFormatting>
  <conditionalFormatting sqref="A705 F705:G705 G716 C716 G789:G790 B789:C790 G748:G750 B748:C750 G766:G767 B766:C767 G769:G772 B769:C772 C705 B752:C754 G752:G754 F733:G733 A737 F737:G737 A733 G782 B782:C782 A722:A727 G774:G776 B774:C776 G756:G757 B756:C757 B780:C780 G780 F722:G727 G759:G763 B759:C763 C707:C708 K716:M716 O716 O789:O790 K789:M790 Q714:Q717 O748:O750 K748:M750 Q750 Q769 K769:L769 Q775:Q776 Q760 Q699 Q766 K766:M767 O766:O767 O769:O772 K770:M772 Q762:Q763 O705:R705 Q752:Q754 K752:M754 O752:O754 Q737 J737:M737 O737 Q733 J733:M733 O733 O782 K782:M782 Q782 O722:O727 J722:M727 Q678:Q684 J705:M705 O774:O776 K774:M776 O756:O757 K756:M757 Q756:Q757 K780:M780 O780 Q780 Q691:Q695 K759:M763 O759:O763 Q707:R708 Q669 Q671:Q673 Q675 Q686:Q688 Q702 Q720:Q725 Q704 Q789:Q790">
    <cfRule type="expression" dxfId="0" priority="858">
      <formula>(#REF!&lt;&gt;"")*(A$1&lt;&gt;"")</formula>
    </cfRule>
  </conditionalFormatting>
  <conditionalFormatting sqref="E669 E671:E673 E675:E676 E678:E684 E686:E689 E691:E701">
    <cfRule type="expression" dxfId="1" priority="631">
      <formula>(#REF!&lt;&gt;"")*(E$1&lt;&gt;"")</formula>
    </cfRule>
  </conditionalFormatting>
  <conditionalFormatting sqref="Y683:Y684 Y686:Y688">
    <cfRule type="expression" dxfId="0" priority="702">
      <formula>(#REF!&lt;&gt;"")*(#REF!&lt;&gt;"")</formula>
    </cfRule>
  </conditionalFormatting>
  <conditionalFormatting sqref="A693 F693:G693 F691:G691 A688 G719 C719 A719 F688:G688 E789:E790 A695 F695:G695 C688 E748:E750 A691 A699 F699:G699 C699 E766:E767 E769:E772 E752:E754 E782 E774:E776 E756 E780 C691:C695 E759:E763 L694:M694 N705 P694 J719:O719 L692:M692 P691:P692 J688:O688 R688 R789:R790 J717 R748:R750 R691 J691:O691 R766:R767 R769:R772 J699:R699 J695:R695 J693:R693 R752:R754 N737 N733 R782 N722:N727 R774:R776 R756:R757 R780 R759:R763 R712 J720 J702 R719:R720 R702 R704 J704 R714:R717">
    <cfRule type="expression" dxfId="1" priority="857">
      <formula>(#REF!&lt;&gt;"")*(A$1&lt;&gt;"")</formula>
    </cfRule>
  </conditionalFormatting>
  <conditionalFormatting sqref="C689 F689:G689 A689 R689 J689:O689">
    <cfRule type="expression" dxfId="1" priority="699">
      <formula>(#REF!&lt;&gt;"")*(A$1&lt;&gt;"")</formula>
    </cfRule>
  </conditionalFormatting>
  <conditionalFormatting sqref="C690 F690:G690 A690 R690 J690:O690">
    <cfRule type="expression" dxfId="1" priority="564">
      <formula>(#REF!&lt;&gt;"")*(A$1&lt;&gt;"")</formula>
    </cfRule>
  </conditionalFormatting>
  <conditionalFormatting sqref="C696 F696:G696 A696 J696:R696">
    <cfRule type="expression" dxfId="1" priority="817">
      <formula>(#REF!&lt;&gt;"")*(A$1&lt;&gt;"")</formula>
    </cfRule>
  </conditionalFormatting>
  <conditionalFormatting sqref="A697 F697:G697 C697 J697:R697">
    <cfRule type="expression" dxfId="1" priority="815">
      <formula>(#REF!&lt;&gt;"")*(A$1&lt;&gt;"")</formula>
    </cfRule>
  </conditionalFormatting>
  <conditionalFormatting sqref="A698 F698:G698 C698 J698:R698">
    <cfRule type="expression" dxfId="1" priority="683">
      <formula>(#REF!&lt;&gt;"")*(A$1&lt;&gt;"")</formula>
    </cfRule>
  </conditionalFormatting>
  <conditionalFormatting sqref="J701 R701">
    <cfRule type="expression" dxfId="1" priority="819">
      <formula>(#REF!&lt;&gt;"")*(J$1&lt;&gt;"")</formula>
    </cfRule>
  </conditionalFormatting>
  <conditionalFormatting sqref="E702 E704:E712 E736:E737 E714:E734 E739 N730">
    <cfRule type="expression" dxfId="1" priority="675">
      <formula>(#REF!&lt;&gt;"")*(E$1&lt;&gt;"")</formula>
    </cfRule>
  </conditionalFormatting>
  <conditionalFormatting sqref="H702 H704">
    <cfRule type="expression" dxfId="1" priority="688">
      <formula>(#REF!&lt;&gt;"")*(H$1&lt;&gt;"")</formula>
    </cfRule>
  </conditionalFormatting>
  <conditionalFormatting sqref="J703 R703">
    <cfRule type="expression" dxfId="1" priority="589">
      <formula>(#REF!&lt;&gt;"")*(J$1&lt;&gt;"")</formula>
    </cfRule>
  </conditionalFormatting>
  <conditionalFormatting sqref="H705 H707:H708">
    <cfRule type="expression" dxfId="0" priority="696">
      <formula>(#REF!&lt;&gt;"")*(H$1&lt;&gt;"")</formula>
    </cfRule>
  </conditionalFormatting>
  <conditionalFormatting sqref="Z705 Z774:Z775 Z752:Z754 Z757 Z770:Z772 Z748:Z750 Z759">
    <cfRule type="expression" dxfId="0" priority="848">
      <formula>(#REF!&lt;&gt;"")*(#REF!&lt;&gt;"")</formula>
    </cfRule>
  </conditionalFormatting>
  <conditionalFormatting sqref="Z780 Z782 Z767 Z790 Z716">
    <cfRule type="expression" dxfId="0" priority="849">
      <formula>(#REF!&lt;&gt;"")*(#REF!&lt;&gt;"")</formula>
    </cfRule>
  </conditionalFormatting>
  <conditionalFormatting sqref="G718 C718 A718 J718:O718 R718">
    <cfRule type="expression" dxfId="1" priority="840">
      <formula>(#REF!&lt;&gt;"")*(A$1&lt;&gt;"")</formula>
    </cfRule>
  </conditionalFormatting>
  <conditionalFormatting sqref="K737 K722:K727 K733">
    <cfRule type="expression" dxfId="1" priority="846">
      <formula>(#REF!&lt;&gt;"")*(#REF!&lt;&gt;"")</formula>
    </cfRule>
  </conditionalFormatting>
  <conditionalFormatting sqref="T737 M722:M727 T722:T727 T733 M733 M737">
    <cfRule type="expression" dxfId="1" priority="850">
      <formula>(#REF!&lt;&gt;"")*(#REF!&lt;&gt;"")</formula>
    </cfRule>
  </conditionalFormatting>
  <conditionalFormatting sqref="U733 U722:U727 U729 U737 U739">
    <cfRule type="expression" dxfId="0" priority="859">
      <formula>(#REF!&lt;&gt;"")*(X$1&lt;&gt;"")</formula>
    </cfRule>
  </conditionalFormatting>
  <conditionalFormatting sqref="F728:G728 A728 J728:M728 O728">
    <cfRule type="expression" dxfId="0" priority="767">
      <formula>(#REF!&lt;&gt;"")*(A$1&lt;&gt;"")</formula>
    </cfRule>
  </conditionalFormatting>
  <conditionalFormatting sqref="M728 T728">
    <cfRule type="expression" dxfId="1" priority="765">
      <formula>(#REF!&lt;&gt;"")*(#REF!&lt;&gt;"")</formula>
    </cfRule>
  </conditionalFormatting>
  <conditionalFormatting sqref="F729:G729 A729 Q729 J729:M729 O729">
    <cfRule type="expression" dxfId="0" priority="796">
      <formula>(#REF!&lt;&gt;"")*(A$1&lt;&gt;"")</formula>
    </cfRule>
  </conditionalFormatting>
  <conditionalFormatting sqref="E746 R746 N729">
    <cfRule type="expression" dxfId="1" priority="789">
      <formula>(#REF!&lt;&gt;"")*(E$1&lt;&gt;"")</formula>
    </cfRule>
  </conditionalFormatting>
  <conditionalFormatting sqref="M729 T729">
    <cfRule type="expression" dxfId="1" priority="773">
      <formula>(#REF!&lt;&gt;"")*(#REF!&lt;&gt;"")</formula>
    </cfRule>
  </conditionalFormatting>
  <conditionalFormatting sqref="A730 G730">
    <cfRule type="expression" dxfId="0" priority="671">
      <formula>(#REF!&lt;&gt;"")*(A$1&lt;&gt;"")</formula>
    </cfRule>
  </conditionalFormatting>
  <conditionalFormatting sqref="O730 J730:M730 Q730">
    <cfRule type="expression" dxfId="0" priority="676">
      <formula>(#REF!&lt;&gt;"")*(J$1&lt;&gt;"")</formula>
    </cfRule>
  </conditionalFormatting>
  <conditionalFormatting sqref="T730 M730">
    <cfRule type="expression" dxfId="1" priority="674">
      <formula>(#REF!&lt;&gt;"")*(#REF!&lt;&gt;"")</formula>
    </cfRule>
  </conditionalFormatting>
  <conditionalFormatting sqref="F731:G731 A731 Q731 J731:M731 O731">
    <cfRule type="expression" dxfId="0" priority="761">
      <formula>(#REF!&lt;&gt;"")*(A$1&lt;&gt;"")</formula>
    </cfRule>
  </conditionalFormatting>
  <conditionalFormatting sqref="M731 T731">
    <cfRule type="expression" dxfId="1" priority="759">
      <formula>(#REF!&lt;&gt;"")*(#REF!&lt;&gt;"")</formula>
    </cfRule>
  </conditionalFormatting>
  <conditionalFormatting sqref="F732:G732 A732 Q732 J732:M732 O732">
    <cfRule type="expression" dxfId="0" priority="756">
      <formula>(#REF!&lt;&gt;"")*(A$1&lt;&gt;"")</formula>
    </cfRule>
  </conditionalFormatting>
  <conditionalFormatting sqref="M732 T732">
    <cfRule type="expression" dxfId="1" priority="754">
      <formula>(#REF!&lt;&gt;"")*(#REF!&lt;&gt;"")</formula>
    </cfRule>
  </conditionalFormatting>
  <conditionalFormatting sqref="A734 F734:G734 Q734 J734:M734 O734">
    <cfRule type="expression" dxfId="0" priority="751">
      <formula>(#REF!&lt;&gt;"")*(A$1&lt;&gt;"")</formula>
    </cfRule>
  </conditionalFormatting>
  <conditionalFormatting sqref="M734 T734">
    <cfRule type="expression" dxfId="1" priority="749">
      <formula>(#REF!&lt;&gt;"")*(#REF!&lt;&gt;"")</formula>
    </cfRule>
  </conditionalFormatting>
  <conditionalFormatting sqref="A735 F735:G735 Q735 J735:M735 O735">
    <cfRule type="expression" dxfId="0" priority="585">
      <formula>(#REF!&lt;&gt;"")*(A$1&lt;&gt;"")</formula>
    </cfRule>
  </conditionalFormatting>
  <conditionalFormatting sqref="M735 T735">
    <cfRule type="expression" dxfId="1" priority="583">
      <formula>(#REF!&lt;&gt;"")*(#REF!&lt;&gt;"")</formula>
    </cfRule>
  </conditionalFormatting>
  <conditionalFormatting sqref="A736 F736:G736 Q736 J736:M736 O736">
    <cfRule type="expression" dxfId="0" priority="745">
      <formula>(#REF!&lt;&gt;"")*(A$1&lt;&gt;"")</formula>
    </cfRule>
  </conditionalFormatting>
  <conditionalFormatting sqref="M736 T736">
    <cfRule type="expression" dxfId="1" priority="743">
      <formula>(#REF!&lt;&gt;"")*(#REF!&lt;&gt;"")</formula>
    </cfRule>
  </conditionalFormatting>
  <conditionalFormatting sqref="H737 H739">
    <cfRule type="expression" dxfId="0" priority="685">
      <formula>(#REF!&lt;&gt;"")*(H$1&lt;&gt;"")</formula>
    </cfRule>
  </conditionalFormatting>
  <conditionalFormatting sqref="A738 F738:G738 Q738 J738:M738 O738">
    <cfRule type="expression" dxfId="0" priority="531">
      <formula>(#REF!&lt;&gt;"")*(A$1&lt;&gt;"")</formula>
    </cfRule>
  </conditionalFormatting>
  <conditionalFormatting sqref="T738 M738">
    <cfRule type="expression" dxfId="1" priority="529">
      <formula>(#REF!&lt;&gt;"")*(#REF!&lt;&gt;"")</formula>
    </cfRule>
  </conditionalFormatting>
  <conditionalFormatting sqref="F739:G739 A739 O739 Q739 J739:M739">
    <cfRule type="expression" dxfId="0" priority="838">
      <formula>(#REF!&lt;&gt;"")*(A$1&lt;&gt;"")</formula>
    </cfRule>
  </conditionalFormatting>
  <conditionalFormatting sqref="T739 M739">
    <cfRule type="expression" dxfId="1" priority="836">
      <formula>(#REF!&lt;&gt;"")*(#REF!&lt;&gt;"")</formula>
    </cfRule>
  </conditionalFormatting>
  <conditionalFormatting sqref="F740:G740 A740 O740 Q740 J740:M740">
    <cfRule type="expression" dxfId="0" priority="540">
      <formula>(#REF!&lt;&gt;"")*(A$1&lt;&gt;"")</formula>
    </cfRule>
  </conditionalFormatting>
  <conditionalFormatting sqref="M740 T740">
    <cfRule type="expression" dxfId="1" priority="538">
      <formula>(#REF!&lt;&gt;"")*(#REF!&lt;&gt;"")</formula>
    </cfRule>
  </conditionalFormatting>
  <conditionalFormatting sqref="F741:G741 A741 O741 Q741 J741:M741">
    <cfRule type="expression" dxfId="0" priority="628">
      <formula>(#REF!&lt;&gt;"")*(A$1&lt;&gt;"")</formula>
    </cfRule>
  </conditionalFormatting>
  <conditionalFormatting sqref="F742:G742 A742 O742 Q742 J742:M742">
    <cfRule type="expression" dxfId="0" priority="613">
      <formula>(#REF!&lt;&gt;"")*(A$1&lt;&gt;"")</formula>
    </cfRule>
  </conditionalFormatting>
  <conditionalFormatting sqref="M742 T742">
    <cfRule type="expression" dxfId="1" priority="611">
      <formula>(#REF!&lt;&gt;"")*(#REF!&lt;&gt;"")</formula>
    </cfRule>
  </conditionalFormatting>
  <conditionalFormatting sqref="F743:G743 A743 O743 Q743 J743:K743">
    <cfRule type="expression" dxfId="0" priority="647">
      <formula>(#REF!&lt;&gt;"")*(A$1&lt;&gt;"")</formula>
    </cfRule>
  </conditionalFormatting>
  <conditionalFormatting sqref="B744:C744 G744 K744:M744 O744 Q744">
    <cfRule type="expression" dxfId="0" priority="669">
      <formula>(#REF!&lt;&gt;"")*(B$1&lt;&gt;"")</formula>
    </cfRule>
  </conditionalFormatting>
  <conditionalFormatting sqref="E744 R744">
    <cfRule type="expression" dxfId="1" priority="668">
      <formula>(#REF!&lt;&gt;"")*(E$1&lt;&gt;"")</formula>
    </cfRule>
  </conditionalFormatting>
  <conditionalFormatting sqref="B745:C745 G745 K745:M745 O745 Q745">
    <cfRule type="expression" dxfId="0" priority="556">
      <formula>(#REF!&lt;&gt;"")*(B$1&lt;&gt;"")</formula>
    </cfRule>
  </conditionalFormatting>
  <conditionalFormatting sqref="E745 R745">
    <cfRule type="expression" dxfId="1" priority="555">
      <formula>(#REF!&lt;&gt;"")*(E$1&lt;&gt;"")</formula>
    </cfRule>
  </conditionalFormatting>
  <conditionalFormatting sqref="G746 B746:C746 Q746 O746 K746:M746">
    <cfRule type="expression" dxfId="0" priority="790">
      <formula>(#REF!&lt;&gt;"")*(B$1&lt;&gt;"")</formula>
    </cfRule>
  </conditionalFormatting>
  <conditionalFormatting sqref="G747 B747:C747 Q747 O747 K747:M747">
    <cfRule type="expression" dxfId="0" priority="831">
      <formula>(#REF!&lt;&gt;"")*(B$1&lt;&gt;"")</formula>
    </cfRule>
  </conditionalFormatting>
  <conditionalFormatting sqref="E747 R747">
    <cfRule type="expression" dxfId="1" priority="830">
      <formula>(#REF!&lt;&gt;"")*(E$1&lt;&gt;"")</formula>
    </cfRule>
  </conditionalFormatting>
  <conditionalFormatting sqref="B751:C751 G751 Q751 K751:M751 O751">
    <cfRule type="expression" dxfId="0" priority="813">
      <formula>(#REF!&lt;&gt;"")*(B$1&lt;&gt;"")</formula>
    </cfRule>
  </conditionalFormatting>
  <conditionalFormatting sqref="E751 R751">
    <cfRule type="expression" dxfId="1" priority="812">
      <formula>(#REF!&lt;&gt;"")*(E$1&lt;&gt;"")</formula>
    </cfRule>
  </conditionalFormatting>
  <conditionalFormatting sqref="G755 B755:C755 O755 K755:M755 Q755">
    <cfRule type="expression" dxfId="0" priority="693">
      <formula>(#REF!&lt;&gt;"")*(B$1&lt;&gt;"")</formula>
    </cfRule>
  </conditionalFormatting>
  <conditionalFormatting sqref="E755 R755">
    <cfRule type="expression" dxfId="1" priority="692">
      <formula>(#REF!&lt;&gt;"")*(E$1&lt;&gt;"")</formula>
    </cfRule>
  </conditionalFormatting>
  <conditionalFormatting sqref="Z760 Z756">
    <cfRule type="expression" dxfId="0" priority="845">
      <formula>(#REF!&lt;&gt;"")*(#REF!&lt;&gt;"")</formula>
    </cfRule>
  </conditionalFormatting>
  <conditionalFormatting sqref="B758:C758 G758 O758 K758:M758">
    <cfRule type="expression" dxfId="0" priority="844">
      <formula>(#REF!&lt;&gt;"")*(B$1&lt;&gt;"")</formula>
    </cfRule>
  </conditionalFormatting>
  <conditionalFormatting sqref="E767:G767 A763 C767 A767 E763:G763 C763 Z761 R767 T767:U767 J767:P767 J763:R763 T763:U763">
    <cfRule type="expression" dxfId="0" priority="853">
      <formula>(#REF!&lt;&gt;"")*(#REF!&lt;&gt;"")</formula>
    </cfRule>
  </conditionalFormatting>
  <conditionalFormatting sqref="Z762 Z769">
    <cfRule type="expression" dxfId="0" priority="855">
      <formula>(#REF!&lt;&gt;"")*(#REF!&lt;&gt;"")</formula>
    </cfRule>
  </conditionalFormatting>
  <conditionalFormatting sqref="A764 C764 E764:G764 U764 J764:R764">
    <cfRule type="expression" dxfId="0" priority="548">
      <formula>(#REF!&lt;&gt;"")*(#REF!&lt;&gt;"")</formula>
    </cfRule>
  </conditionalFormatting>
  <conditionalFormatting sqref="G764 B764:C764 Q764 K764:M764 O764">
    <cfRule type="expression" dxfId="0" priority="551">
      <formula>(#REF!&lt;&gt;"")*(B$1&lt;&gt;"")</formula>
    </cfRule>
  </conditionalFormatting>
  <conditionalFormatting sqref="E764 R764">
    <cfRule type="expression" dxfId="1" priority="550">
      <formula>(#REF!&lt;&gt;"")*(E$1&lt;&gt;"")</formula>
    </cfRule>
  </conditionalFormatting>
  <conditionalFormatting sqref="A765 E765:G765 C765 Z765 W765 J765:R765 T765:U765">
    <cfRule type="expression" dxfId="0" priority="797">
      <formula>(#REF!&lt;&gt;"")*(#REF!&lt;&gt;"")</formula>
    </cfRule>
  </conditionalFormatting>
  <conditionalFormatting sqref="G765 B765:C765 Q765 K765:M765 O765">
    <cfRule type="expression" dxfId="0" priority="799">
      <formula>(#REF!&lt;&gt;"")*(B$1&lt;&gt;"")</formula>
    </cfRule>
  </conditionalFormatting>
  <conditionalFormatting sqref="E765 R765">
    <cfRule type="expression" dxfId="1" priority="798">
      <formula>(#REF!&lt;&gt;"")*(E$1&lt;&gt;"")</formula>
    </cfRule>
  </conditionalFormatting>
  <conditionalFormatting sqref="E766:H766 J766:R766 A766 C766 Z776 W766:X766 Z766 T766:U766">
    <cfRule type="expression" dxfId="0" priority="852">
      <formula>(#REF!&lt;&gt;"")*(#REF!&lt;&gt;"")</formula>
    </cfRule>
  </conditionalFormatting>
  <conditionalFormatting sqref="G768 B768:C768 Q768 K768:M768 O768">
    <cfRule type="expression" dxfId="0" priority="824">
      <formula>(#REF!&lt;&gt;"")*(B$1&lt;&gt;"")</formula>
    </cfRule>
  </conditionalFormatting>
  <conditionalFormatting sqref="E768 R768">
    <cfRule type="expression" dxfId="1" priority="823">
      <formula>(#REF!&lt;&gt;"")*(E$1&lt;&gt;"")</formula>
    </cfRule>
  </conditionalFormatting>
  <conditionalFormatting sqref="B773:C773 G773 K773:M773 O773">
    <cfRule type="expression" dxfId="0" priority="783">
      <formula>(#REF!&lt;&gt;"")*(B$1&lt;&gt;"")</formula>
    </cfRule>
  </conditionalFormatting>
  <conditionalFormatting sqref="E773 R773">
    <cfRule type="expression" dxfId="1" priority="782">
      <formula>(#REF!&lt;&gt;"")*(E$1&lt;&gt;"")</formula>
    </cfRule>
  </conditionalFormatting>
  <conditionalFormatting sqref="G777 B777:C777 Q777 O777 K777:M777">
    <cfRule type="expression" dxfId="0" priority="681">
      <formula>(#REF!&lt;&gt;"")*(B$1&lt;&gt;"")</formula>
    </cfRule>
  </conditionalFormatting>
  <conditionalFormatting sqref="E777 R777">
    <cfRule type="expression" dxfId="1" priority="680">
      <formula>(#REF!&lt;&gt;"")*(E$1&lt;&gt;"")</formula>
    </cfRule>
  </conditionalFormatting>
  <conditionalFormatting sqref="B778:C778 G778 K778:M778 O778 Q778">
    <cfRule type="expression" dxfId="0" priority="523">
      <formula>(#REF!&lt;&gt;"")*(B$1&lt;&gt;"")</formula>
    </cfRule>
  </conditionalFormatting>
  <conditionalFormatting sqref="E778 R778">
    <cfRule type="expression" dxfId="1" priority="522">
      <formula>(#REF!&lt;&gt;"")*(E$1&lt;&gt;"")</formula>
    </cfRule>
  </conditionalFormatting>
  <conditionalFormatting sqref="B779:C779 G779 K779:M779 O779 Q779">
    <cfRule type="expression" dxfId="0" priority="518">
      <formula>(#REF!&lt;&gt;"")*(B$1&lt;&gt;"")</formula>
    </cfRule>
  </conditionalFormatting>
  <conditionalFormatting sqref="E779 R779">
    <cfRule type="expression" dxfId="1" priority="517">
      <formula>(#REF!&lt;&gt;"")*(E$1&lt;&gt;"")</formula>
    </cfRule>
  </conditionalFormatting>
  <conditionalFormatting sqref="B781:C781 G781 Q781 K781:M781 O781">
    <cfRule type="expression" dxfId="0" priority="780">
      <formula>(#REF!&lt;&gt;"")*(B$1&lt;&gt;"")</formula>
    </cfRule>
  </conditionalFormatting>
  <conditionalFormatting sqref="E781 R781">
    <cfRule type="expression" dxfId="1" priority="779">
      <formula>(#REF!&lt;&gt;"")*(E$1&lt;&gt;"")</formula>
    </cfRule>
  </conditionalFormatting>
  <conditionalFormatting sqref="B783:C783 G783 Q783 K783:M783 O783">
    <cfRule type="expression" dxfId="0" priority="620">
      <formula>(#REF!&lt;&gt;"")*(B$1&lt;&gt;"")</formula>
    </cfRule>
  </conditionalFormatting>
  <conditionalFormatting sqref="E783 R783">
    <cfRule type="expression" dxfId="1" priority="619">
      <formula>(#REF!&lt;&gt;"")*(E$1&lt;&gt;"")</formula>
    </cfRule>
  </conditionalFormatting>
  <conditionalFormatting sqref="B784:C784 G784 K784:M784 O784 Q784">
    <cfRule type="expression" dxfId="0" priority="636">
      <formula>(#REF!&lt;&gt;"")*(B$1&lt;&gt;"")</formula>
    </cfRule>
  </conditionalFormatting>
  <conditionalFormatting sqref="E784 R784">
    <cfRule type="expression" dxfId="1" priority="635">
      <formula>(#REF!&lt;&gt;"")*(E$1&lt;&gt;"")</formula>
    </cfRule>
  </conditionalFormatting>
  <conditionalFormatting sqref="B785:C785 G785 K785:M785 O785 Q785">
    <cfRule type="expression" dxfId="0" priority="576">
      <formula>(#REF!&lt;&gt;"")*(B$1&lt;&gt;"")</formula>
    </cfRule>
  </conditionalFormatting>
  <conditionalFormatting sqref="E785 R785">
    <cfRule type="expression" dxfId="1" priority="575">
      <formula>(#REF!&lt;&gt;"")*(E$1&lt;&gt;"")</formula>
    </cfRule>
  </conditionalFormatting>
  <conditionalFormatting sqref="B786:C786 G786 K786:M786 O786 Q786">
    <cfRule type="expression" dxfId="0" priority="663">
      <formula>(#REF!&lt;&gt;"")*(B$1&lt;&gt;"")</formula>
    </cfRule>
  </conditionalFormatting>
  <conditionalFormatting sqref="E786 R786">
    <cfRule type="expression" dxfId="1" priority="662">
      <formula>(#REF!&lt;&gt;"")*(E$1&lt;&gt;"")</formula>
    </cfRule>
  </conditionalFormatting>
  <conditionalFormatting sqref="B787:C787 G787 K787:M787 O787 Q787">
    <cfRule type="expression" dxfId="0" priority="657">
      <formula>(#REF!&lt;&gt;"")*(B$1&lt;&gt;"")</formula>
    </cfRule>
  </conditionalFormatting>
  <conditionalFormatting sqref="E787 R787">
    <cfRule type="expression" dxfId="1" priority="656">
      <formula>(#REF!&lt;&gt;"")*(E$1&lt;&gt;"")</formula>
    </cfRule>
  </conditionalFormatting>
  <conditionalFormatting sqref="B788:C788 G788 K788:M788 O788 Q788">
    <cfRule type="expression" dxfId="0" priority="570">
      <formula>(#REF!&lt;&gt;"")*(B$1&lt;&gt;"")</formula>
    </cfRule>
  </conditionalFormatting>
  <conditionalFormatting sqref="E788 R788">
    <cfRule type="expression" dxfId="1" priority="569">
      <formula>(#REF!&lt;&gt;"")*(E$1&lt;&gt;"")</formula>
    </cfRule>
  </conditionalFormatting>
  <conditionalFormatting sqref="G791 B791:C791 O791 K791:M791 Q791">
    <cfRule type="expression" dxfId="0" priority="513">
      <formula>(#REF!&lt;&gt;"")*(B$1&lt;&gt;"")</formula>
    </cfRule>
  </conditionalFormatting>
  <conditionalFormatting sqref="E791 R791">
    <cfRule type="expression" dxfId="1" priority="512">
      <formula>(#REF!&lt;&gt;"")*(E$1&lt;&gt;"")</formula>
    </cfRule>
  </conditionalFormatting>
  <conditionalFormatting sqref="B792:C792 G792 K792:M792 O792">
    <cfRule type="expression" dxfId="0" priority="834">
      <formula>(#REF!&lt;&gt;"")*(B$1&lt;&gt;"")</formula>
    </cfRule>
  </conditionalFormatting>
  <conditionalFormatting sqref="E792 R792">
    <cfRule type="expression" dxfId="1" priority="833">
      <formula>(#REF!&lt;&gt;"")*(E$1&lt;&gt;"")</formula>
    </cfRule>
  </conditionalFormatting>
  <conditionalFormatting sqref="B793:C793 G793 K793:M793 O793 Q793">
    <cfRule type="expression" dxfId="0" priority="771">
      <formula>(#REF!&lt;&gt;"")*(B$1&lt;&gt;"")</formula>
    </cfRule>
  </conditionalFormatting>
  <conditionalFormatting sqref="E793 R793">
    <cfRule type="expression" dxfId="1" priority="770">
      <formula>(#REF!&lt;&gt;"")*(E$1&lt;&gt;"")</formula>
    </cfRule>
  </conditionalFormatting>
  <conditionalFormatting sqref="A798 E795:H797 H806:H807 A795:A796 E846:H846 J846:R846 A846 A800 E800:G800 H871:H877 A802:A803 E802:H803 J802:O803 E871:E877 E886:H886 J886:O886 A886 A807 F807:G807 C807 J795:O795 C895 A895 C862 E862:G862 E914:G914 H914:H916 H907 A897:A898 C897:C898 A900 C900 A866:A867 A864 A862 H904:H905 T800 Q794:Q797 T795:T796 J797:O797 J796:N796 T805:T807 M833:M838 M842 Z846 T846 O798 J800:O800 T847:U847 Q848 M848:M849 Z849 P849:Q849 Q861 M861 T862:T867 Z862:AC863 T803 R877 M878 Q886 M804 T886 T895:T900 P908 K907:K908 T902 Z902 AB902:AC902 AA901:AA903 AB905:AB910 T907:T909 AC907:AC909 J914:O914 M907:M908 R914 J862:R862 T912:T914 Z912:Z913 Q910 AB912:AB913 R897:R898 R900 Q864 Z895:AC900 Q904:Q908 T948:T949 Z948:AB949">
    <cfRule type="expression" dxfId="1" priority="465">
      <formula>(#REF!&lt;&gt;"")*(#REF!&lt;&gt;"")</formula>
    </cfRule>
  </conditionalFormatting>
  <conditionalFormatting sqref="E794:H794 J794:O794">
    <cfRule type="expression" dxfId="1" priority="462">
      <formula>(#REF!&lt;&gt;"")*(#REF!&lt;&gt;"")</formula>
    </cfRule>
  </conditionalFormatting>
  <conditionalFormatting sqref="P908 P846:Q846 J848 Q847:Q848 P849:Q849 J858 Q861 P885:Q886 Q910 P862:Q862 Q904:Q908 Q795:Q797 AC917:AC922 AB923:AC925 AB942:AC945 AC948:AC949 AC940:AC941">
    <cfRule type="expression" dxfId="0" priority="466">
      <formula>(#REF!&lt;&gt;"")*(#REF!&lt;&gt;"")</formula>
    </cfRule>
  </conditionalFormatting>
  <conditionalFormatting sqref="E798:H798 J798">
    <cfRule type="expression" dxfId="1" priority="449">
      <formula>(#REF!&lt;&gt;"")*(#REF!&lt;&gt;"")</formula>
    </cfRule>
  </conditionalFormatting>
  <conditionalFormatting sqref="Q802:Q807 Q798 Q800">
    <cfRule type="expression" dxfId="0" priority="411">
      <formula>(#REF!&lt;&gt;"")*(#REF!&lt;&gt;"")</formula>
    </cfRule>
    <cfRule type="expression" dxfId="1" priority="412">
      <formula>(#REF!&lt;&gt;"")*(#REF!&lt;&gt;"")</formula>
    </cfRule>
  </conditionalFormatting>
  <conditionalFormatting sqref="A799 E799:G799 J799:O799">
    <cfRule type="expression" dxfId="1" priority="67">
      <formula>(#REF!&lt;&gt;"")*(#REF!&lt;&gt;"")</formula>
    </cfRule>
  </conditionalFormatting>
  <conditionalFormatting sqref="H800 T801 T799">
    <cfRule type="expression" dxfId="1" priority="468">
      <formula>(#REF!&lt;&gt;"")*(#REF!&lt;&gt;"")</formula>
    </cfRule>
  </conditionalFormatting>
  <conditionalFormatting sqref="A801 E801:H801 J801:O801">
    <cfRule type="expression" dxfId="1" priority="73">
      <formula>(#REF!&lt;&gt;"")*(#REF!&lt;&gt;"")</formula>
    </cfRule>
  </conditionalFormatting>
  <conditionalFormatting sqref="F807:G807 A804:A807 C806 F804:G805 E806:G806 H806:H807 J806:O807 J804:P805 N907:N908">
    <cfRule type="expression" dxfId="1" priority="469">
      <formula>(#REF!&lt;&gt;"")*(A$1&lt;&gt;"")</formula>
    </cfRule>
  </conditionalFormatting>
  <conditionalFormatting sqref="H908 H912:H913 P804:P807 O907:O908 J907:M908">
    <cfRule type="expression" dxfId="0" priority="470">
      <formula>(#REF!&lt;&gt;"")*(H$1&lt;&gt;"")</formula>
    </cfRule>
  </conditionalFormatting>
  <conditionalFormatting sqref="O853 M855:M857 M853 M844:M845 Q853">
    <cfRule type="expression" dxfId="1" priority="403">
      <formula>(#REF!&lt;&gt;"")*(#REF!&lt;&gt;"")</formula>
    </cfRule>
  </conditionalFormatting>
  <conditionalFormatting sqref="AA846:AC846 AA849:AC849">
    <cfRule type="expression" dxfId="1" priority="355">
      <formula>(#REF!&lt;&gt;"")*(#REF!&lt;&gt;"")</formula>
    </cfRule>
  </conditionalFormatting>
  <conditionalFormatting sqref="E847:G847 Q850">
    <cfRule type="expression" dxfId="1" priority="396">
      <formula>(#REF!&lt;&gt;"")*(#REF!&lt;&gt;"")</formula>
    </cfRule>
  </conditionalFormatting>
  <conditionalFormatting sqref="O852 J847:Q847 O860">
    <cfRule type="expression" dxfId="1" priority="393">
      <formula>(#REF!&lt;&gt;"")*(#REF!&lt;&gt;"")</formula>
    </cfRule>
  </conditionalFormatting>
  <conditionalFormatting sqref="M860 M847 Q860">
    <cfRule type="expression" dxfId="1" priority="392">
      <formula>(#REF!&lt;&gt;"")*(#REF!&lt;&gt;"")</formula>
    </cfRule>
  </conditionalFormatting>
  <conditionalFormatting sqref="Q851 M850:M851">
    <cfRule type="expression" dxfId="1" priority="386">
      <formula>(#REF!&lt;&gt;"")*(#REF!&lt;&gt;"")</formula>
    </cfRule>
  </conditionalFormatting>
  <conditionalFormatting sqref="M852 Q852">
    <cfRule type="expression" dxfId="1" priority="384">
      <formula>(#REF!&lt;&gt;"")*(#REF!&lt;&gt;"")</formula>
    </cfRule>
  </conditionalFormatting>
  <conditionalFormatting sqref="M859 Q859">
    <cfRule type="expression" dxfId="1" priority="368">
      <formula>(#REF!&lt;&gt;"")*(#REF!&lt;&gt;"")</formula>
    </cfRule>
  </conditionalFormatting>
  <conditionalFormatting sqref="A863 Q863">
    <cfRule type="expression" dxfId="1" priority="113">
      <formula>(#REF!&lt;&gt;"")*(#REF!&lt;&gt;"")</formula>
    </cfRule>
  </conditionalFormatting>
  <conditionalFormatting sqref="E863:G863 C863 J863:O863 R863">
    <cfRule type="expression" dxfId="1" priority="111">
      <formula>(#REF!&lt;&gt;"")*(#REF!&lt;&gt;"")</formula>
    </cfRule>
  </conditionalFormatting>
  <conditionalFormatting sqref="A869 C866:C867 E866:G867 E864:G864 C864 E869:G869 C869 M872:M875 P871:R872 Q869 J866:R866 M870 M868 R867:R870 M877 R864 Z866 Z867:AC867 J869:O869 J864:O864 J867:K867 O867:Q867 Z871:AC872 P868 AC868 AA868 Z864:AC865">
    <cfRule type="expression" dxfId="1" priority="417">
      <formula>(#REF!&lt;&gt;"")*(#REF!&lt;&gt;"")</formula>
    </cfRule>
  </conditionalFormatting>
  <conditionalFormatting sqref="P869:Q875 P866:Q867 P864:Q864 P877:Q877 P868">
    <cfRule type="expression" dxfId="0" priority="418">
      <formula>(#REF!&lt;&gt;"")*(#REF!&lt;&gt;"")</formula>
    </cfRule>
  </conditionalFormatting>
  <conditionalFormatting sqref="C865 E865:G865 J865:R865">
    <cfRule type="expression" dxfId="1" priority="105">
      <formula>(#REF!&lt;&gt;"")*(#REF!&lt;&gt;"")</formula>
    </cfRule>
  </conditionalFormatting>
  <conditionalFormatting sqref="AA866 AC866">
    <cfRule type="expression" dxfId="1" priority="137">
      <formula>(#REF!&lt;&gt;"")*(#REF!&lt;&gt;"")</formula>
    </cfRule>
  </conditionalFormatting>
  <conditionalFormatting sqref="P874:R875 P877:Q877">
    <cfRule type="expression" dxfId="1" priority="379">
      <formula>(#REF!&lt;&gt;"")*(#REF!&lt;&gt;"")</formula>
    </cfRule>
  </conditionalFormatting>
  <conditionalFormatting sqref="Q874:Q875 Q877">
    <cfRule type="expression" dxfId="0" priority="365">
      <formula>(#REF!&lt;&gt;"")*(#REF!&lt;&gt;"")</formula>
    </cfRule>
  </conditionalFormatting>
  <conditionalFormatting sqref="Z874:Z875 Z877">
    <cfRule type="expression" dxfId="1" priority="360">
      <formula>(#REF!&lt;&gt;"")*(#REF!&lt;&gt;"")</formula>
    </cfRule>
  </conditionalFormatting>
  <conditionalFormatting sqref="AA874:AC875 AA877:AB877">
    <cfRule type="expression" dxfId="1" priority="353">
      <formula>(#REF!&lt;&gt;"")*(#REF!&lt;&gt;"")</formula>
    </cfRule>
  </conditionalFormatting>
  <conditionalFormatting sqref="E887:H894 J887:O894 Q887:Q894">
    <cfRule type="expression" dxfId="1" priority="341">
      <formula>(#REF!&lt;&gt;"")*(#REF!&lt;&gt;"")</formula>
    </cfRule>
  </conditionalFormatting>
  <conditionalFormatting sqref="P887:Q894">
    <cfRule type="expression" dxfId="1" priority="340">
      <formula>(#REF!&lt;&gt;"")*(#REF!&lt;&gt;"")</formula>
    </cfRule>
    <cfRule type="expression" dxfId="0" priority="342">
      <formula>(#REF!&lt;&gt;"")*(#REF!&lt;&gt;"")</formula>
    </cfRule>
  </conditionalFormatting>
  <conditionalFormatting sqref="T887 T889:T893">
    <cfRule type="expression" dxfId="1" priority="343">
      <formula>(#REF!&lt;&gt;"")*(#REF!&lt;&gt;"")</formula>
    </cfRule>
  </conditionalFormatting>
  <conditionalFormatting sqref="AA887:AA891 AC887:AC891 AA892:AC894">
    <cfRule type="expression" dxfId="1" priority="337">
      <formula>(#REF!&lt;&gt;"")*(#REF!&lt;&gt;"")</formula>
    </cfRule>
  </conditionalFormatting>
  <conditionalFormatting sqref="E897:G898 E895:G895 E900:G900 Q895 Q897:Q898 J895:O895 J897:O898 Q900 J900:O900">
    <cfRule type="expression" dxfId="1" priority="335">
      <formula>(#REF!&lt;&gt;"")*(#REF!&lt;&gt;"")</formula>
    </cfRule>
  </conditionalFormatting>
  <conditionalFormatting sqref="H895 H903 H900:H901 H897:H898">
    <cfRule type="expression" dxfId="1" priority="347">
      <formula>(#REF!&lt;&gt;"")*(#REF!&lt;&gt;"")</formula>
    </cfRule>
  </conditionalFormatting>
  <conditionalFormatting sqref="P895:Q895 P897:Q898 P900:Q900">
    <cfRule type="expression" dxfId="1" priority="334">
      <formula>(#REF!&lt;&gt;"")*(#REF!&lt;&gt;"")</formula>
    </cfRule>
    <cfRule type="expression" dxfId="0" priority="336">
      <formula>(#REF!&lt;&gt;"")*(#REF!&lt;&gt;"")</formula>
    </cfRule>
  </conditionalFormatting>
  <conditionalFormatting sqref="A896 C896 R896">
    <cfRule type="expression" dxfId="1" priority="99">
      <formula>(#REF!&lt;&gt;"")*(#REF!&lt;&gt;"")</formula>
    </cfRule>
  </conditionalFormatting>
  <conditionalFormatting sqref="E896:G896 J896:O896 Q896">
    <cfRule type="expression" dxfId="1" priority="96">
      <formula>(#REF!&lt;&gt;"")*(#REF!&lt;&gt;"")</formula>
    </cfRule>
  </conditionalFormatting>
  <conditionalFormatting sqref="C899 A899 R899">
    <cfRule type="expression" dxfId="1" priority="104">
      <formula>(#REF!&lt;&gt;"")*(#REF!&lt;&gt;"")</formula>
    </cfRule>
  </conditionalFormatting>
  <conditionalFormatting sqref="E899:G899 J899:O899 Q899">
    <cfRule type="expression" dxfId="1" priority="101">
      <formula>(#REF!&lt;&gt;"")*(#REF!&lt;&gt;"")</formula>
    </cfRule>
  </conditionalFormatting>
  <conditionalFormatting sqref="E901:G901 Q901 J901:O901">
    <cfRule type="expression" dxfId="1" priority="330">
      <formula>(#REF!&lt;&gt;"")*(#REF!&lt;&gt;"")</formula>
    </cfRule>
  </conditionalFormatting>
  <conditionalFormatting sqref="E902:G902 Q902 J902:O902">
    <cfRule type="expression" dxfId="1" priority="118">
      <formula>(#REF!&lt;&gt;"")*(#REF!&lt;&gt;"")</formula>
    </cfRule>
  </conditionalFormatting>
  <conditionalFormatting sqref="E903:G903 Q903 J903:O903">
    <cfRule type="expression" dxfId="1" priority="317">
      <formula>(#REF!&lt;&gt;"")*(#REF!&lt;&gt;"")</formula>
    </cfRule>
  </conditionalFormatting>
  <conditionalFormatting sqref="C904:C905 C910 A910 A904:A905 C907:C908 A907:A908 AC924:AC925 AC921 A915:A925 C915:C925 H921:H922 A912:A913 C912:C913 H946:H949 T932 Z932:AC932 H940:H944 A936:A949 C936:C949 A933:A934 C933:C934 H934:H935">
    <cfRule type="expression" dxfId="1" priority="467">
      <formula>(#REF!&lt;&gt;"")*(#REF!&lt;&gt;"")</formula>
    </cfRule>
  </conditionalFormatting>
  <conditionalFormatting sqref="E904:G904 O904 J904:M904">
    <cfRule type="expression" dxfId="0" priority="297">
      <formula>(#REF!&lt;&gt;"")*(E$1&lt;&gt;"")</formula>
    </cfRule>
  </conditionalFormatting>
  <conditionalFormatting sqref="T904 M904">
    <cfRule type="expression" dxfId="1" priority="294">
      <formula>(#REF!&lt;&gt;"")*(#REF!&lt;&gt;"")</formula>
    </cfRule>
  </conditionalFormatting>
  <conditionalFormatting sqref="P904:P905 P907">
    <cfRule type="expression" dxfId="1" priority="159">
      <formula>(#REF!&lt;&gt;"")*(#REF!&lt;&gt;"")</formula>
    </cfRule>
    <cfRule type="expression" dxfId="0" priority="160">
      <formula>(#REF!&lt;&gt;"")*(#REF!&lt;&gt;"")</formula>
    </cfRule>
  </conditionalFormatting>
  <conditionalFormatting sqref="E905:G905 J905:M905 O905">
    <cfRule type="expression" dxfId="0" priority="303">
      <formula>(#REF!&lt;&gt;"")*(E$1&lt;&gt;"")</formula>
    </cfRule>
  </conditionalFormatting>
  <conditionalFormatting sqref="M905 T905:T906">
    <cfRule type="expression" dxfId="1" priority="300">
      <formula>(#REF!&lt;&gt;"")*(#REF!&lt;&gt;"")</formula>
    </cfRule>
  </conditionalFormatting>
  <conditionalFormatting sqref="C906 A906">
    <cfRule type="expression" dxfId="1" priority="78">
      <formula>(#REF!&lt;&gt;"")*(#REF!&lt;&gt;"")</formula>
    </cfRule>
  </conditionalFormatting>
  <conditionalFormatting sqref="H906 K906 M906">
    <cfRule type="expression" dxfId="1" priority="77">
      <formula>(#REF!&lt;&gt;"")*(#REF!&lt;&gt;"")</formula>
    </cfRule>
  </conditionalFormatting>
  <conditionalFormatting sqref="O906 J906:M906">
    <cfRule type="expression" dxfId="0" priority="80">
      <formula>(#REF!&lt;&gt;"")*(J$1&lt;&gt;"")</formula>
    </cfRule>
  </conditionalFormatting>
  <conditionalFormatting sqref="E907:G907 E908 G908">
    <cfRule type="expression" dxfId="0" priority="299">
      <formula>(#REF!&lt;&gt;"")*(E$1&lt;&gt;"")</formula>
    </cfRule>
  </conditionalFormatting>
  <conditionalFormatting sqref="C909 A909">
    <cfRule type="expression" dxfId="1" priority="94">
      <formula>(#REF!&lt;&gt;"")*(#REF!&lt;&gt;"")</formula>
    </cfRule>
  </conditionalFormatting>
  <conditionalFormatting sqref="E909:H909 K909:M909 O909:P909">
    <cfRule type="expression" dxfId="0" priority="91">
      <formula>(#REF!&lt;&gt;"")*(E$1&lt;&gt;"")</formula>
    </cfRule>
  </conditionalFormatting>
  <conditionalFormatting sqref="E910:H910 K910:M910 O910:P910">
    <cfRule type="expression" dxfId="0" priority="309">
      <formula>(#REF!&lt;&gt;"")*(E$1&lt;&gt;"")</formula>
    </cfRule>
  </conditionalFormatting>
  <conditionalFormatting sqref="M910 T910">
    <cfRule type="expression" dxfId="1" priority="307">
      <formula>(#REF!&lt;&gt;"")*(#REF!&lt;&gt;"")</formula>
    </cfRule>
  </conditionalFormatting>
  <conditionalFormatting sqref="A911 C911">
    <cfRule type="expression" dxfId="1" priority="155">
      <formula>(#REF!&lt;&gt;"")*(#REF!&lt;&gt;"")</formula>
    </cfRule>
  </conditionalFormatting>
  <conditionalFormatting sqref="E911:H911 O911:P911 K911:M911">
    <cfRule type="expression" dxfId="0" priority="151">
      <formula>(#REF!&lt;&gt;"")*(E$1&lt;&gt;"")</formula>
    </cfRule>
  </conditionalFormatting>
  <conditionalFormatting sqref="AB911 Q911">
    <cfRule type="expression" dxfId="1" priority="153">
      <formula>(#REF!&lt;&gt;"")*(#REF!&lt;&gt;"")</formula>
    </cfRule>
  </conditionalFormatting>
  <conditionalFormatting sqref="E912:G913 Q912:Q913 J912:O913">
    <cfRule type="expression" dxfId="1" priority="322">
      <formula>(#REF!&lt;&gt;"")*(#REF!&lt;&gt;"")</formula>
    </cfRule>
  </conditionalFormatting>
  <conditionalFormatting sqref="P912:Q913">
    <cfRule type="expression" dxfId="1" priority="321">
      <formula>(#REF!&lt;&gt;"")*(#REF!&lt;&gt;"")</formula>
    </cfRule>
    <cfRule type="expression" dxfId="0" priority="323">
      <formula>(#REF!&lt;&gt;"")*(#REF!&lt;&gt;"")</formula>
    </cfRule>
  </conditionalFormatting>
  <conditionalFormatting sqref="A914 C914">
    <cfRule type="expression" dxfId="1" priority="168">
      <formula>(#REF!&lt;&gt;"")*(#REF!&lt;&gt;"")</formula>
    </cfRule>
  </conditionalFormatting>
  <conditionalFormatting sqref="E915:G916 K915:O916">
    <cfRule type="expression" dxfId="1" priority="286">
      <formula>(#REF!&lt;&gt;"")*(#REF!&lt;&gt;"")</formula>
    </cfRule>
  </conditionalFormatting>
  <conditionalFormatting sqref="E915:G916 Q915:Q916 J915:O916">
    <cfRule type="expression" dxfId="1" priority="288">
      <formula>(#REF!&lt;&gt;"")*(F$1&lt;&gt;"")</formula>
    </cfRule>
  </conditionalFormatting>
  <conditionalFormatting sqref="P916:Q916 Q915">
    <cfRule type="expression" dxfId="0" priority="289">
      <formula>(#REF!&lt;&gt;"")*(Q$1&lt;&gt;"")</formula>
    </cfRule>
  </conditionalFormatting>
  <conditionalFormatting sqref="F917:F919 J917:L919 N917:N919 P917:P919">
    <cfRule type="expression" dxfId="0" priority="284">
      <formula>(#REF!&lt;&gt;"")*(G$1&lt;&gt;"")</formula>
    </cfRule>
  </conditionalFormatting>
  <conditionalFormatting sqref="AB921 AB917:AB919 AB947 AB933:AB939 AB941">
    <cfRule type="expression" dxfId="0" priority="472">
      <formula>(#REF!&lt;&gt;"")*(#REF!&lt;&gt;"")</formula>
    </cfRule>
  </conditionalFormatting>
  <conditionalFormatting sqref="E920:G920 K920:O920">
    <cfRule type="expression" dxfId="1" priority="276">
      <formula>(#REF!&lt;&gt;"")*(#REF!&lt;&gt;"")</formula>
    </cfRule>
  </conditionalFormatting>
  <conditionalFormatting sqref="E920:G920 Q920 J920:O920">
    <cfRule type="expression" dxfId="1" priority="274">
      <formula>(#REF!&lt;&gt;"")*(F$1&lt;&gt;"")</formula>
    </cfRule>
  </conditionalFormatting>
  <conditionalFormatting sqref="F921 P921 N921 J921:L921">
    <cfRule type="expression" dxfId="0" priority="267">
      <formula>(#REF!&lt;&gt;"")*(G$1&lt;&gt;"")</formula>
    </cfRule>
  </conditionalFormatting>
  <conditionalFormatting sqref="E922:G922 Q922 J922:O922">
    <cfRule type="expression" dxfId="1" priority="270">
      <formula>(#REF!&lt;&gt;"")*(F$1&lt;&gt;"")</formula>
    </cfRule>
  </conditionalFormatting>
  <conditionalFormatting sqref="E922:G922 N922:O922 K922:L922">
    <cfRule type="expression" dxfId="1" priority="268">
      <formula>(#REF!&lt;&gt;"")*(#REF!&lt;&gt;"")</formula>
    </cfRule>
  </conditionalFormatting>
  <conditionalFormatting sqref="T922 M922">
    <cfRule type="expression" dxfId="1" priority="273">
      <formula>(#REF!&lt;&gt;"")*(#REF!&lt;&gt;"")</formula>
    </cfRule>
  </conditionalFormatting>
  <conditionalFormatting sqref="F923:F924 J923:L924 N923:N924 P923">
    <cfRule type="expression" dxfId="0" priority="264">
      <formula>(#REF!&lt;&gt;"")*(G$1&lt;&gt;"")</formula>
    </cfRule>
  </conditionalFormatting>
  <conditionalFormatting sqref="F925 P925 N925 J925:L925">
    <cfRule type="expression" dxfId="0" priority="261">
      <formula>(#REF!&lt;&gt;"")*(G$1&lt;&gt;"")</formula>
    </cfRule>
  </conditionalFormatting>
  <conditionalFormatting sqref="AC926 A926 C926">
    <cfRule type="expression" dxfId="1" priority="36">
      <formula>(#REF!&lt;&gt;"")*(#REF!&lt;&gt;"")</formula>
    </cfRule>
  </conditionalFormatting>
  <conditionalFormatting sqref="F926 P926 N926 J926:L926">
    <cfRule type="expression" dxfId="0" priority="18">
      <formula>(#REF!&lt;&gt;"")*(G$1&lt;&gt;"")</formula>
    </cfRule>
  </conditionalFormatting>
  <conditionalFormatting sqref="AC927 A927 C927">
    <cfRule type="expression" dxfId="1" priority="35">
      <formula>(#REF!&lt;&gt;"")*(#REF!&lt;&gt;"")</formula>
    </cfRule>
  </conditionalFormatting>
  <conditionalFormatting sqref="F927 P927 N927 J927:L927">
    <cfRule type="expression" dxfId="0" priority="17">
      <formula>(#REF!&lt;&gt;"")*(G$1&lt;&gt;"")</formula>
    </cfRule>
  </conditionalFormatting>
  <conditionalFormatting sqref="AC928 A928 C928">
    <cfRule type="expression" dxfId="1" priority="34">
      <formula>(#REF!&lt;&gt;"")*(#REF!&lt;&gt;"")</formula>
    </cfRule>
  </conditionalFormatting>
  <conditionalFormatting sqref="F928 P928 N928 J928:L928">
    <cfRule type="expression" dxfId="0" priority="16">
      <formula>(#REF!&lt;&gt;"")*(G$1&lt;&gt;"")</formula>
    </cfRule>
  </conditionalFormatting>
  <conditionalFormatting sqref="AC929 A929 C929">
    <cfRule type="expression" dxfId="1" priority="33">
      <formula>(#REF!&lt;&gt;"")*(#REF!&lt;&gt;"")</formula>
    </cfRule>
  </conditionalFormatting>
  <conditionalFormatting sqref="F929 P929 N929 J929:L929">
    <cfRule type="expression" dxfId="0" priority="15">
      <formula>(#REF!&lt;&gt;"")*(G$1&lt;&gt;"")</formula>
    </cfRule>
  </conditionalFormatting>
  <conditionalFormatting sqref="AC930 A930 C930">
    <cfRule type="expression" dxfId="1" priority="32">
      <formula>(#REF!&lt;&gt;"")*(#REF!&lt;&gt;"")</formula>
    </cfRule>
  </conditionalFormatting>
  <conditionalFormatting sqref="F930 P930 N930 J930:L930">
    <cfRule type="expression" dxfId="0" priority="14">
      <formula>(#REF!&lt;&gt;"")*(G$1&lt;&gt;"")</formula>
    </cfRule>
  </conditionalFormatting>
  <conditionalFormatting sqref="AC931 A931 C931">
    <cfRule type="expression" dxfId="1" priority="31">
      <formula>(#REF!&lt;&gt;"")*(#REF!&lt;&gt;"")</formula>
    </cfRule>
  </conditionalFormatting>
  <conditionalFormatting sqref="F931 P931 N931 J931:L931">
    <cfRule type="expression" dxfId="0" priority="13">
      <formula>(#REF!&lt;&gt;"")*(G$1&lt;&gt;"")</formula>
    </cfRule>
  </conditionalFormatting>
  <conditionalFormatting sqref="A932 C932">
    <cfRule type="expression" dxfId="1" priority="86">
      <formula>(#REF!&lt;&gt;"")*(#REF!&lt;&gt;"")</formula>
    </cfRule>
  </conditionalFormatting>
  <conditionalFormatting sqref="F932 J932:L932 N932">
    <cfRule type="expression" dxfId="0" priority="84">
      <formula>(#REF!&lt;&gt;"")*(G$1&lt;&gt;"")</formula>
    </cfRule>
  </conditionalFormatting>
  <conditionalFormatting sqref="F933 J933:L933 N933">
    <cfRule type="expression" dxfId="0" priority="258">
      <formula>(#REF!&lt;&gt;"")*(G$1&lt;&gt;"")</formula>
    </cfRule>
  </conditionalFormatting>
  <conditionalFormatting sqref="AC946:AC947 AC933:AC939">
    <cfRule type="expression" dxfId="0" priority="471">
      <formula>(#REF!&lt;&gt;"")*(#REF!&lt;&gt;"")</formula>
    </cfRule>
  </conditionalFormatting>
  <conditionalFormatting sqref="F934 J934:L934 N934">
    <cfRule type="expression" dxfId="0" priority="253">
      <formula>(#REF!&lt;&gt;"")*(G$1&lt;&gt;"")</formula>
    </cfRule>
  </conditionalFormatting>
  <conditionalFormatting sqref="C935 A935">
    <cfRule type="expression" dxfId="1" priority="245">
      <formula>(#REF!&lt;&gt;"")*(#REF!&lt;&gt;"")</formula>
    </cfRule>
  </conditionalFormatting>
  <conditionalFormatting sqref="F935 J935:L935 N935">
    <cfRule type="expression" dxfId="0" priority="247">
      <formula>(#REF!&lt;&gt;"")*(G$1&lt;&gt;"")</formula>
    </cfRule>
  </conditionalFormatting>
  <conditionalFormatting sqref="F936 F938:F939 J936:L936 N936 P936 J938:L939 N938:N939">
    <cfRule type="expression" dxfId="0" priority="240">
      <formula>(#REF!&lt;&gt;"")*(G$1&lt;&gt;"")</formula>
    </cfRule>
  </conditionalFormatting>
  <conditionalFormatting sqref="Q936 Q938:Q939">
    <cfRule type="expression" dxfId="1" priority="239">
      <formula>(#REF!&lt;&gt;"")*(R$1&lt;&gt;"")</formula>
    </cfRule>
  </conditionalFormatting>
  <conditionalFormatting sqref="R936 R938:R939">
    <cfRule type="expression" dxfId="1" priority="242">
      <formula>(#REF!&lt;&gt;"")*(#REF!&lt;&gt;"")</formula>
    </cfRule>
  </conditionalFormatting>
  <conditionalFormatting sqref="F937 P937 N937 J937:L937">
    <cfRule type="expression" dxfId="0" priority="236">
      <formula>(#REF!&lt;&gt;"")*(G$1&lt;&gt;"")</formula>
    </cfRule>
  </conditionalFormatting>
  <conditionalFormatting sqref="E940:G940 N940:O940 L940">
    <cfRule type="expression" dxfId="1" priority="226">
      <formula>(#REF!&lt;&gt;"")*(#REF!&lt;&gt;"")</formula>
    </cfRule>
  </conditionalFormatting>
  <conditionalFormatting sqref="E940:G940 Q940 L940:O940 J940">
    <cfRule type="expression" dxfId="1" priority="228">
      <formula>(#REF!&lt;&gt;"")*(F$1&lt;&gt;"")</formula>
    </cfRule>
  </conditionalFormatting>
  <conditionalFormatting sqref="F941 P941 N941 J941:L941">
    <cfRule type="expression" dxfId="0" priority="223">
      <formula>(#REF!&lt;&gt;"")*(G$1&lt;&gt;"")</formula>
    </cfRule>
  </conditionalFormatting>
  <conditionalFormatting sqref="F942:F943 J942:L943 N942:N943 P942:P943">
    <cfRule type="expression" dxfId="0" priority="214">
      <formula>(#REF!&lt;&gt;"")*(G$1&lt;&gt;"")</formula>
    </cfRule>
  </conditionalFormatting>
  <conditionalFormatting sqref="F944:F945 P944 J944:L945 N944:N945">
    <cfRule type="expression" dxfId="0" priority="217">
      <formula>(#REF!&lt;&gt;"")*(G$1&lt;&gt;"")</formula>
    </cfRule>
  </conditionalFormatting>
  <conditionalFormatting sqref="E946:G946 K946:M946">
    <cfRule type="expression" dxfId="1" priority="206">
      <formula>(#REF!&lt;&gt;"")*(#REF!&lt;&gt;"")</formula>
    </cfRule>
  </conditionalFormatting>
  <conditionalFormatting sqref="E946:G946 Q946 J946:O946">
    <cfRule type="expression" dxfId="1" priority="208">
      <formula>(#REF!&lt;&gt;"")*(F$1&lt;&gt;"")</formula>
    </cfRule>
  </conditionalFormatting>
  <conditionalFormatting sqref="F947 J947:L947 N947 P947">
    <cfRule type="expression" dxfId="0" priority="205">
      <formula>(#REF!&lt;&gt;"")*(G$1&lt;&gt;"")</formula>
    </cfRule>
  </conditionalFormatting>
  <conditionalFormatting sqref="E948:G949 J948:R949">
    <cfRule type="expression" dxfId="1" priority="201">
      <formula>(#REF!&lt;&gt;"")*(#REF!&lt;&gt;"")</formula>
    </cfRule>
  </conditionalFormatting>
  <conditionalFormatting sqref="P948:Q949">
    <cfRule type="expression" dxfId="0" priority="202">
      <formula>(#REF!&lt;&gt;"")*(#REF!&lt;&gt;"")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M53"/>
  <sheetViews>
    <sheetView workbookViewId="0">
      <pane ySplit="1" topLeftCell="A2" activePane="bottomLeft" state="frozen"/>
      <selection/>
      <selection pane="bottomLeft" activeCell="D24" sqref="D24"/>
    </sheetView>
  </sheetViews>
  <sheetFormatPr defaultColWidth="8.25" defaultRowHeight="14"/>
  <cols>
    <col min="1" max="1" width="17" style="37" customWidth="1"/>
    <col min="2" max="2" width="7.91666666666667" style="37" customWidth="1"/>
    <col min="3" max="3" width="15.4166666666667" style="37" customWidth="1"/>
    <col min="4" max="24" width="7.91666666666667" style="37" customWidth="1"/>
    <col min="25" max="25" width="13.3333333333333" style="37" customWidth="1"/>
    <col min="26" max="39" width="7.91666666666667" style="37" customWidth="1"/>
    <col min="40" max="16384" width="8.25" style="37"/>
  </cols>
  <sheetData>
    <row r="1" spans="1:39">
      <c r="A1" s="38" t="s">
        <v>5112</v>
      </c>
      <c r="B1" s="38" t="s">
        <v>5113</v>
      </c>
      <c r="C1" s="38" t="s">
        <v>5114</v>
      </c>
      <c r="D1" s="38" t="s">
        <v>5115</v>
      </c>
      <c r="E1" s="38" t="s">
        <v>5116</v>
      </c>
      <c r="F1" s="38" t="s">
        <v>5117</v>
      </c>
      <c r="G1" s="38" t="s">
        <v>5118</v>
      </c>
      <c r="H1" s="38" t="s">
        <v>5119</v>
      </c>
      <c r="I1" s="38" t="s">
        <v>5120</v>
      </c>
      <c r="J1" s="38" t="s">
        <v>5121</v>
      </c>
      <c r="K1" s="38" t="s">
        <v>5122</v>
      </c>
      <c r="L1" s="38" t="s">
        <v>5123</v>
      </c>
      <c r="M1" s="38" t="s">
        <v>5124</v>
      </c>
      <c r="N1" s="38" t="s">
        <v>5125</v>
      </c>
      <c r="O1" s="38" t="s">
        <v>5126</v>
      </c>
      <c r="P1" s="38" t="s">
        <v>5127</v>
      </c>
      <c r="Q1" s="38" t="s">
        <v>5128</v>
      </c>
      <c r="R1" s="38" t="s">
        <v>24</v>
      </c>
      <c r="S1" s="38" t="s">
        <v>5129</v>
      </c>
      <c r="T1" s="38" t="s">
        <v>5130</v>
      </c>
      <c r="U1" s="38" t="s">
        <v>5131</v>
      </c>
      <c r="V1" s="38" t="s">
        <v>5132</v>
      </c>
      <c r="W1" s="38" t="s">
        <v>5133</v>
      </c>
      <c r="X1" s="38" t="s">
        <v>5134</v>
      </c>
      <c r="Y1" s="40" t="s">
        <v>5135</v>
      </c>
      <c r="Z1" s="38" t="s">
        <v>5136</v>
      </c>
      <c r="AA1" s="38" t="s">
        <v>5137</v>
      </c>
      <c r="AB1" s="38" t="s">
        <v>5138</v>
      </c>
      <c r="AC1" s="38" t="s">
        <v>5139</v>
      </c>
      <c r="AD1" s="38" t="s">
        <v>5139</v>
      </c>
      <c r="AE1" s="38" t="s">
        <v>5116</v>
      </c>
      <c r="AF1" s="38" t="s">
        <v>5140</v>
      </c>
      <c r="AG1" s="38" t="s">
        <v>5141</v>
      </c>
      <c r="AH1" s="38" t="s">
        <v>5142</v>
      </c>
      <c r="AI1" s="38" t="s">
        <v>5143</v>
      </c>
      <c r="AJ1" s="38" t="s">
        <v>5140</v>
      </c>
      <c r="AK1" s="38" t="s">
        <v>5144</v>
      </c>
      <c r="AL1" s="38" t="s">
        <v>5145</v>
      </c>
      <c r="AM1" s="38" t="s">
        <v>5146</v>
      </c>
    </row>
    <row r="2" spans="1:39">
      <c r="A2" s="37" t="s">
        <v>5147</v>
      </c>
      <c r="B2" s="37" t="s">
        <v>5148</v>
      </c>
      <c r="C2" s="37" t="e">
        <f>VLOOKUP(A2,'202304带宽'!$H$2:$H$949,1,FALSE)</f>
        <v>#N/A</v>
      </c>
      <c r="D2" s="39" t="s">
        <v>5149</v>
      </c>
      <c r="E2" s="37" t="s">
        <v>5150</v>
      </c>
      <c r="F2" s="37" t="s">
        <v>5151</v>
      </c>
      <c r="G2" s="37" t="s">
        <v>5152</v>
      </c>
      <c r="H2" s="37" t="s">
        <v>5153</v>
      </c>
      <c r="I2" s="37" t="s">
        <v>5154</v>
      </c>
      <c r="J2" s="37" t="s">
        <v>1464</v>
      </c>
      <c r="K2" s="37" t="s">
        <v>5155</v>
      </c>
      <c r="L2" s="37" t="s">
        <v>5156</v>
      </c>
      <c r="M2" s="37" t="s">
        <v>5157</v>
      </c>
      <c r="N2" s="37" t="s">
        <v>5158</v>
      </c>
      <c r="O2" s="37" t="s">
        <v>5159</v>
      </c>
      <c r="P2" s="37" t="s">
        <v>5160</v>
      </c>
      <c r="Q2" s="37" t="s">
        <v>5161</v>
      </c>
      <c r="R2" s="37" t="s">
        <v>5162</v>
      </c>
      <c r="S2" s="37" t="s">
        <v>5163</v>
      </c>
      <c r="T2" s="37" t="s">
        <v>5164</v>
      </c>
      <c r="U2" s="37" t="s">
        <v>5163</v>
      </c>
      <c r="V2" s="37" t="s">
        <v>5163</v>
      </c>
      <c r="W2" s="37" t="s">
        <v>5165</v>
      </c>
      <c r="X2" s="37" t="s">
        <v>5166</v>
      </c>
      <c r="Y2" s="37" t="s">
        <v>5167</v>
      </c>
      <c r="Z2" s="37" t="s">
        <v>5156</v>
      </c>
      <c r="AA2" s="37" t="s">
        <v>5168</v>
      </c>
      <c r="AB2" s="37" t="s">
        <v>5169</v>
      </c>
      <c r="AC2" s="37" t="s">
        <v>5170</v>
      </c>
      <c r="AD2" s="37" t="s">
        <v>5170</v>
      </c>
      <c r="AE2" s="37" t="s">
        <v>5171</v>
      </c>
      <c r="AF2" s="37" t="s">
        <v>5163</v>
      </c>
      <c r="AG2" s="37" t="s">
        <v>5172</v>
      </c>
      <c r="AH2" s="37" t="s">
        <v>5171</v>
      </c>
      <c r="AI2" s="37" t="s">
        <v>5171</v>
      </c>
      <c r="AJ2" s="37" t="s">
        <v>5163</v>
      </c>
      <c r="AK2" s="37" t="s">
        <v>5173</v>
      </c>
      <c r="AL2" s="37" t="s">
        <v>5163</v>
      </c>
      <c r="AM2" s="37" t="s">
        <v>5163</v>
      </c>
    </row>
    <row r="3" spans="1:39">
      <c r="A3" s="37" t="s">
        <v>5174</v>
      </c>
      <c r="B3" s="37" t="s">
        <v>5148</v>
      </c>
      <c r="C3" s="37" t="e">
        <f>VLOOKUP(A3,'202304带宽'!$H$2:$H$949,1,FALSE)</f>
        <v>#N/A</v>
      </c>
      <c r="D3" s="37" t="s">
        <v>5175</v>
      </c>
      <c r="E3" s="37" t="s">
        <v>5176</v>
      </c>
      <c r="F3" s="37" t="s">
        <v>5177</v>
      </c>
      <c r="G3" s="37" t="s">
        <v>5152</v>
      </c>
      <c r="H3" s="37" t="s">
        <v>5178</v>
      </c>
      <c r="I3" s="37" t="s">
        <v>5155</v>
      </c>
      <c r="J3" s="37" t="s">
        <v>5178</v>
      </c>
      <c r="K3" s="37" t="s">
        <v>5155</v>
      </c>
      <c r="L3" s="37" t="s">
        <v>5171</v>
      </c>
      <c r="M3" s="37" t="s">
        <v>5157</v>
      </c>
      <c r="N3" s="37" t="s">
        <v>5158</v>
      </c>
      <c r="O3" s="37" t="s">
        <v>5179</v>
      </c>
      <c r="P3" s="37" t="s">
        <v>5180</v>
      </c>
      <c r="Q3" s="37" t="s">
        <v>5181</v>
      </c>
      <c r="R3" s="37" t="s">
        <v>5182</v>
      </c>
      <c r="S3" s="37" t="s">
        <v>5163</v>
      </c>
      <c r="T3" s="37" t="s">
        <v>5164</v>
      </c>
      <c r="U3" s="37" t="s">
        <v>5163</v>
      </c>
      <c r="V3" s="37" t="s">
        <v>5163</v>
      </c>
      <c r="W3" s="37" t="s">
        <v>5183</v>
      </c>
      <c r="X3" s="37" t="s">
        <v>5166</v>
      </c>
      <c r="Y3" s="37" t="s">
        <v>5167</v>
      </c>
      <c r="Z3" s="37" t="s">
        <v>5171</v>
      </c>
      <c r="AA3" s="37" t="s">
        <v>5163</v>
      </c>
      <c r="AB3" s="37" t="s">
        <v>5163</v>
      </c>
      <c r="AC3" s="37" t="s">
        <v>5184</v>
      </c>
      <c r="AD3" s="37" t="s">
        <v>5184</v>
      </c>
      <c r="AE3" s="37" t="s">
        <v>5156</v>
      </c>
      <c r="AF3" s="37" t="s">
        <v>5163</v>
      </c>
      <c r="AG3" s="37" t="s">
        <v>5172</v>
      </c>
      <c r="AH3" s="37" t="s">
        <v>5171</v>
      </c>
      <c r="AI3" s="37" t="s">
        <v>5171</v>
      </c>
      <c r="AJ3" s="37" t="s">
        <v>5185</v>
      </c>
      <c r="AK3" s="37" t="s">
        <v>5173</v>
      </c>
      <c r="AL3" s="37" t="s">
        <v>5163</v>
      </c>
      <c r="AM3" s="37" t="s">
        <v>5163</v>
      </c>
    </row>
    <row r="4" spans="1:39">
      <c r="A4" s="37" t="s">
        <v>5186</v>
      </c>
      <c r="B4" s="37" t="s">
        <v>5148</v>
      </c>
      <c r="C4" s="37" t="e">
        <f>VLOOKUP(A4,'202304带宽'!$H$2:$H$949,1,FALSE)</f>
        <v>#N/A</v>
      </c>
      <c r="D4" s="37" t="s">
        <v>5187</v>
      </c>
      <c r="E4" s="37" t="s">
        <v>5176</v>
      </c>
      <c r="F4" s="37" t="s">
        <v>5177</v>
      </c>
      <c r="G4" s="37" t="s">
        <v>5152</v>
      </c>
      <c r="H4" s="37" t="s">
        <v>5153</v>
      </c>
      <c r="I4" s="37" t="s">
        <v>5154</v>
      </c>
      <c r="J4" s="37" t="s">
        <v>53</v>
      </c>
      <c r="K4" s="37" t="s">
        <v>5155</v>
      </c>
      <c r="L4" s="37" t="s">
        <v>5156</v>
      </c>
      <c r="M4" s="37" t="s">
        <v>5157</v>
      </c>
      <c r="N4" s="37" t="s">
        <v>5158</v>
      </c>
      <c r="O4" s="37" t="s">
        <v>5188</v>
      </c>
      <c r="P4" s="37" t="s">
        <v>5189</v>
      </c>
      <c r="Q4" s="37" t="s">
        <v>5190</v>
      </c>
      <c r="R4" s="37" t="s">
        <v>5191</v>
      </c>
      <c r="S4" s="37" t="s">
        <v>5163</v>
      </c>
      <c r="T4" s="37" t="s">
        <v>5192</v>
      </c>
      <c r="U4" s="37" t="s">
        <v>5163</v>
      </c>
      <c r="V4" s="37" t="s">
        <v>5163</v>
      </c>
      <c r="W4" s="37" t="s">
        <v>5163</v>
      </c>
      <c r="X4" s="37" t="s">
        <v>5163</v>
      </c>
      <c r="Y4" s="37" t="s">
        <v>5193</v>
      </c>
      <c r="Z4" s="37" t="s">
        <v>5171</v>
      </c>
      <c r="AA4" s="37" t="s">
        <v>5163</v>
      </c>
      <c r="AB4" s="37" t="s">
        <v>5163</v>
      </c>
      <c r="AC4" s="37" t="s">
        <v>5194</v>
      </c>
      <c r="AD4" s="37" t="s">
        <v>5194</v>
      </c>
      <c r="AE4" s="37" t="s">
        <v>5156</v>
      </c>
      <c r="AF4" s="37" t="s">
        <v>5163</v>
      </c>
      <c r="AG4" s="37" t="s">
        <v>5172</v>
      </c>
      <c r="AH4" s="37" t="s">
        <v>5171</v>
      </c>
      <c r="AI4" s="37" t="s">
        <v>5171</v>
      </c>
      <c r="AJ4" s="37" t="s">
        <v>5195</v>
      </c>
      <c r="AK4" s="37" t="s">
        <v>5173</v>
      </c>
      <c r="AL4" s="37" t="s">
        <v>5163</v>
      </c>
      <c r="AM4" s="37" t="s">
        <v>5163</v>
      </c>
    </row>
    <row r="5" hidden="1" spans="1:39">
      <c r="A5" s="37" t="s">
        <v>1110</v>
      </c>
      <c r="B5" s="37" t="s">
        <v>5148</v>
      </c>
      <c r="C5" s="37" t="str">
        <f>VLOOKUP(A5,'202304带宽'!$H$2:$H$949,1,FALSE)</f>
        <v>182315IDC00158</v>
      </c>
      <c r="E5" s="37" t="s">
        <v>5150</v>
      </c>
      <c r="F5" s="37" t="s">
        <v>5177</v>
      </c>
      <c r="G5" s="37" t="s">
        <v>5152</v>
      </c>
      <c r="H5" s="37" t="s">
        <v>30</v>
      </c>
      <c r="I5" s="37" t="s">
        <v>5154</v>
      </c>
      <c r="J5" s="37" t="s">
        <v>530</v>
      </c>
      <c r="K5" s="37" t="s">
        <v>5155</v>
      </c>
      <c r="L5" s="37" t="s">
        <v>5156</v>
      </c>
      <c r="M5" s="37" t="s">
        <v>5157</v>
      </c>
      <c r="N5" s="37" t="s">
        <v>5158</v>
      </c>
      <c r="O5" s="37" t="s">
        <v>5196</v>
      </c>
      <c r="P5" s="37" t="s">
        <v>5197</v>
      </c>
      <c r="Q5" s="37" t="s">
        <v>5198</v>
      </c>
      <c r="R5" s="37" t="s">
        <v>4521</v>
      </c>
      <c r="S5" s="37" t="s">
        <v>5163</v>
      </c>
      <c r="T5" s="37" t="s">
        <v>5164</v>
      </c>
      <c r="U5" s="37" t="s">
        <v>5163</v>
      </c>
      <c r="V5" s="37" t="s">
        <v>5163</v>
      </c>
      <c r="W5" s="37" t="s">
        <v>5199</v>
      </c>
      <c r="X5" s="37" t="s">
        <v>5166</v>
      </c>
      <c r="Y5" s="37" t="s">
        <v>5200</v>
      </c>
      <c r="Z5" s="37" t="s">
        <v>5171</v>
      </c>
      <c r="AA5" s="37" t="s">
        <v>5163</v>
      </c>
      <c r="AB5" s="37" t="s">
        <v>5201</v>
      </c>
      <c r="AC5" s="37" t="s">
        <v>5194</v>
      </c>
      <c r="AD5" s="37" t="s">
        <v>5194</v>
      </c>
      <c r="AE5" s="37" t="s">
        <v>5171</v>
      </c>
      <c r="AF5" s="37" t="s">
        <v>5163</v>
      </c>
      <c r="AG5" s="37" t="s">
        <v>5202</v>
      </c>
      <c r="AH5" s="37" t="s">
        <v>5171</v>
      </c>
      <c r="AI5" s="37" t="s">
        <v>5171</v>
      </c>
      <c r="AJ5" s="37" t="s">
        <v>5163</v>
      </c>
      <c r="AK5" s="37" t="s">
        <v>5173</v>
      </c>
      <c r="AL5" s="37" t="s">
        <v>5163</v>
      </c>
      <c r="AM5" s="37" t="s">
        <v>5163</v>
      </c>
    </row>
    <row r="6" hidden="1" spans="1:39">
      <c r="A6" s="37" t="s">
        <v>2282</v>
      </c>
      <c r="B6" s="37" t="s">
        <v>5148</v>
      </c>
      <c r="C6" s="37" t="str">
        <f>VLOOKUP(A6,'202304带宽'!$H$2:$H$949,1,FALSE)</f>
        <v>182315IDC00160</v>
      </c>
      <c r="E6" s="37" t="s">
        <v>5150</v>
      </c>
      <c r="F6" s="37" t="s">
        <v>5177</v>
      </c>
      <c r="G6" s="37" t="s">
        <v>5152</v>
      </c>
      <c r="H6" s="37" t="s">
        <v>5153</v>
      </c>
      <c r="I6" s="37" t="s">
        <v>5154</v>
      </c>
      <c r="J6" s="37" t="s">
        <v>53</v>
      </c>
      <c r="K6" s="37" t="s">
        <v>5155</v>
      </c>
      <c r="L6" s="37" t="s">
        <v>5156</v>
      </c>
      <c r="M6" s="37" t="s">
        <v>5157</v>
      </c>
      <c r="N6" s="37" t="s">
        <v>5158</v>
      </c>
      <c r="O6" s="37" t="s">
        <v>5203</v>
      </c>
      <c r="P6" s="37" t="s">
        <v>5204</v>
      </c>
      <c r="Q6" s="37" t="s">
        <v>5190</v>
      </c>
      <c r="R6" s="37" t="s">
        <v>5191</v>
      </c>
      <c r="S6" s="37" t="s">
        <v>5163</v>
      </c>
      <c r="T6" s="37" t="s">
        <v>5164</v>
      </c>
      <c r="U6" s="37" t="s">
        <v>5163</v>
      </c>
      <c r="V6" s="37" t="s">
        <v>5163</v>
      </c>
      <c r="W6" s="37" t="s">
        <v>5205</v>
      </c>
      <c r="X6" s="37" t="s">
        <v>5166</v>
      </c>
      <c r="Y6" s="37" t="s">
        <v>5193</v>
      </c>
      <c r="Z6" s="37" t="s">
        <v>5171</v>
      </c>
      <c r="AA6" s="37" t="s">
        <v>5163</v>
      </c>
      <c r="AB6" s="37" t="s">
        <v>5186</v>
      </c>
      <c r="AC6" s="37" t="s">
        <v>5194</v>
      </c>
      <c r="AD6" s="37" t="s">
        <v>5194</v>
      </c>
      <c r="AE6" s="37" t="s">
        <v>5171</v>
      </c>
      <c r="AF6" s="37" t="s">
        <v>5163</v>
      </c>
      <c r="AG6" s="37" t="s">
        <v>5202</v>
      </c>
      <c r="AH6" s="37" t="s">
        <v>5171</v>
      </c>
      <c r="AI6" s="37" t="s">
        <v>5171</v>
      </c>
      <c r="AJ6" s="37" t="s">
        <v>5163</v>
      </c>
      <c r="AK6" s="37" t="s">
        <v>5173</v>
      </c>
      <c r="AL6" s="37" t="s">
        <v>5163</v>
      </c>
      <c r="AM6" s="37" t="s">
        <v>5163</v>
      </c>
    </row>
    <row r="7" hidden="1" spans="1:39">
      <c r="A7" s="37" t="s">
        <v>2658</v>
      </c>
      <c r="B7" s="37" t="s">
        <v>5148</v>
      </c>
      <c r="C7" s="37" t="str">
        <f>VLOOKUP(A7,'202304带宽'!$H$2:$H$949,1,FALSE)</f>
        <v>182315IDC00150</v>
      </c>
      <c r="E7" s="37" t="s">
        <v>5150</v>
      </c>
      <c r="F7" s="37" t="s">
        <v>5206</v>
      </c>
      <c r="G7" s="37" t="s">
        <v>5152</v>
      </c>
      <c r="H7" s="37" t="s">
        <v>5153</v>
      </c>
      <c r="I7" s="37" t="s">
        <v>5154</v>
      </c>
      <c r="J7" s="37" t="s">
        <v>53</v>
      </c>
      <c r="K7" s="37" t="s">
        <v>5155</v>
      </c>
      <c r="L7" s="37" t="s">
        <v>5156</v>
      </c>
      <c r="M7" s="37" t="s">
        <v>5157</v>
      </c>
      <c r="N7" s="37" t="s">
        <v>5158</v>
      </c>
      <c r="O7" s="37" t="s">
        <v>5207</v>
      </c>
      <c r="P7" s="37" t="s">
        <v>5208</v>
      </c>
      <c r="Q7" s="37" t="s">
        <v>5190</v>
      </c>
      <c r="R7" s="37" t="s">
        <v>5162</v>
      </c>
      <c r="S7" s="37" t="s">
        <v>5163</v>
      </c>
      <c r="T7" s="37" t="s">
        <v>5164</v>
      </c>
      <c r="U7" s="37" t="s">
        <v>5163</v>
      </c>
      <c r="V7" s="37" t="s">
        <v>5163</v>
      </c>
      <c r="W7" s="37" t="s">
        <v>5209</v>
      </c>
      <c r="X7" s="37" t="s">
        <v>5166</v>
      </c>
      <c r="Y7" s="37" t="s">
        <v>5151</v>
      </c>
      <c r="Z7" s="37" t="s">
        <v>5171</v>
      </c>
      <c r="AA7" s="37" t="s">
        <v>5163</v>
      </c>
      <c r="AB7" s="37" t="s">
        <v>5210</v>
      </c>
      <c r="AC7" s="37" t="s">
        <v>5194</v>
      </c>
      <c r="AD7" s="37" t="s">
        <v>5194</v>
      </c>
      <c r="AE7" s="37" t="s">
        <v>5171</v>
      </c>
      <c r="AF7" s="37" t="s">
        <v>5163</v>
      </c>
      <c r="AG7" s="37" t="s">
        <v>5202</v>
      </c>
      <c r="AH7" s="37" t="s">
        <v>5171</v>
      </c>
      <c r="AI7" s="37" t="s">
        <v>5171</v>
      </c>
      <c r="AJ7" s="37" t="s">
        <v>5163</v>
      </c>
      <c r="AK7" s="37" t="s">
        <v>5173</v>
      </c>
      <c r="AL7" s="37" t="s">
        <v>5163</v>
      </c>
      <c r="AM7" s="37" t="s">
        <v>5163</v>
      </c>
    </row>
    <row r="8" spans="1:39">
      <c r="A8" s="37" t="s">
        <v>5211</v>
      </c>
      <c r="B8" s="37" t="s">
        <v>5148</v>
      </c>
      <c r="C8" s="37" t="e">
        <f>VLOOKUP(A8,'202304带宽'!$H$2:$H$949,1,FALSE)</f>
        <v>#N/A</v>
      </c>
      <c r="D8" s="37" t="s">
        <v>5175</v>
      </c>
      <c r="E8" s="37" t="s">
        <v>5176</v>
      </c>
      <c r="F8" s="37" t="s">
        <v>5206</v>
      </c>
      <c r="G8" s="37" t="s">
        <v>5152</v>
      </c>
      <c r="H8" s="37" t="s">
        <v>5178</v>
      </c>
      <c r="I8" s="37" t="s">
        <v>5155</v>
      </c>
      <c r="J8" s="37" t="s">
        <v>5178</v>
      </c>
      <c r="K8" s="37" t="s">
        <v>5155</v>
      </c>
      <c r="L8" s="37" t="s">
        <v>5171</v>
      </c>
      <c r="M8" s="37" t="s">
        <v>5157</v>
      </c>
      <c r="N8" s="37" t="s">
        <v>5158</v>
      </c>
      <c r="O8" s="37" t="s">
        <v>5212</v>
      </c>
      <c r="P8" s="37" t="s">
        <v>5213</v>
      </c>
      <c r="Q8" s="37" t="s">
        <v>5167</v>
      </c>
      <c r="R8" s="37" t="s">
        <v>5214</v>
      </c>
      <c r="S8" s="37" t="s">
        <v>5163</v>
      </c>
      <c r="T8" s="37" t="s">
        <v>5164</v>
      </c>
      <c r="U8" s="37" t="s">
        <v>5163</v>
      </c>
      <c r="V8" s="37" t="s">
        <v>5163</v>
      </c>
      <c r="W8" s="37" t="s">
        <v>5215</v>
      </c>
      <c r="X8" s="37" t="s">
        <v>5166</v>
      </c>
      <c r="Y8" s="37" t="s">
        <v>5167</v>
      </c>
      <c r="Z8" s="37" t="s">
        <v>5171</v>
      </c>
      <c r="AA8" s="37" t="s">
        <v>5163</v>
      </c>
      <c r="AB8" s="37" t="s">
        <v>5163</v>
      </c>
      <c r="AC8" s="37" t="s">
        <v>5184</v>
      </c>
      <c r="AD8" s="37" t="s">
        <v>5184</v>
      </c>
      <c r="AE8" s="37" t="s">
        <v>5156</v>
      </c>
      <c r="AF8" s="37" t="s">
        <v>5163</v>
      </c>
      <c r="AG8" s="37" t="s">
        <v>5172</v>
      </c>
      <c r="AH8" s="37" t="s">
        <v>5171</v>
      </c>
      <c r="AI8" s="37" t="s">
        <v>5171</v>
      </c>
      <c r="AJ8" s="37" t="s">
        <v>5216</v>
      </c>
      <c r="AK8" s="37" t="s">
        <v>5173</v>
      </c>
      <c r="AL8" s="37" t="s">
        <v>5163</v>
      </c>
      <c r="AM8" s="37" t="s">
        <v>5163</v>
      </c>
    </row>
    <row r="9" hidden="1" spans="1:39">
      <c r="A9" s="37" t="s">
        <v>4859</v>
      </c>
      <c r="B9" s="37" t="s">
        <v>5148</v>
      </c>
      <c r="C9" s="37" t="str">
        <f>VLOOKUP(A9,'202304带宽'!$H$2:$H$949,1,FALSE)</f>
        <v>182315IDC00157</v>
      </c>
      <c r="E9" s="37" t="s">
        <v>5150</v>
      </c>
      <c r="F9" s="37" t="s">
        <v>5206</v>
      </c>
      <c r="G9" s="37" t="s">
        <v>5152</v>
      </c>
      <c r="H9" s="37" t="s">
        <v>5217</v>
      </c>
      <c r="I9" s="37" t="s">
        <v>5154</v>
      </c>
      <c r="J9" s="37" t="s">
        <v>3998</v>
      </c>
      <c r="K9" s="37" t="s">
        <v>5155</v>
      </c>
      <c r="L9" s="37" t="s">
        <v>5156</v>
      </c>
      <c r="M9" s="37" t="s">
        <v>5157</v>
      </c>
      <c r="N9" s="37" t="s">
        <v>5158</v>
      </c>
      <c r="O9" s="37" t="s">
        <v>5218</v>
      </c>
      <c r="P9" s="37" t="s">
        <v>5219</v>
      </c>
      <c r="Q9" s="37" t="s">
        <v>5198</v>
      </c>
      <c r="R9" s="37" t="s">
        <v>5220</v>
      </c>
      <c r="S9" s="37" t="s">
        <v>5163</v>
      </c>
      <c r="T9" s="37" t="s">
        <v>5164</v>
      </c>
      <c r="U9" s="37" t="s">
        <v>5163</v>
      </c>
      <c r="V9" s="37" t="s">
        <v>5163</v>
      </c>
      <c r="W9" s="37" t="s">
        <v>5221</v>
      </c>
      <c r="X9" s="37" t="s">
        <v>5166</v>
      </c>
      <c r="Y9" s="37" t="s">
        <v>5193</v>
      </c>
      <c r="Z9" s="37" t="s">
        <v>5171</v>
      </c>
      <c r="AA9" s="37" t="s">
        <v>5163</v>
      </c>
      <c r="AB9" s="37" t="s">
        <v>5222</v>
      </c>
      <c r="AC9" s="37" t="s">
        <v>5194</v>
      </c>
      <c r="AD9" s="37" t="s">
        <v>5194</v>
      </c>
      <c r="AE9" s="37" t="s">
        <v>5171</v>
      </c>
      <c r="AF9" s="37" t="s">
        <v>5163</v>
      </c>
      <c r="AG9" s="37" t="s">
        <v>5202</v>
      </c>
      <c r="AH9" s="37" t="s">
        <v>5171</v>
      </c>
      <c r="AI9" s="37" t="s">
        <v>5171</v>
      </c>
      <c r="AJ9" s="37" t="s">
        <v>5163</v>
      </c>
      <c r="AK9" s="37" t="s">
        <v>5173</v>
      </c>
      <c r="AL9" s="37" t="s">
        <v>5163</v>
      </c>
      <c r="AM9" s="37" t="s">
        <v>5163</v>
      </c>
    </row>
    <row r="10" hidden="1" spans="1:39">
      <c r="A10" s="37" t="s">
        <v>4878</v>
      </c>
      <c r="B10" s="37" t="s">
        <v>5148</v>
      </c>
      <c r="C10" s="37" t="str">
        <f>VLOOKUP(A10,'202304带宽'!$H$2:$H$949,1,FALSE)</f>
        <v>182315IDC00156</v>
      </c>
      <c r="E10" s="37" t="s">
        <v>5150</v>
      </c>
      <c r="F10" s="37" t="s">
        <v>5206</v>
      </c>
      <c r="G10" s="37" t="s">
        <v>5152</v>
      </c>
      <c r="H10" s="37" t="s">
        <v>5217</v>
      </c>
      <c r="I10" s="37" t="s">
        <v>5154</v>
      </c>
      <c r="J10" s="37" t="s">
        <v>3998</v>
      </c>
      <c r="K10" s="37" t="s">
        <v>5155</v>
      </c>
      <c r="L10" s="37" t="s">
        <v>5156</v>
      </c>
      <c r="M10" s="37" t="s">
        <v>5157</v>
      </c>
      <c r="N10" s="37" t="s">
        <v>5158</v>
      </c>
      <c r="O10" s="37" t="s">
        <v>5223</v>
      </c>
      <c r="P10" s="37" t="s">
        <v>5224</v>
      </c>
      <c r="Q10" s="37" t="s">
        <v>5198</v>
      </c>
      <c r="R10" s="37" t="s">
        <v>5220</v>
      </c>
      <c r="S10" s="37" t="s">
        <v>5163</v>
      </c>
      <c r="T10" s="37" t="s">
        <v>5164</v>
      </c>
      <c r="U10" s="37" t="s">
        <v>5163</v>
      </c>
      <c r="V10" s="37" t="s">
        <v>5163</v>
      </c>
      <c r="W10" s="37" t="s">
        <v>5225</v>
      </c>
      <c r="X10" s="37" t="s">
        <v>5166</v>
      </c>
      <c r="Y10" s="37" t="s">
        <v>5151</v>
      </c>
      <c r="Z10" s="37" t="s">
        <v>5171</v>
      </c>
      <c r="AA10" s="37" t="s">
        <v>5163</v>
      </c>
      <c r="AB10" s="37" t="s">
        <v>5226</v>
      </c>
      <c r="AC10" s="37" t="s">
        <v>5194</v>
      </c>
      <c r="AD10" s="37" t="s">
        <v>5194</v>
      </c>
      <c r="AE10" s="37" t="s">
        <v>5171</v>
      </c>
      <c r="AF10" s="37" t="s">
        <v>5163</v>
      </c>
      <c r="AG10" s="37" t="s">
        <v>5202</v>
      </c>
      <c r="AH10" s="37" t="s">
        <v>5171</v>
      </c>
      <c r="AI10" s="37" t="s">
        <v>5171</v>
      </c>
      <c r="AJ10" s="37" t="s">
        <v>5163</v>
      </c>
      <c r="AK10" s="37" t="s">
        <v>5173</v>
      </c>
      <c r="AL10" s="37" t="s">
        <v>5163</v>
      </c>
      <c r="AM10" s="37" t="s">
        <v>5163</v>
      </c>
    </row>
    <row r="11" hidden="1" spans="1:39">
      <c r="A11" s="37" t="s">
        <v>753</v>
      </c>
      <c r="B11" s="37" t="s">
        <v>5148</v>
      </c>
      <c r="C11" s="37" t="str">
        <f>VLOOKUP(A11,'202304带宽'!$H$2:$H$949,1,FALSE)</f>
        <v>182315IDC00154</v>
      </c>
      <c r="E11" s="37" t="s">
        <v>5150</v>
      </c>
      <c r="F11" s="37" t="s">
        <v>5206</v>
      </c>
      <c r="G11" s="37" t="s">
        <v>5152</v>
      </c>
      <c r="H11" s="37" t="s">
        <v>30</v>
      </c>
      <c r="I11" s="37" t="s">
        <v>5154</v>
      </c>
      <c r="J11" s="37" t="s">
        <v>32</v>
      </c>
      <c r="K11" s="37" t="s">
        <v>5155</v>
      </c>
      <c r="L11" s="37" t="s">
        <v>5156</v>
      </c>
      <c r="M11" s="37" t="s">
        <v>5157</v>
      </c>
      <c r="N11" s="37" t="s">
        <v>5158</v>
      </c>
      <c r="O11" s="37" t="s">
        <v>5227</v>
      </c>
      <c r="P11" s="37" t="s">
        <v>5228</v>
      </c>
      <c r="Q11" s="37" t="s">
        <v>5198</v>
      </c>
      <c r="R11" s="37" t="s">
        <v>5162</v>
      </c>
      <c r="S11" s="37" t="s">
        <v>5163</v>
      </c>
      <c r="T11" s="37" t="s">
        <v>5164</v>
      </c>
      <c r="U11" s="37" t="s">
        <v>5163</v>
      </c>
      <c r="V11" s="37" t="s">
        <v>5163</v>
      </c>
      <c r="W11" s="37" t="s">
        <v>5229</v>
      </c>
      <c r="X11" s="37" t="s">
        <v>5166</v>
      </c>
      <c r="Y11" s="37" t="s">
        <v>5151</v>
      </c>
      <c r="Z11" s="37" t="s">
        <v>5156</v>
      </c>
      <c r="AA11" s="37" t="s">
        <v>5230</v>
      </c>
      <c r="AB11" s="37" t="s">
        <v>5231</v>
      </c>
      <c r="AC11" s="37" t="s">
        <v>5194</v>
      </c>
      <c r="AD11" s="37" t="s">
        <v>5194</v>
      </c>
      <c r="AE11" s="37" t="s">
        <v>5171</v>
      </c>
      <c r="AF11" s="37" t="s">
        <v>5163</v>
      </c>
      <c r="AG11" s="37" t="s">
        <v>5172</v>
      </c>
      <c r="AH11" s="37" t="s">
        <v>5171</v>
      </c>
      <c r="AI11" s="37" t="s">
        <v>5171</v>
      </c>
      <c r="AJ11" s="37" t="s">
        <v>5163</v>
      </c>
      <c r="AK11" s="37" t="s">
        <v>5173</v>
      </c>
      <c r="AL11" s="37" t="s">
        <v>5163</v>
      </c>
      <c r="AM11" s="37" t="s">
        <v>5163</v>
      </c>
    </row>
    <row r="12" hidden="1" spans="1:39">
      <c r="A12" s="37" t="s">
        <v>4673</v>
      </c>
      <c r="B12" s="37" t="s">
        <v>5148</v>
      </c>
      <c r="C12" s="37" t="str">
        <f>VLOOKUP(A12,'202304带宽'!$H$2:$H$949,1,FALSE)</f>
        <v>182315IDC00155</v>
      </c>
      <c r="E12" s="37" t="s">
        <v>5150</v>
      </c>
      <c r="F12" s="37" t="s">
        <v>5206</v>
      </c>
      <c r="G12" s="37" t="s">
        <v>5152</v>
      </c>
      <c r="H12" s="37" t="s">
        <v>5217</v>
      </c>
      <c r="I12" s="37" t="s">
        <v>5154</v>
      </c>
      <c r="J12" s="37" t="s">
        <v>3998</v>
      </c>
      <c r="K12" s="37" t="s">
        <v>5155</v>
      </c>
      <c r="L12" s="37" t="s">
        <v>5156</v>
      </c>
      <c r="M12" s="37" t="s">
        <v>5157</v>
      </c>
      <c r="N12" s="37" t="s">
        <v>5158</v>
      </c>
      <c r="O12" s="37" t="s">
        <v>5232</v>
      </c>
      <c r="P12" s="37" t="s">
        <v>5233</v>
      </c>
      <c r="Q12" s="37" t="s">
        <v>5198</v>
      </c>
      <c r="R12" s="37" t="s">
        <v>5220</v>
      </c>
      <c r="S12" s="37" t="s">
        <v>5163</v>
      </c>
      <c r="T12" s="37" t="s">
        <v>5164</v>
      </c>
      <c r="U12" s="37" t="s">
        <v>5163</v>
      </c>
      <c r="V12" s="37" t="s">
        <v>5163</v>
      </c>
      <c r="W12" s="37" t="s">
        <v>5234</v>
      </c>
      <c r="X12" s="37" t="s">
        <v>5166</v>
      </c>
      <c r="Y12" s="37" t="s">
        <v>5151</v>
      </c>
      <c r="Z12" s="37" t="s">
        <v>5171</v>
      </c>
      <c r="AA12" s="37" t="s">
        <v>5163</v>
      </c>
      <c r="AB12" s="37" t="s">
        <v>5235</v>
      </c>
      <c r="AC12" s="37" t="s">
        <v>5194</v>
      </c>
      <c r="AD12" s="37" t="s">
        <v>5194</v>
      </c>
      <c r="AE12" s="37" t="s">
        <v>5171</v>
      </c>
      <c r="AF12" s="37" t="s">
        <v>5163</v>
      </c>
      <c r="AG12" s="37" t="s">
        <v>5202</v>
      </c>
      <c r="AH12" s="37" t="s">
        <v>5171</v>
      </c>
      <c r="AI12" s="37" t="s">
        <v>5171</v>
      </c>
      <c r="AJ12" s="37" t="s">
        <v>5163</v>
      </c>
      <c r="AK12" s="37" t="s">
        <v>5173</v>
      </c>
      <c r="AL12" s="37" t="s">
        <v>5163</v>
      </c>
      <c r="AM12" s="37" t="s">
        <v>5163</v>
      </c>
    </row>
    <row r="13" hidden="1" spans="1:39">
      <c r="A13" s="37" t="s">
        <v>4599</v>
      </c>
      <c r="B13" s="37" t="s">
        <v>5148</v>
      </c>
      <c r="C13" s="37" t="str">
        <f>VLOOKUP(A13,'202304带宽'!$H$2:$H$949,1,FALSE)</f>
        <v>182315IDC00149</v>
      </c>
      <c r="E13" s="37" t="s">
        <v>5150</v>
      </c>
      <c r="F13" s="37" t="s">
        <v>5236</v>
      </c>
      <c r="G13" s="37" t="s">
        <v>5152</v>
      </c>
      <c r="H13" s="37" t="s">
        <v>5217</v>
      </c>
      <c r="I13" s="37" t="s">
        <v>5154</v>
      </c>
      <c r="J13" s="37" t="s">
        <v>3998</v>
      </c>
      <c r="K13" s="37" t="s">
        <v>5155</v>
      </c>
      <c r="L13" s="37" t="s">
        <v>5156</v>
      </c>
      <c r="M13" s="37" t="s">
        <v>5157</v>
      </c>
      <c r="N13" s="37" t="s">
        <v>5158</v>
      </c>
      <c r="O13" s="37" t="s">
        <v>5237</v>
      </c>
      <c r="P13" s="37" t="s">
        <v>5238</v>
      </c>
      <c r="Q13" s="37" t="s">
        <v>5198</v>
      </c>
      <c r="R13" s="37" t="s">
        <v>5220</v>
      </c>
      <c r="S13" s="37" t="s">
        <v>5163</v>
      </c>
      <c r="T13" s="37" t="s">
        <v>5164</v>
      </c>
      <c r="U13" s="37" t="s">
        <v>5163</v>
      </c>
      <c r="V13" s="37" t="s">
        <v>5163</v>
      </c>
      <c r="W13" s="37" t="s">
        <v>5239</v>
      </c>
      <c r="X13" s="37" t="s">
        <v>5166</v>
      </c>
      <c r="Y13" s="37" t="s">
        <v>5151</v>
      </c>
      <c r="Z13" s="37" t="s">
        <v>5171</v>
      </c>
      <c r="AA13" s="37" t="s">
        <v>5163</v>
      </c>
      <c r="AB13" s="37" t="s">
        <v>5240</v>
      </c>
      <c r="AC13" s="37" t="s">
        <v>5194</v>
      </c>
      <c r="AD13" s="37" t="s">
        <v>5194</v>
      </c>
      <c r="AE13" s="37" t="s">
        <v>5171</v>
      </c>
      <c r="AF13" s="37" t="s">
        <v>5163</v>
      </c>
      <c r="AG13" s="37" t="s">
        <v>5202</v>
      </c>
      <c r="AH13" s="37" t="s">
        <v>5171</v>
      </c>
      <c r="AI13" s="37" t="s">
        <v>5171</v>
      </c>
      <c r="AJ13" s="37" t="s">
        <v>5163</v>
      </c>
      <c r="AK13" s="37" t="s">
        <v>5173</v>
      </c>
      <c r="AL13" s="37" t="s">
        <v>5163</v>
      </c>
      <c r="AM13" s="37" t="s">
        <v>5163</v>
      </c>
    </row>
    <row r="14" hidden="1" spans="1:39">
      <c r="A14" s="37" t="s">
        <v>4850</v>
      </c>
      <c r="B14" s="37" t="s">
        <v>5148</v>
      </c>
      <c r="C14" s="37" t="str">
        <f>VLOOKUP(A14,'202304带宽'!$H$2:$H$949,1,FALSE)</f>
        <v>182315IDC00140</v>
      </c>
      <c r="E14" s="37" t="s">
        <v>5150</v>
      </c>
      <c r="F14" s="37" t="s">
        <v>5236</v>
      </c>
      <c r="G14" s="37" t="s">
        <v>5152</v>
      </c>
      <c r="H14" s="37" t="s">
        <v>5217</v>
      </c>
      <c r="I14" s="37" t="s">
        <v>5154</v>
      </c>
      <c r="J14" s="37" t="s">
        <v>3998</v>
      </c>
      <c r="K14" s="37" t="s">
        <v>5155</v>
      </c>
      <c r="L14" s="37" t="s">
        <v>5156</v>
      </c>
      <c r="M14" s="37" t="s">
        <v>5157</v>
      </c>
      <c r="N14" s="37" t="s">
        <v>5158</v>
      </c>
      <c r="O14" s="37" t="s">
        <v>5241</v>
      </c>
      <c r="P14" s="37" t="s">
        <v>5242</v>
      </c>
      <c r="Q14" s="37" t="s">
        <v>5198</v>
      </c>
      <c r="R14" s="37" t="s">
        <v>5220</v>
      </c>
      <c r="S14" s="37" t="s">
        <v>5163</v>
      </c>
      <c r="T14" s="37" t="s">
        <v>5164</v>
      </c>
      <c r="U14" s="37" t="s">
        <v>5163</v>
      </c>
      <c r="V14" s="37" t="s">
        <v>5163</v>
      </c>
      <c r="W14" s="37" t="s">
        <v>5243</v>
      </c>
      <c r="X14" s="37" t="s">
        <v>5166</v>
      </c>
      <c r="Y14" s="37" t="s">
        <v>5151</v>
      </c>
      <c r="Z14" s="37" t="s">
        <v>5171</v>
      </c>
      <c r="AA14" s="37" t="s">
        <v>5163</v>
      </c>
      <c r="AB14" s="37" t="s">
        <v>5244</v>
      </c>
      <c r="AC14" s="37" t="s">
        <v>5194</v>
      </c>
      <c r="AD14" s="37" t="s">
        <v>5194</v>
      </c>
      <c r="AE14" s="37" t="s">
        <v>5171</v>
      </c>
      <c r="AF14" s="37" t="s">
        <v>5163</v>
      </c>
      <c r="AG14" s="37" t="s">
        <v>5202</v>
      </c>
      <c r="AH14" s="37" t="s">
        <v>5171</v>
      </c>
      <c r="AI14" s="37" t="s">
        <v>5171</v>
      </c>
      <c r="AJ14" s="37" t="s">
        <v>5163</v>
      </c>
      <c r="AK14" s="37" t="s">
        <v>5173</v>
      </c>
      <c r="AL14" s="37" t="s">
        <v>5163</v>
      </c>
      <c r="AM14" s="37" t="s">
        <v>5163</v>
      </c>
    </row>
    <row r="15" hidden="1" spans="1:39">
      <c r="A15" s="37" t="s">
        <v>4569</v>
      </c>
      <c r="B15" s="37" t="s">
        <v>5148</v>
      </c>
      <c r="C15" s="37" t="str">
        <f>VLOOKUP(A15,'202304带宽'!$H$2:$H$949,1,FALSE)</f>
        <v>182315IDC00139</v>
      </c>
      <c r="E15" s="37" t="s">
        <v>5150</v>
      </c>
      <c r="F15" s="37" t="s">
        <v>5245</v>
      </c>
      <c r="G15" s="37" t="s">
        <v>5152</v>
      </c>
      <c r="H15" s="37" t="s">
        <v>5217</v>
      </c>
      <c r="I15" s="37" t="s">
        <v>5154</v>
      </c>
      <c r="J15" s="37" t="s">
        <v>3998</v>
      </c>
      <c r="K15" s="37" t="s">
        <v>5155</v>
      </c>
      <c r="L15" s="37" t="s">
        <v>5156</v>
      </c>
      <c r="M15" s="37" t="s">
        <v>5157</v>
      </c>
      <c r="N15" s="37" t="s">
        <v>5158</v>
      </c>
      <c r="O15" s="37" t="s">
        <v>5246</v>
      </c>
      <c r="P15" s="37" t="s">
        <v>5247</v>
      </c>
      <c r="Q15" s="37" t="s">
        <v>5198</v>
      </c>
      <c r="R15" s="37" t="s">
        <v>5220</v>
      </c>
      <c r="S15" s="37" t="s">
        <v>5163</v>
      </c>
      <c r="T15" s="37" t="s">
        <v>5164</v>
      </c>
      <c r="U15" s="37" t="s">
        <v>5163</v>
      </c>
      <c r="V15" s="37" t="s">
        <v>5163</v>
      </c>
      <c r="W15" s="37" t="s">
        <v>5248</v>
      </c>
      <c r="X15" s="37" t="s">
        <v>5166</v>
      </c>
      <c r="Y15" s="37" t="s">
        <v>5193</v>
      </c>
      <c r="Z15" s="37" t="s">
        <v>5171</v>
      </c>
      <c r="AA15" s="37" t="s">
        <v>5163</v>
      </c>
      <c r="AB15" s="37" t="s">
        <v>5249</v>
      </c>
      <c r="AC15" s="37" t="s">
        <v>5194</v>
      </c>
      <c r="AD15" s="37" t="s">
        <v>5194</v>
      </c>
      <c r="AE15" s="37" t="s">
        <v>5171</v>
      </c>
      <c r="AF15" s="37" t="s">
        <v>5163</v>
      </c>
      <c r="AG15" s="37" t="s">
        <v>5202</v>
      </c>
      <c r="AH15" s="37" t="s">
        <v>5171</v>
      </c>
      <c r="AI15" s="37" t="s">
        <v>5171</v>
      </c>
      <c r="AJ15" s="37" t="s">
        <v>5163</v>
      </c>
      <c r="AK15" s="37" t="s">
        <v>5173</v>
      </c>
      <c r="AL15" s="37" t="s">
        <v>5163</v>
      </c>
      <c r="AM15" s="37" t="s">
        <v>5163</v>
      </c>
    </row>
    <row r="16" hidden="1" spans="1:39">
      <c r="A16" s="37" t="s">
        <v>2690</v>
      </c>
      <c r="B16" s="37" t="s">
        <v>5148</v>
      </c>
      <c r="C16" s="37" t="str">
        <f>VLOOKUP(A16,'202304带宽'!$H$2:$H$949,1,FALSE)</f>
        <v>182315IDC00137</v>
      </c>
      <c r="E16" s="37" t="s">
        <v>5150</v>
      </c>
      <c r="F16" s="37" t="s">
        <v>5250</v>
      </c>
      <c r="G16" s="37" t="s">
        <v>5152</v>
      </c>
      <c r="H16" s="37" t="s">
        <v>5153</v>
      </c>
      <c r="I16" s="37" t="s">
        <v>5154</v>
      </c>
      <c r="J16" s="37" t="s">
        <v>1926</v>
      </c>
      <c r="K16" s="37" t="s">
        <v>5155</v>
      </c>
      <c r="L16" s="37" t="s">
        <v>5156</v>
      </c>
      <c r="M16" s="37" t="s">
        <v>5157</v>
      </c>
      <c r="N16" s="37" t="s">
        <v>5158</v>
      </c>
      <c r="O16" s="37" t="s">
        <v>5251</v>
      </c>
      <c r="P16" s="37" t="s">
        <v>5252</v>
      </c>
      <c r="Q16" s="37" t="s">
        <v>5181</v>
      </c>
      <c r="R16" s="37" t="s">
        <v>5253</v>
      </c>
      <c r="S16" s="37" t="s">
        <v>5163</v>
      </c>
      <c r="T16" s="37" t="s">
        <v>5164</v>
      </c>
      <c r="U16" s="37" t="s">
        <v>5163</v>
      </c>
      <c r="V16" s="37" t="s">
        <v>5163</v>
      </c>
      <c r="W16" s="37" t="s">
        <v>5254</v>
      </c>
      <c r="X16" s="37" t="s">
        <v>5166</v>
      </c>
      <c r="Y16" s="37" t="s">
        <v>5255</v>
      </c>
      <c r="Z16" s="37" t="s">
        <v>5171</v>
      </c>
      <c r="AA16" s="37" t="s">
        <v>5163</v>
      </c>
      <c r="AB16" s="37" t="s">
        <v>5256</v>
      </c>
      <c r="AC16" s="37" t="s">
        <v>5194</v>
      </c>
      <c r="AD16" s="37" t="s">
        <v>5194</v>
      </c>
      <c r="AE16" s="37" t="s">
        <v>5171</v>
      </c>
      <c r="AF16" s="37" t="s">
        <v>5163</v>
      </c>
      <c r="AG16" s="37" t="s">
        <v>5202</v>
      </c>
      <c r="AH16" s="37" t="s">
        <v>5171</v>
      </c>
      <c r="AI16" s="37" t="s">
        <v>5171</v>
      </c>
      <c r="AJ16" s="37" t="s">
        <v>5163</v>
      </c>
      <c r="AK16" s="37" t="s">
        <v>5173</v>
      </c>
      <c r="AL16" s="37" t="s">
        <v>5163</v>
      </c>
      <c r="AM16" s="37" t="s">
        <v>5163</v>
      </c>
    </row>
    <row r="17" hidden="1" spans="1:39">
      <c r="A17" s="37" t="s">
        <v>2674</v>
      </c>
      <c r="B17" s="37" t="s">
        <v>5148</v>
      </c>
      <c r="C17" s="37" t="str">
        <f>VLOOKUP(A17,'202304带宽'!$H$2:$H$949,1,FALSE)</f>
        <v>182315IDC00138</v>
      </c>
      <c r="E17" s="37" t="s">
        <v>5150</v>
      </c>
      <c r="F17" s="37" t="s">
        <v>5250</v>
      </c>
      <c r="G17" s="37" t="s">
        <v>5152</v>
      </c>
      <c r="H17" s="37" t="s">
        <v>5153</v>
      </c>
      <c r="I17" s="37" t="s">
        <v>5154</v>
      </c>
      <c r="J17" s="37" t="s">
        <v>1926</v>
      </c>
      <c r="K17" s="37" t="s">
        <v>5155</v>
      </c>
      <c r="L17" s="37" t="s">
        <v>5156</v>
      </c>
      <c r="M17" s="37" t="s">
        <v>5157</v>
      </c>
      <c r="N17" s="37" t="s">
        <v>5158</v>
      </c>
      <c r="O17" s="37" t="s">
        <v>5251</v>
      </c>
      <c r="P17" s="37" t="s">
        <v>5257</v>
      </c>
      <c r="Q17" s="37" t="s">
        <v>5161</v>
      </c>
      <c r="R17" s="37" t="s">
        <v>5258</v>
      </c>
      <c r="S17" s="37" t="s">
        <v>5163</v>
      </c>
      <c r="T17" s="37" t="s">
        <v>5164</v>
      </c>
      <c r="U17" s="37" t="s">
        <v>5163</v>
      </c>
      <c r="V17" s="37" t="s">
        <v>5163</v>
      </c>
      <c r="W17" s="37" t="s">
        <v>5259</v>
      </c>
      <c r="X17" s="37" t="s">
        <v>5166</v>
      </c>
      <c r="Y17" s="37" t="s">
        <v>5255</v>
      </c>
      <c r="Z17" s="37" t="s">
        <v>5171</v>
      </c>
      <c r="AA17" s="37" t="s">
        <v>5163</v>
      </c>
      <c r="AB17" s="37" t="s">
        <v>5256</v>
      </c>
      <c r="AC17" s="37" t="s">
        <v>5194</v>
      </c>
      <c r="AD17" s="37" t="s">
        <v>5194</v>
      </c>
      <c r="AE17" s="37" t="s">
        <v>5171</v>
      </c>
      <c r="AF17" s="37" t="s">
        <v>5163</v>
      </c>
      <c r="AG17" s="37" t="s">
        <v>5202</v>
      </c>
      <c r="AH17" s="37" t="s">
        <v>5171</v>
      </c>
      <c r="AI17" s="37" t="s">
        <v>5171</v>
      </c>
      <c r="AJ17" s="37" t="s">
        <v>5163</v>
      </c>
      <c r="AK17" s="37" t="s">
        <v>5173</v>
      </c>
      <c r="AL17" s="37" t="s">
        <v>5163</v>
      </c>
      <c r="AM17" s="37" t="s">
        <v>5163</v>
      </c>
    </row>
    <row r="18" hidden="1" spans="1:39">
      <c r="A18" s="37" t="s">
        <v>3065</v>
      </c>
      <c r="B18" s="37" t="s">
        <v>5148</v>
      </c>
      <c r="C18" s="37" t="str">
        <f>VLOOKUP(A18,'202304带宽'!$H$2:$H$949,1,FALSE)</f>
        <v>182315IDC00136</v>
      </c>
      <c r="E18" s="37" t="s">
        <v>5150</v>
      </c>
      <c r="F18" s="37" t="s">
        <v>5260</v>
      </c>
      <c r="G18" s="37" t="s">
        <v>5152</v>
      </c>
      <c r="H18" s="37" t="s">
        <v>5153</v>
      </c>
      <c r="I18" s="37" t="s">
        <v>5154</v>
      </c>
      <c r="J18" s="37" t="s">
        <v>1926</v>
      </c>
      <c r="K18" s="37" t="s">
        <v>5155</v>
      </c>
      <c r="L18" s="37" t="s">
        <v>5156</v>
      </c>
      <c r="M18" s="37" t="s">
        <v>5157</v>
      </c>
      <c r="N18" s="37" t="s">
        <v>5158</v>
      </c>
      <c r="O18" s="37" t="s">
        <v>5261</v>
      </c>
      <c r="P18" s="37" t="s">
        <v>5262</v>
      </c>
      <c r="Q18" s="37" t="s">
        <v>5181</v>
      </c>
      <c r="R18" s="37" t="s">
        <v>5253</v>
      </c>
      <c r="S18" s="37" t="s">
        <v>5163</v>
      </c>
      <c r="T18" s="37" t="s">
        <v>5164</v>
      </c>
      <c r="U18" s="37" t="s">
        <v>5163</v>
      </c>
      <c r="V18" s="37" t="s">
        <v>5163</v>
      </c>
      <c r="W18" s="37" t="s">
        <v>5263</v>
      </c>
      <c r="X18" s="37" t="s">
        <v>5166</v>
      </c>
      <c r="Y18" s="37" t="s">
        <v>5255</v>
      </c>
      <c r="Z18" s="37" t="s">
        <v>5171</v>
      </c>
      <c r="AA18" s="37" t="s">
        <v>5163</v>
      </c>
      <c r="AB18" s="37" t="s">
        <v>5264</v>
      </c>
      <c r="AC18" s="37" t="s">
        <v>5194</v>
      </c>
      <c r="AD18" s="37" t="s">
        <v>5194</v>
      </c>
      <c r="AE18" s="37" t="s">
        <v>5171</v>
      </c>
      <c r="AF18" s="37" t="s">
        <v>5163</v>
      </c>
      <c r="AG18" s="37" t="s">
        <v>5202</v>
      </c>
      <c r="AH18" s="37" t="s">
        <v>5171</v>
      </c>
      <c r="AI18" s="37" t="s">
        <v>5171</v>
      </c>
      <c r="AJ18" s="37" t="s">
        <v>5163</v>
      </c>
      <c r="AK18" s="37" t="s">
        <v>5173</v>
      </c>
      <c r="AL18" s="37" t="s">
        <v>5163</v>
      </c>
      <c r="AM18" s="37" t="s">
        <v>5163</v>
      </c>
    </row>
    <row r="19" spans="1:39">
      <c r="A19" s="37" t="s">
        <v>5265</v>
      </c>
      <c r="B19" s="37" t="s">
        <v>5148</v>
      </c>
      <c r="C19" s="37" t="e">
        <f>VLOOKUP(A19,'202304带宽'!$H$2:$H$949,1,FALSE)</f>
        <v>#N/A</v>
      </c>
      <c r="D19" s="37" t="s">
        <v>5266</v>
      </c>
      <c r="E19" s="37" t="s">
        <v>5150</v>
      </c>
      <c r="F19" s="37" t="s">
        <v>5260</v>
      </c>
      <c r="G19" s="37" t="s">
        <v>5152</v>
      </c>
      <c r="H19" s="37" t="s">
        <v>5153</v>
      </c>
      <c r="I19" s="37" t="s">
        <v>5154</v>
      </c>
      <c r="J19" s="37" t="s">
        <v>1926</v>
      </c>
      <c r="K19" s="37" t="s">
        <v>5155</v>
      </c>
      <c r="L19" s="37" t="s">
        <v>5156</v>
      </c>
      <c r="M19" s="37" t="s">
        <v>5157</v>
      </c>
      <c r="N19" s="37" t="s">
        <v>5158</v>
      </c>
      <c r="O19" s="37" t="s">
        <v>5267</v>
      </c>
      <c r="P19" s="37" t="s">
        <v>5268</v>
      </c>
      <c r="Q19" s="37" t="s">
        <v>5269</v>
      </c>
      <c r="R19" s="37" t="s">
        <v>5270</v>
      </c>
      <c r="S19" s="37" t="s">
        <v>5163</v>
      </c>
      <c r="T19" s="37" t="s">
        <v>5164</v>
      </c>
      <c r="U19" s="37" t="s">
        <v>5163</v>
      </c>
      <c r="V19" s="37" t="s">
        <v>5163</v>
      </c>
      <c r="W19" s="37" t="s">
        <v>5271</v>
      </c>
      <c r="X19" s="37" t="s">
        <v>5166</v>
      </c>
      <c r="Y19" s="37" t="s">
        <v>5255</v>
      </c>
      <c r="Z19" s="37" t="s">
        <v>5171</v>
      </c>
      <c r="AA19" s="37" t="s">
        <v>5163</v>
      </c>
      <c r="AB19" s="37" t="s">
        <v>5272</v>
      </c>
      <c r="AC19" s="37" t="s">
        <v>5194</v>
      </c>
      <c r="AD19" s="37" t="s">
        <v>5194</v>
      </c>
      <c r="AE19" s="37" t="s">
        <v>5171</v>
      </c>
      <c r="AF19" s="37" t="s">
        <v>5163</v>
      </c>
      <c r="AG19" s="37" t="s">
        <v>5202</v>
      </c>
      <c r="AH19" s="37" t="s">
        <v>5171</v>
      </c>
      <c r="AI19" s="37" t="s">
        <v>5171</v>
      </c>
      <c r="AJ19" s="37" t="s">
        <v>5163</v>
      </c>
      <c r="AK19" s="37" t="s">
        <v>5173</v>
      </c>
      <c r="AL19" s="37" t="s">
        <v>5163</v>
      </c>
      <c r="AM19" s="37" t="s">
        <v>5163</v>
      </c>
    </row>
    <row r="20" hidden="1" spans="1:39">
      <c r="A20" s="37" t="s">
        <v>1211</v>
      </c>
      <c r="B20" s="37" t="s">
        <v>5148</v>
      </c>
      <c r="C20" s="37" t="str">
        <f>VLOOKUP(A20,'202304带宽'!$H$2:$H$949,1,FALSE)</f>
        <v>182315IDC00134</v>
      </c>
      <c r="E20" s="37" t="s">
        <v>5150</v>
      </c>
      <c r="F20" s="37" t="s">
        <v>5260</v>
      </c>
      <c r="G20" s="37" t="s">
        <v>5152</v>
      </c>
      <c r="H20" s="37" t="s">
        <v>30</v>
      </c>
      <c r="I20" s="37" t="s">
        <v>5154</v>
      </c>
      <c r="J20" s="37" t="s">
        <v>53</v>
      </c>
      <c r="K20" s="37" t="s">
        <v>5155</v>
      </c>
      <c r="L20" s="37" t="s">
        <v>5156</v>
      </c>
      <c r="M20" s="37" t="s">
        <v>5157</v>
      </c>
      <c r="N20" s="37" t="s">
        <v>5158</v>
      </c>
      <c r="O20" s="37" t="s">
        <v>5273</v>
      </c>
      <c r="P20" s="37" t="s">
        <v>5274</v>
      </c>
      <c r="Q20" s="37" t="s">
        <v>5190</v>
      </c>
      <c r="R20" s="37" t="s">
        <v>5191</v>
      </c>
      <c r="S20" s="37" t="s">
        <v>5163</v>
      </c>
      <c r="T20" s="37" t="s">
        <v>5164</v>
      </c>
      <c r="U20" s="37" t="s">
        <v>5163</v>
      </c>
      <c r="V20" s="37" t="s">
        <v>5163</v>
      </c>
      <c r="W20" s="37" t="s">
        <v>5275</v>
      </c>
      <c r="X20" s="37" t="s">
        <v>5166</v>
      </c>
      <c r="Y20" s="37" t="s">
        <v>5151</v>
      </c>
      <c r="Z20" s="37" t="s">
        <v>5156</v>
      </c>
      <c r="AA20" s="37" t="s">
        <v>5276</v>
      </c>
      <c r="AB20" s="37" t="s">
        <v>1193</v>
      </c>
      <c r="AC20" s="37" t="s">
        <v>5194</v>
      </c>
      <c r="AD20" s="37" t="s">
        <v>5194</v>
      </c>
      <c r="AE20" s="37" t="s">
        <v>5171</v>
      </c>
      <c r="AF20" s="37" t="s">
        <v>5163</v>
      </c>
      <c r="AG20" s="37" t="s">
        <v>5172</v>
      </c>
      <c r="AH20" s="37" t="s">
        <v>5171</v>
      </c>
      <c r="AI20" s="37" t="s">
        <v>5171</v>
      </c>
      <c r="AJ20" s="37" t="s">
        <v>5163</v>
      </c>
      <c r="AK20" s="37" t="s">
        <v>5173</v>
      </c>
      <c r="AL20" s="37" t="s">
        <v>5163</v>
      </c>
      <c r="AM20" s="37" t="s">
        <v>5163</v>
      </c>
    </row>
    <row r="21" spans="1:39">
      <c r="A21" s="37" t="s">
        <v>5277</v>
      </c>
      <c r="B21" s="37" t="s">
        <v>5148</v>
      </c>
      <c r="C21" s="37" t="e">
        <f>VLOOKUP(A21,'202304带宽'!$H$2:$H$949,1,FALSE)</f>
        <v>#N/A</v>
      </c>
      <c r="D21" s="37" t="s">
        <v>5175</v>
      </c>
      <c r="E21" s="37" t="s">
        <v>5150</v>
      </c>
      <c r="F21" s="37" t="s">
        <v>5278</v>
      </c>
      <c r="G21" s="37" t="s">
        <v>5152</v>
      </c>
      <c r="H21" s="37" t="s">
        <v>5178</v>
      </c>
      <c r="I21" s="37" t="s">
        <v>5155</v>
      </c>
      <c r="J21" s="37" t="s">
        <v>5178</v>
      </c>
      <c r="K21" s="37" t="s">
        <v>5155</v>
      </c>
      <c r="L21" s="37" t="s">
        <v>5171</v>
      </c>
      <c r="M21" s="37" t="s">
        <v>5279</v>
      </c>
      <c r="N21" s="37" t="s">
        <v>5158</v>
      </c>
      <c r="O21" s="37" t="s">
        <v>5280</v>
      </c>
      <c r="P21" s="37" t="s">
        <v>5281</v>
      </c>
      <c r="Q21" s="37" t="s">
        <v>4301</v>
      </c>
      <c r="R21" s="37" t="s">
        <v>5270</v>
      </c>
      <c r="S21" s="37" t="s">
        <v>5163</v>
      </c>
      <c r="T21" s="37" t="s">
        <v>5164</v>
      </c>
      <c r="U21" s="37" t="s">
        <v>5163</v>
      </c>
      <c r="V21" s="37" t="s">
        <v>5163</v>
      </c>
      <c r="W21" s="37" t="s">
        <v>5282</v>
      </c>
      <c r="X21" s="37" t="s">
        <v>5166</v>
      </c>
      <c r="Y21" s="37" t="s">
        <v>5236</v>
      </c>
      <c r="Z21" s="37" t="s">
        <v>5156</v>
      </c>
      <c r="AA21" s="37" t="s">
        <v>5283</v>
      </c>
      <c r="AB21" s="37" t="s">
        <v>5284</v>
      </c>
      <c r="AC21" s="37" t="s">
        <v>5184</v>
      </c>
      <c r="AD21" s="37" t="s">
        <v>5184</v>
      </c>
      <c r="AE21" s="37" t="s">
        <v>5171</v>
      </c>
      <c r="AF21" s="37" t="s">
        <v>5163</v>
      </c>
      <c r="AG21" s="37" t="s">
        <v>5172</v>
      </c>
      <c r="AH21" s="37" t="s">
        <v>5171</v>
      </c>
      <c r="AI21" s="37" t="s">
        <v>5171</v>
      </c>
      <c r="AJ21" s="37" t="s">
        <v>5163</v>
      </c>
      <c r="AK21" s="37" t="s">
        <v>5285</v>
      </c>
      <c r="AL21" s="37" t="s">
        <v>5163</v>
      </c>
      <c r="AM21" s="37" t="s">
        <v>5163</v>
      </c>
    </row>
    <row r="22" spans="1:39">
      <c r="A22" s="37" t="s">
        <v>5286</v>
      </c>
      <c r="B22" s="37" t="s">
        <v>5148</v>
      </c>
      <c r="C22" s="37" t="e">
        <f>VLOOKUP(A22,'202304带宽'!$H$2:$H$949,1,FALSE)</f>
        <v>#N/A</v>
      </c>
      <c r="D22" s="37" t="s">
        <v>5175</v>
      </c>
      <c r="E22" s="37" t="s">
        <v>5150</v>
      </c>
      <c r="F22" s="37" t="s">
        <v>5287</v>
      </c>
      <c r="G22" s="37" t="s">
        <v>5152</v>
      </c>
      <c r="H22" s="37" t="s">
        <v>5178</v>
      </c>
      <c r="I22" s="37" t="s">
        <v>5155</v>
      </c>
      <c r="J22" s="37" t="s">
        <v>5178</v>
      </c>
      <c r="K22" s="37" t="s">
        <v>5155</v>
      </c>
      <c r="L22" s="37" t="s">
        <v>5171</v>
      </c>
      <c r="M22" s="37" t="s">
        <v>5157</v>
      </c>
      <c r="N22" s="37" t="s">
        <v>5158</v>
      </c>
      <c r="O22" s="37" t="s">
        <v>5288</v>
      </c>
      <c r="P22" s="37" t="s">
        <v>5289</v>
      </c>
      <c r="Q22" s="37" t="s">
        <v>5290</v>
      </c>
      <c r="R22" s="37" t="s">
        <v>5291</v>
      </c>
      <c r="S22" s="37" t="s">
        <v>5163</v>
      </c>
      <c r="T22" s="37" t="s">
        <v>5164</v>
      </c>
      <c r="U22" s="37" t="s">
        <v>5163</v>
      </c>
      <c r="V22" s="37" t="s">
        <v>5163</v>
      </c>
      <c r="W22" s="37" t="s">
        <v>5183</v>
      </c>
      <c r="X22" s="37" t="s">
        <v>5166</v>
      </c>
      <c r="Y22" s="37" t="s">
        <v>5167</v>
      </c>
      <c r="Z22" s="37" t="s">
        <v>5171</v>
      </c>
      <c r="AA22" s="37" t="s">
        <v>5163</v>
      </c>
      <c r="AB22" s="37" t="s">
        <v>5163</v>
      </c>
      <c r="AC22" s="37" t="s">
        <v>5184</v>
      </c>
      <c r="AD22" s="37" t="s">
        <v>5184</v>
      </c>
      <c r="AE22" s="37" t="s">
        <v>5171</v>
      </c>
      <c r="AF22" s="37" t="s">
        <v>5163</v>
      </c>
      <c r="AG22" s="37" t="s">
        <v>5172</v>
      </c>
      <c r="AH22" s="37" t="s">
        <v>5171</v>
      </c>
      <c r="AI22" s="37" t="s">
        <v>5171</v>
      </c>
      <c r="AJ22" s="37" t="s">
        <v>5163</v>
      </c>
      <c r="AK22" s="37" t="s">
        <v>5173</v>
      </c>
      <c r="AL22" s="37" t="s">
        <v>5163</v>
      </c>
      <c r="AM22" s="37" t="s">
        <v>5163</v>
      </c>
    </row>
    <row r="23" spans="1:39">
      <c r="A23" s="37" t="s">
        <v>5292</v>
      </c>
      <c r="B23" s="37" t="s">
        <v>5148</v>
      </c>
      <c r="C23" s="37" t="e">
        <f>VLOOKUP(A23,'202304带宽'!$H$2:$H$949,1,FALSE)</f>
        <v>#N/A</v>
      </c>
      <c r="D23" s="37" t="s">
        <v>5293</v>
      </c>
      <c r="E23" s="37" t="s">
        <v>5176</v>
      </c>
      <c r="F23" s="37" t="s">
        <v>5294</v>
      </c>
      <c r="G23" s="37" t="s">
        <v>5152</v>
      </c>
      <c r="H23" s="37" t="s">
        <v>5295</v>
      </c>
      <c r="I23" s="37" t="s">
        <v>5154</v>
      </c>
      <c r="J23" s="37" t="s">
        <v>1967</v>
      </c>
      <c r="K23" s="37" t="s">
        <v>5155</v>
      </c>
      <c r="L23" s="37" t="s">
        <v>5171</v>
      </c>
      <c r="M23" s="37" t="s">
        <v>5157</v>
      </c>
      <c r="N23" s="37" t="s">
        <v>5158</v>
      </c>
      <c r="O23" s="37" t="s">
        <v>5296</v>
      </c>
      <c r="P23" s="37" t="s">
        <v>5297</v>
      </c>
      <c r="Q23" s="37" t="s">
        <v>5190</v>
      </c>
      <c r="R23" s="37" t="s">
        <v>5191</v>
      </c>
      <c r="S23" s="37" t="s">
        <v>5163</v>
      </c>
      <c r="T23" s="37" t="s">
        <v>5164</v>
      </c>
      <c r="U23" s="37" t="s">
        <v>5163</v>
      </c>
      <c r="V23" s="37" t="s">
        <v>5163</v>
      </c>
      <c r="W23" s="37" t="s">
        <v>5298</v>
      </c>
      <c r="X23" s="37" t="s">
        <v>5166</v>
      </c>
      <c r="Y23" s="37" t="s">
        <v>5236</v>
      </c>
      <c r="Z23" s="37" t="s">
        <v>5171</v>
      </c>
      <c r="AA23" s="37" t="s">
        <v>5163</v>
      </c>
      <c r="AB23" s="37" t="s">
        <v>5163</v>
      </c>
      <c r="AC23" s="37" t="s">
        <v>5184</v>
      </c>
      <c r="AD23" s="37" t="s">
        <v>5184</v>
      </c>
      <c r="AE23" s="37" t="s">
        <v>5156</v>
      </c>
      <c r="AF23" s="37" t="s">
        <v>5163</v>
      </c>
      <c r="AG23" s="37" t="s">
        <v>5172</v>
      </c>
      <c r="AH23" s="37" t="s">
        <v>5171</v>
      </c>
      <c r="AI23" s="37" t="s">
        <v>5171</v>
      </c>
      <c r="AJ23" s="37" t="s">
        <v>5299</v>
      </c>
      <c r="AK23" s="37" t="s">
        <v>5173</v>
      </c>
      <c r="AL23" s="37" t="s">
        <v>5163</v>
      </c>
      <c r="AM23" s="37" t="s">
        <v>5163</v>
      </c>
    </row>
    <row r="24" spans="1:39">
      <c r="A24" s="37" t="s">
        <v>5300</v>
      </c>
      <c r="B24" s="37" t="s">
        <v>5148</v>
      </c>
      <c r="C24" s="37" t="e">
        <f>VLOOKUP(A24,'202304带宽'!$H$2:$H$949,1,FALSE)</f>
        <v>#N/A</v>
      </c>
      <c r="D24" s="39" t="s">
        <v>5301</v>
      </c>
      <c r="E24" s="37" t="s">
        <v>5150</v>
      </c>
      <c r="F24" s="37" t="s">
        <v>5294</v>
      </c>
      <c r="G24" s="37" t="s">
        <v>5152</v>
      </c>
      <c r="H24" s="37" t="s">
        <v>30</v>
      </c>
      <c r="I24" s="37" t="s">
        <v>5154</v>
      </c>
      <c r="J24" s="37" t="s">
        <v>53</v>
      </c>
      <c r="K24" s="37" t="s">
        <v>5155</v>
      </c>
      <c r="L24" s="37" t="s">
        <v>5156</v>
      </c>
      <c r="M24" s="37" t="s">
        <v>5157</v>
      </c>
      <c r="N24" s="37" t="s">
        <v>5158</v>
      </c>
      <c r="O24" s="37" t="s">
        <v>5302</v>
      </c>
      <c r="P24" s="37" t="s">
        <v>5303</v>
      </c>
      <c r="Q24" s="37" t="s">
        <v>5304</v>
      </c>
      <c r="R24" s="37" t="s">
        <v>5305</v>
      </c>
      <c r="S24" s="37" t="s">
        <v>5163</v>
      </c>
      <c r="T24" s="37" t="s">
        <v>5164</v>
      </c>
      <c r="U24" s="37" t="s">
        <v>5163</v>
      </c>
      <c r="V24" s="37" t="s">
        <v>5163</v>
      </c>
      <c r="W24" s="37" t="s">
        <v>5306</v>
      </c>
      <c r="X24" s="37" t="s">
        <v>5166</v>
      </c>
      <c r="Y24" s="37" t="s">
        <v>5206</v>
      </c>
      <c r="Z24" s="37" t="s">
        <v>5156</v>
      </c>
      <c r="AA24" s="37" t="s">
        <v>5283</v>
      </c>
      <c r="AB24" s="37" t="s">
        <v>5307</v>
      </c>
      <c r="AC24" s="37" t="s">
        <v>5194</v>
      </c>
      <c r="AD24" s="37" t="s">
        <v>5194</v>
      </c>
      <c r="AE24" s="37" t="s">
        <v>5171</v>
      </c>
      <c r="AF24" s="37" t="s">
        <v>5163</v>
      </c>
      <c r="AG24" s="37" t="s">
        <v>5172</v>
      </c>
      <c r="AH24" s="37" t="s">
        <v>5171</v>
      </c>
      <c r="AI24" s="37" t="s">
        <v>5171</v>
      </c>
      <c r="AJ24" s="37" t="s">
        <v>5163</v>
      </c>
      <c r="AK24" s="37" t="s">
        <v>5173</v>
      </c>
      <c r="AL24" s="37" t="s">
        <v>5163</v>
      </c>
      <c r="AM24" s="37" t="s">
        <v>5163</v>
      </c>
    </row>
    <row r="25" hidden="1" spans="1:39">
      <c r="A25" s="37" t="s">
        <v>1854</v>
      </c>
      <c r="B25" s="37" t="s">
        <v>5148</v>
      </c>
      <c r="C25" s="37" t="str">
        <f>VLOOKUP(A25,'202304带宽'!$H$2:$H$949,1,FALSE)</f>
        <v>182315IDC00128</v>
      </c>
      <c r="E25" s="37" t="s">
        <v>5150</v>
      </c>
      <c r="F25" s="37" t="s">
        <v>5308</v>
      </c>
      <c r="G25" s="37" t="s">
        <v>5152</v>
      </c>
      <c r="H25" s="37" t="s">
        <v>5153</v>
      </c>
      <c r="I25" s="37" t="s">
        <v>5154</v>
      </c>
      <c r="J25" s="37" t="s">
        <v>1464</v>
      </c>
      <c r="K25" s="37" t="s">
        <v>5155</v>
      </c>
      <c r="L25" s="37" t="s">
        <v>5156</v>
      </c>
      <c r="M25" s="37" t="s">
        <v>5157</v>
      </c>
      <c r="N25" s="37" t="s">
        <v>5158</v>
      </c>
      <c r="O25" s="37" t="s">
        <v>5309</v>
      </c>
      <c r="P25" s="37" t="s">
        <v>5310</v>
      </c>
      <c r="Q25" s="37" t="s">
        <v>5198</v>
      </c>
      <c r="R25" s="37" t="s">
        <v>5220</v>
      </c>
      <c r="S25" s="37" t="s">
        <v>5163</v>
      </c>
      <c r="T25" s="37" t="s">
        <v>5164</v>
      </c>
      <c r="U25" s="37" t="s">
        <v>5163</v>
      </c>
      <c r="V25" s="37" t="s">
        <v>5163</v>
      </c>
      <c r="W25" s="37" t="s">
        <v>5311</v>
      </c>
      <c r="X25" s="37" t="s">
        <v>5166</v>
      </c>
      <c r="Y25" s="37" t="s">
        <v>5236</v>
      </c>
      <c r="Z25" s="37" t="s">
        <v>5171</v>
      </c>
      <c r="AA25" s="37" t="s">
        <v>5163</v>
      </c>
      <c r="AB25" s="37" t="s">
        <v>5312</v>
      </c>
      <c r="AC25" s="37" t="s">
        <v>5194</v>
      </c>
      <c r="AD25" s="37" t="s">
        <v>5194</v>
      </c>
      <c r="AE25" s="37" t="s">
        <v>5171</v>
      </c>
      <c r="AF25" s="37" t="s">
        <v>5163</v>
      </c>
      <c r="AG25" s="37" t="s">
        <v>5202</v>
      </c>
      <c r="AH25" s="37" t="s">
        <v>5171</v>
      </c>
      <c r="AI25" s="37" t="s">
        <v>5171</v>
      </c>
      <c r="AJ25" s="37" t="s">
        <v>5163</v>
      </c>
      <c r="AK25" s="37" t="s">
        <v>5173</v>
      </c>
      <c r="AL25" s="37" t="s">
        <v>5163</v>
      </c>
      <c r="AM25" s="37" t="s">
        <v>5163</v>
      </c>
    </row>
    <row r="26" hidden="1" spans="1:39">
      <c r="A26" s="37" t="s">
        <v>3003</v>
      </c>
      <c r="B26" s="37" t="s">
        <v>5148</v>
      </c>
      <c r="C26" s="37" t="str">
        <f>VLOOKUP(A26,'202304带宽'!$H$2:$H$949,1,FALSE)</f>
        <v>182315IDC00127</v>
      </c>
      <c r="E26" s="37" t="s">
        <v>5150</v>
      </c>
      <c r="F26" s="37" t="s">
        <v>5313</v>
      </c>
      <c r="G26" s="37" t="s">
        <v>5152</v>
      </c>
      <c r="H26" s="37" t="s">
        <v>5153</v>
      </c>
      <c r="I26" s="37" t="s">
        <v>5154</v>
      </c>
      <c r="J26" s="37" t="s">
        <v>1926</v>
      </c>
      <c r="K26" s="37" t="s">
        <v>5155</v>
      </c>
      <c r="L26" s="37" t="s">
        <v>5156</v>
      </c>
      <c r="M26" s="37" t="s">
        <v>5157</v>
      </c>
      <c r="N26" s="37" t="s">
        <v>5158</v>
      </c>
      <c r="O26" s="37" t="s">
        <v>5314</v>
      </c>
      <c r="P26" s="37" t="s">
        <v>5315</v>
      </c>
      <c r="Q26" s="37" t="s">
        <v>5161</v>
      </c>
      <c r="R26" s="37" t="s">
        <v>5316</v>
      </c>
      <c r="S26" s="37" t="s">
        <v>5163</v>
      </c>
      <c r="T26" s="37" t="s">
        <v>5164</v>
      </c>
      <c r="U26" s="37" t="s">
        <v>5163</v>
      </c>
      <c r="V26" s="37" t="s">
        <v>5163</v>
      </c>
      <c r="W26" s="37" t="s">
        <v>5317</v>
      </c>
      <c r="X26" s="37" t="s">
        <v>5166</v>
      </c>
      <c r="Y26" s="37" t="s">
        <v>5236</v>
      </c>
      <c r="Z26" s="37" t="s">
        <v>5171</v>
      </c>
      <c r="AA26" s="37" t="s">
        <v>5163</v>
      </c>
      <c r="AB26" s="37" t="s">
        <v>5318</v>
      </c>
      <c r="AC26" s="37" t="s">
        <v>5194</v>
      </c>
      <c r="AD26" s="37" t="s">
        <v>5194</v>
      </c>
      <c r="AE26" s="37" t="s">
        <v>5171</v>
      </c>
      <c r="AF26" s="37" t="s">
        <v>5163</v>
      </c>
      <c r="AG26" s="37" t="s">
        <v>5202</v>
      </c>
      <c r="AH26" s="37" t="s">
        <v>5171</v>
      </c>
      <c r="AI26" s="37" t="s">
        <v>5171</v>
      </c>
      <c r="AJ26" s="37" t="s">
        <v>5163</v>
      </c>
      <c r="AK26" s="37" t="s">
        <v>5173</v>
      </c>
      <c r="AL26" s="37" t="s">
        <v>5163</v>
      </c>
      <c r="AM26" s="37" t="s">
        <v>5163</v>
      </c>
    </row>
    <row r="27" hidden="1" spans="1:39">
      <c r="A27" s="37" t="s">
        <v>2863</v>
      </c>
      <c r="B27" s="37" t="s">
        <v>5148</v>
      </c>
      <c r="C27" s="37" t="str">
        <f>VLOOKUP(A27,'202304带宽'!$H$2:$H$949,1,FALSE)</f>
        <v>182315IDC00123</v>
      </c>
      <c r="E27" s="37" t="s">
        <v>5150</v>
      </c>
      <c r="F27" s="37" t="s">
        <v>5319</v>
      </c>
      <c r="G27" s="37" t="s">
        <v>5152</v>
      </c>
      <c r="H27" s="37" t="s">
        <v>5153</v>
      </c>
      <c r="I27" s="37" t="s">
        <v>5154</v>
      </c>
      <c r="J27" s="37" t="s">
        <v>1967</v>
      </c>
      <c r="K27" s="37" t="s">
        <v>5155</v>
      </c>
      <c r="L27" s="37" t="s">
        <v>5156</v>
      </c>
      <c r="M27" s="37" t="s">
        <v>5157</v>
      </c>
      <c r="N27" s="37" t="s">
        <v>5158</v>
      </c>
      <c r="O27" s="37" t="s">
        <v>5320</v>
      </c>
      <c r="P27" s="37" t="s">
        <v>5321</v>
      </c>
      <c r="Q27" s="37" t="s">
        <v>5198</v>
      </c>
      <c r="R27" s="37" t="s">
        <v>5162</v>
      </c>
      <c r="S27" s="37" t="s">
        <v>5163</v>
      </c>
      <c r="T27" s="37" t="s">
        <v>5164</v>
      </c>
      <c r="U27" s="37" t="s">
        <v>5163</v>
      </c>
      <c r="V27" s="37" t="s">
        <v>5163</v>
      </c>
      <c r="W27" s="37" t="s">
        <v>5322</v>
      </c>
      <c r="X27" s="37" t="s">
        <v>5166</v>
      </c>
      <c r="Y27" s="37" t="s">
        <v>5236</v>
      </c>
      <c r="Z27" s="37" t="s">
        <v>5171</v>
      </c>
      <c r="AA27" s="37" t="s">
        <v>5163</v>
      </c>
      <c r="AB27" s="37" t="s">
        <v>5163</v>
      </c>
      <c r="AC27" s="37" t="s">
        <v>5194</v>
      </c>
      <c r="AD27" s="37" t="s">
        <v>5194</v>
      </c>
      <c r="AE27" s="37" t="s">
        <v>5171</v>
      </c>
      <c r="AF27" s="37" t="s">
        <v>5163</v>
      </c>
      <c r="AG27" s="37" t="s">
        <v>5172</v>
      </c>
      <c r="AH27" s="37" t="s">
        <v>5171</v>
      </c>
      <c r="AI27" s="37" t="s">
        <v>5171</v>
      </c>
      <c r="AJ27" s="37" t="s">
        <v>5163</v>
      </c>
      <c r="AK27" s="37" t="s">
        <v>5173</v>
      </c>
      <c r="AL27" s="37" t="s">
        <v>5163</v>
      </c>
      <c r="AM27" s="37" t="s">
        <v>5163</v>
      </c>
    </row>
    <row r="28" spans="1:39">
      <c r="A28" s="37" t="s">
        <v>5323</v>
      </c>
      <c r="B28" s="37" t="s">
        <v>5148</v>
      </c>
      <c r="C28" s="37" t="e">
        <f>VLOOKUP(A28,'202304带宽'!$H$2:$H$949,1,FALSE)</f>
        <v>#N/A</v>
      </c>
      <c r="D28" s="37" t="s">
        <v>5175</v>
      </c>
      <c r="E28" s="37" t="s">
        <v>5150</v>
      </c>
      <c r="F28" s="37" t="s">
        <v>5319</v>
      </c>
      <c r="G28" s="37" t="s">
        <v>5152</v>
      </c>
      <c r="H28" s="37" t="s">
        <v>5178</v>
      </c>
      <c r="I28" s="37" t="s">
        <v>5155</v>
      </c>
      <c r="J28" s="37" t="s">
        <v>5178</v>
      </c>
      <c r="K28" s="37" t="s">
        <v>5155</v>
      </c>
      <c r="L28" s="37" t="s">
        <v>5171</v>
      </c>
      <c r="M28" s="37" t="s">
        <v>5157</v>
      </c>
      <c r="N28" s="37" t="s">
        <v>5158</v>
      </c>
      <c r="O28" s="37" t="s">
        <v>5324</v>
      </c>
      <c r="P28" s="37" t="s">
        <v>5325</v>
      </c>
      <c r="Q28" s="37" t="s">
        <v>5151</v>
      </c>
      <c r="R28" s="37" t="s">
        <v>5326</v>
      </c>
      <c r="S28" s="37" t="s">
        <v>5163</v>
      </c>
      <c r="T28" s="37" t="s">
        <v>5164</v>
      </c>
      <c r="U28" s="37" t="s">
        <v>5163</v>
      </c>
      <c r="V28" s="37" t="s">
        <v>5163</v>
      </c>
      <c r="W28" s="37" t="s">
        <v>5183</v>
      </c>
      <c r="X28" s="37" t="s">
        <v>5166</v>
      </c>
      <c r="Y28" s="37" t="s">
        <v>5151</v>
      </c>
      <c r="Z28" s="37" t="s">
        <v>5171</v>
      </c>
      <c r="AA28" s="37" t="s">
        <v>5163</v>
      </c>
      <c r="AB28" s="37" t="s">
        <v>5163</v>
      </c>
      <c r="AC28" s="37" t="s">
        <v>5184</v>
      </c>
      <c r="AD28" s="37" t="s">
        <v>5184</v>
      </c>
      <c r="AE28" s="37" t="s">
        <v>5171</v>
      </c>
      <c r="AF28" s="37" t="s">
        <v>5163</v>
      </c>
      <c r="AG28" s="37" t="s">
        <v>5172</v>
      </c>
      <c r="AH28" s="37" t="s">
        <v>5171</v>
      </c>
      <c r="AI28" s="37" t="s">
        <v>5171</v>
      </c>
      <c r="AJ28" s="37" t="s">
        <v>5163</v>
      </c>
      <c r="AK28" s="37" t="s">
        <v>5173</v>
      </c>
      <c r="AL28" s="37" t="s">
        <v>5163</v>
      </c>
      <c r="AM28" s="37" t="s">
        <v>5163</v>
      </c>
    </row>
    <row r="29" spans="1:39">
      <c r="A29" s="37" t="s">
        <v>5327</v>
      </c>
      <c r="B29" s="37" t="s">
        <v>5148</v>
      </c>
      <c r="C29" s="37" t="e">
        <f>VLOOKUP(A29,'202304带宽'!$H$2:$H$949,1,FALSE)</f>
        <v>#N/A</v>
      </c>
      <c r="D29" s="37" t="s">
        <v>5293</v>
      </c>
      <c r="E29" s="37" t="s">
        <v>5150</v>
      </c>
      <c r="F29" s="37" t="s">
        <v>5319</v>
      </c>
      <c r="G29" s="37" t="s">
        <v>5152</v>
      </c>
      <c r="H29" s="37" t="s">
        <v>5295</v>
      </c>
      <c r="I29" s="37" t="s">
        <v>5154</v>
      </c>
      <c r="J29" s="37" t="s">
        <v>1967</v>
      </c>
      <c r="K29" s="37" t="s">
        <v>5155</v>
      </c>
      <c r="L29" s="37" t="s">
        <v>5156</v>
      </c>
      <c r="M29" s="37" t="s">
        <v>5328</v>
      </c>
      <c r="N29" s="37" t="s">
        <v>5158</v>
      </c>
      <c r="O29" s="37" t="s">
        <v>5329</v>
      </c>
      <c r="P29" s="37" t="s">
        <v>5330</v>
      </c>
      <c r="Q29" s="37" t="s">
        <v>5190</v>
      </c>
      <c r="R29" s="37" t="s">
        <v>5331</v>
      </c>
      <c r="S29" s="37" t="s">
        <v>5163</v>
      </c>
      <c r="T29" s="37" t="s">
        <v>5164</v>
      </c>
      <c r="U29" s="37" t="s">
        <v>5163</v>
      </c>
      <c r="V29" s="37" t="s">
        <v>5163</v>
      </c>
      <c r="W29" s="37" t="s">
        <v>5215</v>
      </c>
      <c r="X29" s="37" t="s">
        <v>5166</v>
      </c>
      <c r="Y29" s="37" t="s">
        <v>5206</v>
      </c>
      <c r="Z29" s="37" t="s">
        <v>5171</v>
      </c>
      <c r="AA29" s="37" t="s">
        <v>5163</v>
      </c>
      <c r="AB29" s="37" t="s">
        <v>5163</v>
      </c>
      <c r="AC29" s="37" t="s">
        <v>5184</v>
      </c>
      <c r="AD29" s="37" t="s">
        <v>5184</v>
      </c>
      <c r="AE29" s="37" t="s">
        <v>5171</v>
      </c>
      <c r="AF29" s="37" t="s">
        <v>5163</v>
      </c>
      <c r="AG29" s="37" t="s">
        <v>5172</v>
      </c>
      <c r="AH29" s="37" t="s">
        <v>5171</v>
      </c>
      <c r="AI29" s="37" t="s">
        <v>5171</v>
      </c>
      <c r="AJ29" s="37" t="s">
        <v>5163</v>
      </c>
      <c r="AK29" s="37" t="s">
        <v>5173</v>
      </c>
      <c r="AL29" s="37" t="s">
        <v>5163</v>
      </c>
      <c r="AM29" s="37" t="s">
        <v>5163</v>
      </c>
    </row>
    <row r="30" hidden="1" spans="1:39">
      <c r="A30" s="37" t="s">
        <v>2997</v>
      </c>
      <c r="B30" s="37" t="s">
        <v>5148</v>
      </c>
      <c r="C30" s="37" t="str">
        <f>VLOOKUP(A30,'202304带宽'!$H$2:$H$949,1,FALSE)</f>
        <v>182315IDC00125</v>
      </c>
      <c r="E30" s="37" t="s">
        <v>5150</v>
      </c>
      <c r="F30" s="37" t="s">
        <v>5319</v>
      </c>
      <c r="G30" s="37" t="s">
        <v>5152</v>
      </c>
      <c r="H30" s="37" t="s">
        <v>5153</v>
      </c>
      <c r="I30" s="37" t="s">
        <v>5154</v>
      </c>
      <c r="J30" s="37" t="s">
        <v>1926</v>
      </c>
      <c r="K30" s="37" t="s">
        <v>5155</v>
      </c>
      <c r="L30" s="37" t="s">
        <v>5156</v>
      </c>
      <c r="M30" s="37" t="s">
        <v>5157</v>
      </c>
      <c r="N30" s="37" t="s">
        <v>5158</v>
      </c>
      <c r="O30" s="37" t="s">
        <v>5314</v>
      </c>
      <c r="P30" s="37" t="s">
        <v>5332</v>
      </c>
      <c r="Q30" s="37" t="s">
        <v>5161</v>
      </c>
      <c r="R30" s="37" t="s">
        <v>5270</v>
      </c>
      <c r="S30" s="37" t="s">
        <v>5163</v>
      </c>
      <c r="T30" s="37" t="s">
        <v>5164</v>
      </c>
      <c r="U30" s="37" t="s">
        <v>5163</v>
      </c>
      <c r="V30" s="37" t="s">
        <v>5163</v>
      </c>
      <c r="W30" s="37" t="s">
        <v>5333</v>
      </c>
      <c r="X30" s="37" t="s">
        <v>5166</v>
      </c>
      <c r="Y30" s="37" t="s">
        <v>5236</v>
      </c>
      <c r="Z30" s="37" t="s">
        <v>5171</v>
      </c>
      <c r="AA30" s="37" t="s">
        <v>5163</v>
      </c>
      <c r="AB30" s="37" t="s">
        <v>5318</v>
      </c>
      <c r="AC30" s="37" t="s">
        <v>5194</v>
      </c>
      <c r="AD30" s="37" t="s">
        <v>5194</v>
      </c>
      <c r="AE30" s="37" t="s">
        <v>5171</v>
      </c>
      <c r="AF30" s="37" t="s">
        <v>5163</v>
      </c>
      <c r="AG30" s="37" t="s">
        <v>5202</v>
      </c>
      <c r="AH30" s="37" t="s">
        <v>5171</v>
      </c>
      <c r="AI30" s="37" t="s">
        <v>5171</v>
      </c>
      <c r="AJ30" s="37" t="s">
        <v>5163</v>
      </c>
      <c r="AK30" s="37" t="s">
        <v>5173</v>
      </c>
      <c r="AL30" s="37" t="s">
        <v>5163</v>
      </c>
      <c r="AM30" s="37" t="s">
        <v>5163</v>
      </c>
    </row>
    <row r="31" spans="1:39">
      <c r="A31" s="37" t="s">
        <v>5307</v>
      </c>
      <c r="B31" s="37" t="s">
        <v>5148</v>
      </c>
      <c r="C31" s="37" t="e">
        <f>VLOOKUP(A31,'202304带宽'!$H$2:$H$949,1,FALSE)</f>
        <v>#N/A</v>
      </c>
      <c r="D31" s="37" t="s">
        <v>5187</v>
      </c>
      <c r="E31" s="37" t="s">
        <v>5176</v>
      </c>
      <c r="F31" s="37" t="s">
        <v>5334</v>
      </c>
      <c r="G31" s="37" t="s">
        <v>5152</v>
      </c>
      <c r="H31" s="37" t="s">
        <v>30</v>
      </c>
      <c r="I31" s="37" t="s">
        <v>5154</v>
      </c>
      <c r="J31" s="37" t="s">
        <v>53</v>
      </c>
      <c r="K31" s="37" t="s">
        <v>5155</v>
      </c>
      <c r="L31" s="37" t="s">
        <v>5156</v>
      </c>
      <c r="M31" s="37" t="s">
        <v>5157</v>
      </c>
      <c r="N31" s="37" t="s">
        <v>5158</v>
      </c>
      <c r="O31" s="37" t="s">
        <v>5302</v>
      </c>
      <c r="P31" s="37" t="s">
        <v>5335</v>
      </c>
      <c r="Q31" s="37" t="s">
        <v>5304</v>
      </c>
      <c r="R31" s="37" t="s">
        <v>5305</v>
      </c>
      <c r="S31" s="37" t="s">
        <v>5163</v>
      </c>
      <c r="T31" s="37" t="s">
        <v>5192</v>
      </c>
      <c r="U31" s="37" t="s">
        <v>5163</v>
      </c>
      <c r="V31" s="37" t="s">
        <v>5163</v>
      </c>
      <c r="W31" s="37" t="s">
        <v>5163</v>
      </c>
      <c r="X31" s="37" t="s">
        <v>5163</v>
      </c>
      <c r="Y31" s="37" t="s">
        <v>5206</v>
      </c>
      <c r="Z31" s="37" t="s">
        <v>5171</v>
      </c>
      <c r="AA31" s="37" t="s">
        <v>5163</v>
      </c>
      <c r="AB31" s="37" t="s">
        <v>5163</v>
      </c>
      <c r="AC31" s="37" t="s">
        <v>5194</v>
      </c>
      <c r="AD31" s="37" t="s">
        <v>5194</v>
      </c>
      <c r="AE31" s="37" t="s">
        <v>5156</v>
      </c>
      <c r="AF31" s="37" t="s">
        <v>5163</v>
      </c>
      <c r="AG31" s="37" t="s">
        <v>5172</v>
      </c>
      <c r="AH31" s="37" t="s">
        <v>5171</v>
      </c>
      <c r="AI31" s="37" t="s">
        <v>5171</v>
      </c>
      <c r="AJ31" s="37" t="s">
        <v>5195</v>
      </c>
      <c r="AK31" s="37" t="s">
        <v>5173</v>
      </c>
      <c r="AL31" s="37" t="s">
        <v>5163</v>
      </c>
      <c r="AM31" s="37" t="s">
        <v>5163</v>
      </c>
    </row>
    <row r="32" spans="1:39">
      <c r="A32" s="37" t="s">
        <v>5336</v>
      </c>
      <c r="B32" s="37" t="s">
        <v>5148</v>
      </c>
      <c r="C32" s="37" t="e">
        <f>VLOOKUP(A32,'202304带宽'!$H$2:$H$949,1,FALSE)</f>
        <v>#N/A</v>
      </c>
      <c r="D32" s="37" t="s">
        <v>5337</v>
      </c>
      <c r="E32" s="37" t="s">
        <v>5150</v>
      </c>
      <c r="F32" s="37" t="s">
        <v>5338</v>
      </c>
      <c r="G32" s="37" t="s">
        <v>5152</v>
      </c>
      <c r="H32" s="37" t="s">
        <v>30</v>
      </c>
      <c r="I32" s="37" t="s">
        <v>5154</v>
      </c>
      <c r="J32" s="37" t="s">
        <v>5339</v>
      </c>
      <c r="K32" s="37" t="s">
        <v>5155</v>
      </c>
      <c r="L32" s="37" t="s">
        <v>5156</v>
      </c>
      <c r="M32" s="37" t="s">
        <v>5157</v>
      </c>
      <c r="N32" s="37" t="s">
        <v>5158</v>
      </c>
      <c r="O32" s="37" t="s">
        <v>5340</v>
      </c>
      <c r="P32" s="37" t="s">
        <v>5341</v>
      </c>
      <c r="Q32" s="37" t="s">
        <v>5161</v>
      </c>
      <c r="R32" s="37" t="s">
        <v>5258</v>
      </c>
      <c r="S32" s="37" t="s">
        <v>5163</v>
      </c>
      <c r="T32" s="37" t="s">
        <v>5164</v>
      </c>
      <c r="U32" s="37" t="s">
        <v>5163</v>
      </c>
      <c r="V32" s="37" t="s">
        <v>5163</v>
      </c>
      <c r="W32" s="37" t="s">
        <v>5342</v>
      </c>
      <c r="X32" s="37" t="s">
        <v>5166</v>
      </c>
      <c r="Y32" s="37" t="s">
        <v>5319</v>
      </c>
      <c r="Z32" s="37" t="s">
        <v>5171</v>
      </c>
      <c r="AA32" s="37" t="s">
        <v>5163</v>
      </c>
      <c r="AB32" s="37" t="s">
        <v>5163</v>
      </c>
      <c r="AC32" s="37" t="s">
        <v>5343</v>
      </c>
      <c r="AD32" s="37" t="s">
        <v>5343</v>
      </c>
      <c r="AE32" s="37" t="s">
        <v>5171</v>
      </c>
      <c r="AF32" s="37" t="s">
        <v>5163</v>
      </c>
      <c r="AG32" s="37" t="s">
        <v>5172</v>
      </c>
      <c r="AH32" s="37" t="s">
        <v>5171</v>
      </c>
      <c r="AI32" s="37" t="s">
        <v>5171</v>
      </c>
      <c r="AJ32" s="37" t="s">
        <v>5163</v>
      </c>
      <c r="AK32" s="37" t="s">
        <v>5173</v>
      </c>
      <c r="AL32" s="37" t="s">
        <v>5163</v>
      </c>
      <c r="AM32" s="37" t="s">
        <v>5163</v>
      </c>
    </row>
    <row r="33" spans="1:39">
      <c r="A33" s="37" t="s">
        <v>5344</v>
      </c>
      <c r="B33" s="37" t="s">
        <v>5148</v>
      </c>
      <c r="C33" s="37" t="e">
        <f>VLOOKUP(A33,'202304带宽'!$H$2:$H$949,1,FALSE)</f>
        <v>#N/A</v>
      </c>
      <c r="D33" s="37" t="s">
        <v>5175</v>
      </c>
      <c r="E33" s="37" t="s">
        <v>5150</v>
      </c>
      <c r="F33" s="37" t="s">
        <v>5338</v>
      </c>
      <c r="G33" s="37" t="s">
        <v>5152</v>
      </c>
      <c r="H33" s="37" t="s">
        <v>5178</v>
      </c>
      <c r="I33" s="37" t="s">
        <v>5155</v>
      </c>
      <c r="J33" s="37" t="s">
        <v>5178</v>
      </c>
      <c r="K33" s="37" t="s">
        <v>5155</v>
      </c>
      <c r="L33" s="37" t="s">
        <v>5171</v>
      </c>
      <c r="M33" s="37" t="s">
        <v>5345</v>
      </c>
      <c r="N33" s="37" t="s">
        <v>5158</v>
      </c>
      <c r="O33" s="37" t="s">
        <v>5346</v>
      </c>
      <c r="P33" s="37" t="s">
        <v>5347</v>
      </c>
      <c r="Q33" s="37" t="s">
        <v>5190</v>
      </c>
      <c r="R33" s="37" t="s">
        <v>5348</v>
      </c>
      <c r="S33" s="37" t="s">
        <v>5163</v>
      </c>
      <c r="T33" s="37" t="s">
        <v>5164</v>
      </c>
      <c r="U33" s="37" t="s">
        <v>5163</v>
      </c>
      <c r="V33" s="37" t="s">
        <v>5163</v>
      </c>
      <c r="W33" s="37" t="s">
        <v>5183</v>
      </c>
      <c r="X33" s="37" t="s">
        <v>5166</v>
      </c>
      <c r="Y33" s="37" t="s">
        <v>5236</v>
      </c>
      <c r="Z33" s="37" t="s">
        <v>5156</v>
      </c>
      <c r="AA33" s="37" t="s">
        <v>5349</v>
      </c>
      <c r="AB33" s="37" t="s">
        <v>5350</v>
      </c>
      <c r="AC33" s="37" t="s">
        <v>5184</v>
      </c>
      <c r="AD33" s="37" t="s">
        <v>5184</v>
      </c>
      <c r="AE33" s="37" t="s">
        <v>5171</v>
      </c>
      <c r="AF33" s="37" t="s">
        <v>5163</v>
      </c>
      <c r="AG33" s="37" t="s">
        <v>5172</v>
      </c>
      <c r="AH33" s="37" t="s">
        <v>5171</v>
      </c>
      <c r="AI33" s="37" t="s">
        <v>5171</v>
      </c>
      <c r="AJ33" s="37" t="s">
        <v>5163</v>
      </c>
      <c r="AK33" s="37" t="s">
        <v>5173</v>
      </c>
      <c r="AL33" s="37" t="s">
        <v>5163</v>
      </c>
      <c r="AM33" s="37" t="s">
        <v>5163</v>
      </c>
    </row>
    <row r="34" spans="1:39">
      <c r="A34" s="37" t="s">
        <v>5351</v>
      </c>
      <c r="B34" s="37" t="s">
        <v>5148</v>
      </c>
      <c r="C34" s="37" t="e">
        <f>VLOOKUP(A34,'202304带宽'!$H$2:$H$949,1,FALSE)</f>
        <v>#N/A</v>
      </c>
      <c r="D34" s="37" t="s">
        <v>5175</v>
      </c>
      <c r="E34" s="37" t="s">
        <v>5150</v>
      </c>
      <c r="F34" s="37" t="s">
        <v>5338</v>
      </c>
      <c r="G34" s="37" t="s">
        <v>5152</v>
      </c>
      <c r="H34" s="37" t="s">
        <v>5178</v>
      </c>
      <c r="I34" s="37" t="s">
        <v>5155</v>
      </c>
      <c r="J34" s="37" t="s">
        <v>5178</v>
      </c>
      <c r="K34" s="37" t="s">
        <v>5155</v>
      </c>
      <c r="L34" s="37" t="s">
        <v>5171</v>
      </c>
      <c r="M34" s="37" t="s">
        <v>5157</v>
      </c>
      <c r="N34" s="37" t="s">
        <v>5158</v>
      </c>
      <c r="O34" s="37" t="s">
        <v>5346</v>
      </c>
      <c r="P34" s="37" t="s">
        <v>5352</v>
      </c>
      <c r="Q34" s="37" t="s">
        <v>5181</v>
      </c>
      <c r="R34" s="37" t="s">
        <v>5253</v>
      </c>
      <c r="S34" s="37" t="s">
        <v>5163</v>
      </c>
      <c r="T34" s="37" t="s">
        <v>5164</v>
      </c>
      <c r="U34" s="37" t="s">
        <v>5163</v>
      </c>
      <c r="V34" s="37" t="s">
        <v>5163</v>
      </c>
      <c r="W34" s="37" t="s">
        <v>5183</v>
      </c>
      <c r="X34" s="37" t="s">
        <v>5166</v>
      </c>
      <c r="Y34" s="37" t="s">
        <v>5236</v>
      </c>
      <c r="Z34" s="37" t="s">
        <v>5156</v>
      </c>
      <c r="AA34" s="37" t="s">
        <v>5230</v>
      </c>
      <c r="AB34" s="37" t="s">
        <v>5353</v>
      </c>
      <c r="AC34" s="37" t="s">
        <v>5184</v>
      </c>
      <c r="AD34" s="37" t="s">
        <v>5184</v>
      </c>
      <c r="AE34" s="37" t="s">
        <v>5171</v>
      </c>
      <c r="AF34" s="37" t="s">
        <v>5163</v>
      </c>
      <c r="AG34" s="37" t="s">
        <v>5172</v>
      </c>
      <c r="AH34" s="37" t="s">
        <v>5171</v>
      </c>
      <c r="AI34" s="37" t="s">
        <v>5171</v>
      </c>
      <c r="AJ34" s="37" t="s">
        <v>5163</v>
      </c>
      <c r="AK34" s="37" t="s">
        <v>5173</v>
      </c>
      <c r="AL34" s="37" t="s">
        <v>5163</v>
      </c>
      <c r="AM34" s="37" t="s">
        <v>5163</v>
      </c>
    </row>
    <row r="35" hidden="1" spans="1:39">
      <c r="A35" s="37" t="s">
        <v>3484</v>
      </c>
      <c r="B35" s="37" t="s">
        <v>5148</v>
      </c>
      <c r="C35" s="37" t="str">
        <f>VLOOKUP(A35,'202304带宽'!$H$2:$H$949,1,FALSE)</f>
        <v>182315IDC00117</v>
      </c>
      <c r="E35" s="37" t="s">
        <v>5150</v>
      </c>
      <c r="F35" s="37" t="s">
        <v>5338</v>
      </c>
      <c r="G35" s="37" t="s">
        <v>5152</v>
      </c>
      <c r="H35" s="37" t="s">
        <v>5153</v>
      </c>
      <c r="I35" s="37" t="s">
        <v>5154</v>
      </c>
      <c r="J35" s="37" t="s">
        <v>530</v>
      </c>
      <c r="K35" s="37" t="s">
        <v>5155</v>
      </c>
      <c r="L35" s="37" t="s">
        <v>5156</v>
      </c>
      <c r="M35" s="37" t="s">
        <v>5157</v>
      </c>
      <c r="N35" s="37" t="s">
        <v>5158</v>
      </c>
      <c r="O35" s="37" t="s">
        <v>5354</v>
      </c>
      <c r="P35" s="37" t="s">
        <v>5355</v>
      </c>
      <c r="Q35" s="37" t="s">
        <v>5198</v>
      </c>
      <c r="R35" s="37" t="s">
        <v>5220</v>
      </c>
      <c r="S35" s="37" t="s">
        <v>5163</v>
      </c>
      <c r="T35" s="37" t="s">
        <v>5164</v>
      </c>
      <c r="U35" s="37" t="s">
        <v>5163</v>
      </c>
      <c r="V35" s="37" t="s">
        <v>5163</v>
      </c>
      <c r="W35" s="37" t="s">
        <v>5356</v>
      </c>
      <c r="X35" s="37" t="s">
        <v>5166</v>
      </c>
      <c r="Y35" s="37" t="s">
        <v>5206</v>
      </c>
      <c r="Z35" s="37" t="s">
        <v>5171</v>
      </c>
      <c r="AA35" s="37" t="s">
        <v>5163</v>
      </c>
      <c r="AB35" s="37" t="s">
        <v>5357</v>
      </c>
      <c r="AC35" s="37" t="s">
        <v>5194</v>
      </c>
      <c r="AD35" s="37" t="s">
        <v>5194</v>
      </c>
      <c r="AE35" s="37" t="s">
        <v>5171</v>
      </c>
      <c r="AF35" s="37" t="s">
        <v>5163</v>
      </c>
      <c r="AG35" s="37" t="s">
        <v>5202</v>
      </c>
      <c r="AH35" s="37" t="s">
        <v>5171</v>
      </c>
      <c r="AI35" s="37" t="s">
        <v>5171</v>
      </c>
      <c r="AJ35" s="37" t="s">
        <v>5163</v>
      </c>
      <c r="AK35" s="37" t="s">
        <v>5173</v>
      </c>
      <c r="AL35" s="37" t="s">
        <v>5163</v>
      </c>
      <c r="AM35" s="37" t="s">
        <v>5163</v>
      </c>
    </row>
    <row r="36" hidden="1" spans="1:39">
      <c r="A36" s="37" t="s">
        <v>3570</v>
      </c>
      <c r="B36" s="37" t="s">
        <v>5148</v>
      </c>
      <c r="C36" s="37" t="str">
        <f>VLOOKUP(A36,'202304带宽'!$H$2:$H$949,1,FALSE)</f>
        <v>182315IDC00118</v>
      </c>
      <c r="E36" s="37" t="s">
        <v>5150</v>
      </c>
      <c r="F36" s="37" t="s">
        <v>5338</v>
      </c>
      <c r="G36" s="37" t="s">
        <v>5152</v>
      </c>
      <c r="H36" s="37" t="s">
        <v>5153</v>
      </c>
      <c r="I36" s="37" t="s">
        <v>5154</v>
      </c>
      <c r="J36" s="37" t="s">
        <v>530</v>
      </c>
      <c r="K36" s="37" t="s">
        <v>5155</v>
      </c>
      <c r="L36" s="37" t="s">
        <v>5156</v>
      </c>
      <c r="M36" s="37" t="s">
        <v>5157</v>
      </c>
      <c r="N36" s="37" t="s">
        <v>5158</v>
      </c>
      <c r="O36" s="37" t="s">
        <v>5358</v>
      </c>
      <c r="P36" s="37" t="s">
        <v>5359</v>
      </c>
      <c r="Q36" s="37" t="s">
        <v>5198</v>
      </c>
      <c r="R36" s="37" t="s">
        <v>5220</v>
      </c>
      <c r="S36" s="37" t="s">
        <v>5163</v>
      </c>
      <c r="T36" s="37" t="s">
        <v>5164</v>
      </c>
      <c r="U36" s="37" t="s">
        <v>5163</v>
      </c>
      <c r="V36" s="37" t="s">
        <v>5163</v>
      </c>
      <c r="W36" s="37" t="s">
        <v>5360</v>
      </c>
      <c r="X36" s="37" t="s">
        <v>5166</v>
      </c>
      <c r="Y36" s="37" t="s">
        <v>5206</v>
      </c>
      <c r="Z36" s="37" t="s">
        <v>5171</v>
      </c>
      <c r="AA36" s="37" t="s">
        <v>5163</v>
      </c>
      <c r="AB36" s="37" t="s">
        <v>5361</v>
      </c>
      <c r="AC36" s="37" t="s">
        <v>5194</v>
      </c>
      <c r="AD36" s="37" t="s">
        <v>5194</v>
      </c>
      <c r="AE36" s="37" t="s">
        <v>5171</v>
      </c>
      <c r="AF36" s="37" t="s">
        <v>5163</v>
      </c>
      <c r="AG36" s="37" t="s">
        <v>5202</v>
      </c>
      <c r="AH36" s="37" t="s">
        <v>5171</v>
      </c>
      <c r="AI36" s="37" t="s">
        <v>5171</v>
      </c>
      <c r="AJ36" s="37" t="s">
        <v>5163</v>
      </c>
      <c r="AK36" s="37" t="s">
        <v>5173</v>
      </c>
      <c r="AL36" s="37" t="s">
        <v>5163</v>
      </c>
      <c r="AM36" s="37" t="s">
        <v>5163</v>
      </c>
    </row>
    <row r="37" hidden="1" spans="1:39">
      <c r="A37" s="37" t="s">
        <v>472</v>
      </c>
      <c r="B37" s="37" t="s">
        <v>5148</v>
      </c>
      <c r="C37" s="37" t="str">
        <f>VLOOKUP(A37,'202304带宽'!$H$2:$H$949,1,FALSE)</f>
        <v>182315IDC00114</v>
      </c>
      <c r="E37" s="37" t="s">
        <v>5150</v>
      </c>
      <c r="F37" s="37" t="s">
        <v>5181</v>
      </c>
      <c r="G37" s="37" t="s">
        <v>5152</v>
      </c>
      <c r="H37" s="37" t="s">
        <v>30</v>
      </c>
      <c r="I37" s="37" t="s">
        <v>5154</v>
      </c>
      <c r="J37" s="37" t="s">
        <v>32</v>
      </c>
      <c r="K37" s="37" t="s">
        <v>5155</v>
      </c>
      <c r="L37" s="37" t="s">
        <v>5156</v>
      </c>
      <c r="M37" s="37" t="s">
        <v>5157</v>
      </c>
      <c r="N37" s="37" t="s">
        <v>5158</v>
      </c>
      <c r="O37" s="37" t="s">
        <v>5362</v>
      </c>
      <c r="P37" s="37" t="s">
        <v>5363</v>
      </c>
      <c r="Q37" s="37" t="s">
        <v>5198</v>
      </c>
      <c r="R37" s="37" t="s">
        <v>5162</v>
      </c>
      <c r="S37" s="37" t="s">
        <v>5163</v>
      </c>
      <c r="T37" s="37" t="s">
        <v>5164</v>
      </c>
      <c r="U37" s="37" t="s">
        <v>5163</v>
      </c>
      <c r="V37" s="37" t="s">
        <v>5163</v>
      </c>
      <c r="W37" s="37" t="s">
        <v>5364</v>
      </c>
      <c r="X37" s="37" t="s">
        <v>5166</v>
      </c>
      <c r="Y37" s="37" t="s">
        <v>5278</v>
      </c>
      <c r="Z37" s="37" t="s">
        <v>5156</v>
      </c>
      <c r="AA37" s="37" t="s">
        <v>5276</v>
      </c>
      <c r="AB37" s="37" t="s">
        <v>5365</v>
      </c>
      <c r="AC37" s="37" t="s">
        <v>5194</v>
      </c>
      <c r="AD37" s="37" t="s">
        <v>5194</v>
      </c>
      <c r="AE37" s="37" t="s">
        <v>5171</v>
      </c>
      <c r="AF37" s="37" t="s">
        <v>5163</v>
      </c>
      <c r="AG37" s="37" t="s">
        <v>5172</v>
      </c>
      <c r="AH37" s="37" t="s">
        <v>5171</v>
      </c>
      <c r="AI37" s="37" t="s">
        <v>5171</v>
      </c>
      <c r="AJ37" s="37" t="s">
        <v>5163</v>
      </c>
      <c r="AK37" s="37" t="s">
        <v>5173</v>
      </c>
      <c r="AL37" s="37" t="s">
        <v>5163</v>
      </c>
      <c r="AM37" s="37" t="s">
        <v>5163</v>
      </c>
    </row>
    <row r="38" hidden="1" spans="1:39">
      <c r="A38" s="37" t="s">
        <v>1339</v>
      </c>
      <c r="B38" s="37" t="s">
        <v>5148</v>
      </c>
      <c r="C38" s="37" t="str">
        <f>VLOOKUP(A38,'202304带宽'!$H$2:$H$949,1,FALSE)</f>
        <v>182315IDC00113</v>
      </c>
      <c r="E38" s="37" t="s">
        <v>5150</v>
      </c>
      <c r="F38" s="37" t="s">
        <v>5366</v>
      </c>
      <c r="G38" s="37" t="s">
        <v>5152</v>
      </c>
      <c r="H38" s="37" t="s">
        <v>30</v>
      </c>
      <c r="I38" s="37" t="s">
        <v>5154</v>
      </c>
      <c r="J38" s="37" t="s">
        <v>810</v>
      </c>
      <c r="K38" s="37" t="s">
        <v>5155</v>
      </c>
      <c r="L38" s="37" t="s">
        <v>5156</v>
      </c>
      <c r="M38" s="37" t="s">
        <v>5157</v>
      </c>
      <c r="N38" s="37" t="s">
        <v>5158</v>
      </c>
      <c r="O38" s="37" t="s">
        <v>5367</v>
      </c>
      <c r="P38" s="37" t="s">
        <v>5368</v>
      </c>
      <c r="Q38" s="37" t="s">
        <v>5369</v>
      </c>
      <c r="R38" s="37" t="s">
        <v>5220</v>
      </c>
      <c r="S38" s="37" t="s">
        <v>5163</v>
      </c>
      <c r="T38" s="37" t="s">
        <v>5164</v>
      </c>
      <c r="U38" s="37" t="s">
        <v>5163</v>
      </c>
      <c r="V38" s="37" t="s">
        <v>5163</v>
      </c>
      <c r="W38" s="37" t="s">
        <v>5370</v>
      </c>
      <c r="X38" s="37" t="s">
        <v>5166</v>
      </c>
      <c r="Y38" s="37" t="s">
        <v>5334</v>
      </c>
      <c r="Z38" s="37" t="s">
        <v>5171</v>
      </c>
      <c r="AA38" s="37" t="s">
        <v>5163</v>
      </c>
      <c r="AB38" s="37" t="s">
        <v>5201</v>
      </c>
      <c r="AC38" s="37" t="s">
        <v>5194</v>
      </c>
      <c r="AD38" s="37" t="s">
        <v>5194</v>
      </c>
      <c r="AE38" s="37" t="s">
        <v>5171</v>
      </c>
      <c r="AF38" s="37" t="s">
        <v>5163</v>
      </c>
      <c r="AG38" s="37" t="s">
        <v>5202</v>
      </c>
      <c r="AH38" s="37" t="s">
        <v>5171</v>
      </c>
      <c r="AI38" s="37" t="s">
        <v>5171</v>
      </c>
      <c r="AJ38" s="37" t="s">
        <v>5163</v>
      </c>
      <c r="AK38" s="37" t="s">
        <v>5173</v>
      </c>
      <c r="AL38" s="37" t="s">
        <v>5163</v>
      </c>
      <c r="AM38" s="37" t="s">
        <v>5163</v>
      </c>
    </row>
    <row r="39" hidden="1" spans="1:39">
      <c r="A39" s="37" t="s">
        <v>3000</v>
      </c>
      <c r="B39" s="37" t="s">
        <v>5148</v>
      </c>
      <c r="C39" s="37" t="str">
        <f>VLOOKUP(A39,'202304带宽'!$H$2:$H$949,1,FALSE)</f>
        <v>182315IDC00108</v>
      </c>
      <c r="E39" s="37" t="s">
        <v>5150</v>
      </c>
      <c r="F39" s="37" t="s">
        <v>5371</v>
      </c>
      <c r="G39" s="37" t="s">
        <v>5152</v>
      </c>
      <c r="H39" s="37" t="s">
        <v>5153</v>
      </c>
      <c r="I39" s="37" t="s">
        <v>5154</v>
      </c>
      <c r="J39" s="37" t="s">
        <v>1926</v>
      </c>
      <c r="K39" s="37" t="s">
        <v>5155</v>
      </c>
      <c r="L39" s="37" t="s">
        <v>5156</v>
      </c>
      <c r="M39" s="37" t="s">
        <v>5157</v>
      </c>
      <c r="N39" s="37" t="s">
        <v>5158</v>
      </c>
      <c r="O39" s="37" t="s">
        <v>5314</v>
      </c>
      <c r="P39" s="37" t="s">
        <v>5372</v>
      </c>
      <c r="Q39" s="37" t="s">
        <v>5161</v>
      </c>
      <c r="R39" s="37" t="s">
        <v>5270</v>
      </c>
      <c r="S39" s="37" t="s">
        <v>5163</v>
      </c>
      <c r="T39" s="37" t="s">
        <v>5164</v>
      </c>
      <c r="U39" s="37" t="s">
        <v>5163</v>
      </c>
      <c r="V39" s="37" t="s">
        <v>5163</v>
      </c>
      <c r="W39" s="37" t="s">
        <v>5373</v>
      </c>
      <c r="X39" s="37" t="s">
        <v>5166</v>
      </c>
      <c r="Y39" s="37" t="s">
        <v>5236</v>
      </c>
      <c r="Z39" s="37" t="s">
        <v>5171</v>
      </c>
      <c r="AA39" s="37" t="s">
        <v>5163</v>
      </c>
      <c r="AB39" s="37" t="s">
        <v>5318</v>
      </c>
      <c r="AC39" s="37" t="s">
        <v>5194</v>
      </c>
      <c r="AD39" s="37" t="s">
        <v>5194</v>
      </c>
      <c r="AE39" s="37" t="s">
        <v>5171</v>
      </c>
      <c r="AF39" s="37" t="s">
        <v>5163</v>
      </c>
      <c r="AG39" s="37" t="s">
        <v>5202</v>
      </c>
      <c r="AH39" s="37" t="s">
        <v>5171</v>
      </c>
      <c r="AI39" s="37" t="s">
        <v>5171</v>
      </c>
      <c r="AJ39" s="37" t="s">
        <v>5163</v>
      </c>
      <c r="AK39" s="37" t="s">
        <v>5173</v>
      </c>
      <c r="AL39" s="37" t="s">
        <v>5163</v>
      </c>
      <c r="AM39" s="37" t="s">
        <v>5163</v>
      </c>
    </row>
    <row r="40" hidden="1" spans="1:39">
      <c r="A40" s="37" t="s">
        <v>1257</v>
      </c>
      <c r="B40" s="37" t="s">
        <v>5148</v>
      </c>
      <c r="C40" s="37" t="str">
        <f>VLOOKUP(A40,'202304带宽'!$H$2:$H$949,1,FALSE)</f>
        <v>182315IDC00102</v>
      </c>
      <c r="E40" s="37" t="s">
        <v>5150</v>
      </c>
      <c r="F40" s="37" t="s">
        <v>5374</v>
      </c>
      <c r="G40" s="37" t="s">
        <v>5152</v>
      </c>
      <c r="H40" s="37" t="s">
        <v>30</v>
      </c>
      <c r="I40" s="37" t="s">
        <v>5154</v>
      </c>
      <c r="J40" s="37" t="s">
        <v>32</v>
      </c>
      <c r="K40" s="37" t="s">
        <v>5155</v>
      </c>
      <c r="L40" s="37" t="s">
        <v>5156</v>
      </c>
      <c r="M40" s="37" t="s">
        <v>5157</v>
      </c>
      <c r="N40" s="37" t="s">
        <v>5158</v>
      </c>
      <c r="O40" s="37" t="s">
        <v>5375</v>
      </c>
      <c r="P40" s="37" t="s">
        <v>5376</v>
      </c>
      <c r="Q40" s="37" t="s">
        <v>5377</v>
      </c>
      <c r="R40" s="37" t="s">
        <v>5378</v>
      </c>
      <c r="S40" s="37" t="s">
        <v>5163</v>
      </c>
      <c r="T40" s="37" t="s">
        <v>5164</v>
      </c>
      <c r="U40" s="37" t="s">
        <v>5163</v>
      </c>
      <c r="V40" s="37" t="s">
        <v>5163</v>
      </c>
      <c r="W40" s="37" t="s">
        <v>5379</v>
      </c>
      <c r="X40" s="37" t="s">
        <v>5166</v>
      </c>
      <c r="Y40" s="37" t="s">
        <v>5334</v>
      </c>
      <c r="Z40" s="37" t="s">
        <v>5171</v>
      </c>
      <c r="AA40" s="37" t="s">
        <v>5163</v>
      </c>
      <c r="AB40" s="37" t="s">
        <v>5163</v>
      </c>
      <c r="AC40" s="37" t="s">
        <v>5194</v>
      </c>
      <c r="AD40" s="37" t="s">
        <v>5194</v>
      </c>
      <c r="AE40" s="37" t="s">
        <v>5171</v>
      </c>
      <c r="AF40" s="37" t="s">
        <v>5163</v>
      </c>
      <c r="AG40" s="37" t="s">
        <v>5172</v>
      </c>
      <c r="AH40" s="37" t="s">
        <v>5171</v>
      </c>
      <c r="AI40" s="37" t="s">
        <v>5171</v>
      </c>
      <c r="AJ40" s="37" t="s">
        <v>5163</v>
      </c>
      <c r="AK40" s="37" t="s">
        <v>5173</v>
      </c>
      <c r="AL40" s="37" t="s">
        <v>5163</v>
      </c>
      <c r="AM40" s="37" t="s">
        <v>5163</v>
      </c>
    </row>
    <row r="41" hidden="1" spans="1:39">
      <c r="A41" s="37" t="s">
        <v>447</v>
      </c>
      <c r="B41" s="37" t="s">
        <v>5148</v>
      </c>
      <c r="C41" s="37" t="str">
        <f>VLOOKUP(A41,'202304带宽'!$H$2:$H$949,1,FALSE)</f>
        <v>182315IDC00103</v>
      </c>
      <c r="E41" s="37" t="s">
        <v>5150</v>
      </c>
      <c r="F41" s="37" t="s">
        <v>5374</v>
      </c>
      <c r="G41" s="37" t="s">
        <v>5152</v>
      </c>
      <c r="H41" s="37" t="s">
        <v>30</v>
      </c>
      <c r="I41" s="37" t="s">
        <v>5154</v>
      </c>
      <c r="J41" s="37" t="s">
        <v>32</v>
      </c>
      <c r="K41" s="37" t="s">
        <v>5155</v>
      </c>
      <c r="L41" s="37" t="s">
        <v>5156</v>
      </c>
      <c r="M41" s="37" t="s">
        <v>5157</v>
      </c>
      <c r="N41" s="37" t="s">
        <v>5158</v>
      </c>
      <c r="O41" s="37" t="s">
        <v>5380</v>
      </c>
      <c r="P41" s="37" t="s">
        <v>5381</v>
      </c>
      <c r="Q41" s="37" t="s">
        <v>5198</v>
      </c>
      <c r="R41" s="37" t="s">
        <v>5162</v>
      </c>
      <c r="S41" s="37" t="s">
        <v>5163</v>
      </c>
      <c r="T41" s="37" t="s">
        <v>5164</v>
      </c>
      <c r="U41" s="37" t="s">
        <v>5163</v>
      </c>
      <c r="V41" s="37" t="s">
        <v>5163</v>
      </c>
      <c r="W41" s="37" t="s">
        <v>5382</v>
      </c>
      <c r="X41" s="37" t="s">
        <v>5166</v>
      </c>
      <c r="Y41" s="37" t="s">
        <v>5383</v>
      </c>
      <c r="Z41" s="37" t="s">
        <v>5156</v>
      </c>
      <c r="AA41" s="37" t="s">
        <v>5276</v>
      </c>
      <c r="AB41" s="37" t="s">
        <v>5384</v>
      </c>
      <c r="AC41" s="37" t="s">
        <v>5194</v>
      </c>
      <c r="AD41" s="37" t="s">
        <v>5194</v>
      </c>
      <c r="AE41" s="37" t="s">
        <v>5171</v>
      </c>
      <c r="AF41" s="37" t="s">
        <v>5163</v>
      </c>
      <c r="AG41" s="37" t="s">
        <v>5172</v>
      </c>
      <c r="AH41" s="37" t="s">
        <v>5171</v>
      </c>
      <c r="AI41" s="37" t="s">
        <v>5171</v>
      </c>
      <c r="AJ41" s="37" t="s">
        <v>5163</v>
      </c>
      <c r="AK41" s="37" t="s">
        <v>5173</v>
      </c>
      <c r="AL41" s="37" t="s">
        <v>5163</v>
      </c>
      <c r="AM41" s="37" t="s">
        <v>5163</v>
      </c>
    </row>
    <row r="42" spans="1:39">
      <c r="A42" s="37" t="s">
        <v>5385</v>
      </c>
      <c r="B42" s="37" t="s">
        <v>5148</v>
      </c>
      <c r="C42" s="37" t="e">
        <f>VLOOKUP(A42,'202304带宽'!$H$2:$H$949,1,FALSE)</f>
        <v>#N/A</v>
      </c>
      <c r="D42" s="37" t="s">
        <v>5187</v>
      </c>
      <c r="E42" s="37" t="s">
        <v>5150</v>
      </c>
      <c r="F42" s="37" t="s">
        <v>5386</v>
      </c>
      <c r="G42" s="37" t="s">
        <v>5152</v>
      </c>
      <c r="H42" s="37" t="s">
        <v>30</v>
      </c>
      <c r="I42" s="37" t="s">
        <v>5154</v>
      </c>
      <c r="J42" s="37" t="s">
        <v>32</v>
      </c>
      <c r="K42" s="37" t="s">
        <v>5155</v>
      </c>
      <c r="L42" s="37" t="s">
        <v>5156</v>
      </c>
      <c r="M42" s="37" t="s">
        <v>5157</v>
      </c>
      <c r="N42" s="37" t="s">
        <v>5158</v>
      </c>
      <c r="O42" s="37" t="s">
        <v>5387</v>
      </c>
      <c r="P42" s="37" t="s">
        <v>5388</v>
      </c>
      <c r="Q42" s="37" t="s">
        <v>5198</v>
      </c>
      <c r="R42" s="37" t="s">
        <v>5389</v>
      </c>
      <c r="S42" s="37" t="s">
        <v>5163</v>
      </c>
      <c r="T42" s="37" t="s">
        <v>5164</v>
      </c>
      <c r="U42" s="37" t="s">
        <v>5163</v>
      </c>
      <c r="V42" s="37" t="s">
        <v>5163</v>
      </c>
      <c r="W42" s="37" t="s">
        <v>5390</v>
      </c>
      <c r="X42" s="37" t="s">
        <v>5166</v>
      </c>
      <c r="Y42" s="37" t="s">
        <v>5334</v>
      </c>
      <c r="Z42" s="37" t="s">
        <v>5171</v>
      </c>
      <c r="AA42" s="37" t="s">
        <v>5163</v>
      </c>
      <c r="AB42" s="37" t="s">
        <v>5163</v>
      </c>
      <c r="AC42" s="37" t="s">
        <v>5194</v>
      </c>
      <c r="AD42" s="37" t="s">
        <v>5194</v>
      </c>
      <c r="AE42" s="37" t="s">
        <v>5171</v>
      </c>
      <c r="AF42" s="37" t="s">
        <v>5163</v>
      </c>
      <c r="AG42" s="37" t="s">
        <v>5172</v>
      </c>
      <c r="AH42" s="37" t="s">
        <v>5171</v>
      </c>
      <c r="AI42" s="37" t="s">
        <v>5171</v>
      </c>
      <c r="AJ42" s="37" t="s">
        <v>5163</v>
      </c>
      <c r="AK42" s="37" t="s">
        <v>5173</v>
      </c>
      <c r="AL42" s="37" t="s">
        <v>5163</v>
      </c>
      <c r="AM42" s="37" t="s">
        <v>5163</v>
      </c>
    </row>
    <row r="43" hidden="1" spans="1:39">
      <c r="A43" s="37" t="s">
        <v>4427</v>
      </c>
      <c r="B43" s="37" t="s">
        <v>5148</v>
      </c>
      <c r="C43" s="37" t="str">
        <f>VLOOKUP(A43,'202304带宽'!$H$2:$H$949,1,FALSE)</f>
        <v>182315IDC00097</v>
      </c>
      <c r="E43" s="37" t="s">
        <v>5150</v>
      </c>
      <c r="F43" s="37" t="s">
        <v>5391</v>
      </c>
      <c r="G43" s="37" t="s">
        <v>5152</v>
      </c>
      <c r="H43" s="37" t="s">
        <v>5217</v>
      </c>
      <c r="I43" s="37" t="s">
        <v>5154</v>
      </c>
      <c r="J43" s="37" t="s">
        <v>3998</v>
      </c>
      <c r="K43" s="37" t="s">
        <v>5155</v>
      </c>
      <c r="L43" s="37" t="s">
        <v>5156</v>
      </c>
      <c r="M43" s="37" t="s">
        <v>5157</v>
      </c>
      <c r="N43" s="37" t="s">
        <v>5158</v>
      </c>
      <c r="O43" s="37" t="s">
        <v>5392</v>
      </c>
      <c r="P43" s="37" t="s">
        <v>5393</v>
      </c>
      <c r="Q43" s="37" t="s">
        <v>5377</v>
      </c>
      <c r="R43" s="37" t="s">
        <v>5378</v>
      </c>
      <c r="S43" s="37" t="s">
        <v>5163</v>
      </c>
      <c r="T43" s="37" t="s">
        <v>5164</v>
      </c>
      <c r="U43" s="37" t="s">
        <v>5163</v>
      </c>
      <c r="V43" s="37" t="s">
        <v>5163</v>
      </c>
      <c r="W43" s="37" t="s">
        <v>5394</v>
      </c>
      <c r="X43" s="37" t="s">
        <v>5166</v>
      </c>
      <c r="Y43" s="37" t="s">
        <v>5206</v>
      </c>
      <c r="Z43" s="37" t="s">
        <v>5156</v>
      </c>
      <c r="AA43" s="37" t="s">
        <v>5395</v>
      </c>
      <c r="AB43" s="37" t="s">
        <v>5396</v>
      </c>
      <c r="AC43" s="37" t="s">
        <v>5194</v>
      </c>
      <c r="AD43" s="37" t="s">
        <v>5194</v>
      </c>
      <c r="AE43" s="37" t="s">
        <v>5171</v>
      </c>
      <c r="AF43" s="37" t="s">
        <v>5163</v>
      </c>
      <c r="AG43" s="37" t="s">
        <v>5172</v>
      </c>
      <c r="AH43" s="37" t="s">
        <v>5171</v>
      </c>
      <c r="AI43" s="37" t="s">
        <v>5171</v>
      </c>
      <c r="AJ43" s="37" t="s">
        <v>5163</v>
      </c>
      <c r="AK43" s="37" t="s">
        <v>5173</v>
      </c>
      <c r="AL43" s="37" t="s">
        <v>5163</v>
      </c>
      <c r="AM43" s="37" t="s">
        <v>5163</v>
      </c>
    </row>
    <row r="44" spans="1:39">
      <c r="A44" s="37" t="s">
        <v>5397</v>
      </c>
      <c r="B44" s="37" t="s">
        <v>5148</v>
      </c>
      <c r="C44" s="37" t="e">
        <f>VLOOKUP(A44,'202304带宽'!$H$2:$H$949,1,FALSE)</f>
        <v>#N/A</v>
      </c>
      <c r="D44" s="37" t="s">
        <v>5266</v>
      </c>
      <c r="E44" s="37" t="s">
        <v>5150</v>
      </c>
      <c r="F44" s="37" t="s">
        <v>5398</v>
      </c>
      <c r="G44" s="37" t="s">
        <v>5152</v>
      </c>
      <c r="H44" s="37" t="s">
        <v>5399</v>
      </c>
      <c r="I44" s="37" t="s">
        <v>5154</v>
      </c>
      <c r="J44" s="37" t="s">
        <v>94</v>
      </c>
      <c r="K44" s="37" t="s">
        <v>5155</v>
      </c>
      <c r="L44" s="37" t="s">
        <v>5156</v>
      </c>
      <c r="M44" s="37" t="s">
        <v>5157</v>
      </c>
      <c r="N44" s="37" t="s">
        <v>5158</v>
      </c>
      <c r="O44" s="37" t="s">
        <v>5400</v>
      </c>
      <c r="P44" s="37" t="s">
        <v>5401</v>
      </c>
      <c r="Q44" s="37" t="s">
        <v>5304</v>
      </c>
      <c r="R44" s="37" t="s">
        <v>5402</v>
      </c>
      <c r="S44" s="37" t="s">
        <v>5163</v>
      </c>
      <c r="T44" s="37" t="s">
        <v>5164</v>
      </c>
      <c r="U44" s="37" t="s">
        <v>5163</v>
      </c>
      <c r="V44" s="37" t="s">
        <v>5163</v>
      </c>
      <c r="W44" s="37" t="s">
        <v>5403</v>
      </c>
      <c r="X44" s="37" t="s">
        <v>5166</v>
      </c>
      <c r="Y44" s="37" t="s">
        <v>5334</v>
      </c>
      <c r="Z44" s="37" t="s">
        <v>5171</v>
      </c>
      <c r="AA44" s="37" t="s">
        <v>5163</v>
      </c>
      <c r="AB44" s="37" t="s">
        <v>5163</v>
      </c>
      <c r="AC44" s="37" t="s">
        <v>5170</v>
      </c>
      <c r="AD44" s="37" t="s">
        <v>5170</v>
      </c>
      <c r="AE44" s="37" t="s">
        <v>5171</v>
      </c>
      <c r="AF44" s="37" t="s">
        <v>5163</v>
      </c>
      <c r="AG44" s="37" t="s">
        <v>5172</v>
      </c>
      <c r="AH44" s="37" t="s">
        <v>5171</v>
      </c>
      <c r="AI44" s="37" t="s">
        <v>5171</v>
      </c>
      <c r="AJ44" s="37" t="s">
        <v>5163</v>
      </c>
      <c r="AK44" s="37" t="s">
        <v>5173</v>
      </c>
      <c r="AL44" s="37" t="s">
        <v>5163</v>
      </c>
      <c r="AM44" s="37" t="s">
        <v>5163</v>
      </c>
    </row>
    <row r="45" hidden="1" spans="1:39">
      <c r="A45" s="37" t="s">
        <v>779</v>
      </c>
      <c r="B45" s="37" t="s">
        <v>5148</v>
      </c>
      <c r="C45" s="37" t="str">
        <f>VLOOKUP(A45,'202304带宽'!$H$2:$H$949,1,FALSE)</f>
        <v>182315IDC00089</v>
      </c>
      <c r="E45" s="37" t="s">
        <v>5150</v>
      </c>
      <c r="F45" s="37" t="s">
        <v>5404</v>
      </c>
      <c r="G45" s="37" t="s">
        <v>5152</v>
      </c>
      <c r="H45" s="37" t="s">
        <v>30</v>
      </c>
      <c r="I45" s="37" t="s">
        <v>5154</v>
      </c>
      <c r="J45" s="37" t="s">
        <v>53</v>
      </c>
      <c r="K45" s="37" t="s">
        <v>5155</v>
      </c>
      <c r="L45" s="37" t="s">
        <v>5156</v>
      </c>
      <c r="M45" s="37" t="s">
        <v>5157</v>
      </c>
      <c r="N45" s="37" t="s">
        <v>5158</v>
      </c>
      <c r="O45" s="37" t="s">
        <v>5405</v>
      </c>
      <c r="P45" s="37" t="s">
        <v>5406</v>
      </c>
      <c r="Q45" s="37" t="s">
        <v>5161</v>
      </c>
      <c r="R45" s="37" t="s">
        <v>5258</v>
      </c>
      <c r="S45" s="37" t="s">
        <v>5163</v>
      </c>
      <c r="T45" s="37" t="s">
        <v>5164</v>
      </c>
      <c r="U45" s="37" t="s">
        <v>5163</v>
      </c>
      <c r="V45" s="37" t="s">
        <v>5163</v>
      </c>
      <c r="W45" s="37" t="s">
        <v>5407</v>
      </c>
      <c r="X45" s="37" t="s">
        <v>5166</v>
      </c>
      <c r="Y45" s="37" t="s">
        <v>5177</v>
      </c>
      <c r="Z45" s="37" t="s">
        <v>5171</v>
      </c>
      <c r="AA45" s="37" t="s">
        <v>5163</v>
      </c>
      <c r="AB45" s="37" t="s">
        <v>5163</v>
      </c>
      <c r="AC45" s="37" t="s">
        <v>5194</v>
      </c>
      <c r="AD45" s="37" t="s">
        <v>5194</v>
      </c>
      <c r="AE45" s="37" t="s">
        <v>5171</v>
      </c>
      <c r="AF45" s="37" t="s">
        <v>5163</v>
      </c>
      <c r="AG45" s="37" t="s">
        <v>5172</v>
      </c>
      <c r="AH45" s="37" t="s">
        <v>5171</v>
      </c>
      <c r="AI45" s="37" t="s">
        <v>5171</v>
      </c>
      <c r="AJ45" s="37" t="s">
        <v>5163</v>
      </c>
      <c r="AK45" s="37" t="s">
        <v>5173</v>
      </c>
      <c r="AL45" s="37" t="s">
        <v>5163</v>
      </c>
      <c r="AM45" s="37" t="s">
        <v>5163</v>
      </c>
    </row>
    <row r="46" hidden="1" spans="1:39">
      <c r="A46" s="37" t="s">
        <v>1834</v>
      </c>
      <c r="B46" s="37" t="s">
        <v>5148</v>
      </c>
      <c r="C46" s="37" t="str">
        <f>VLOOKUP(A46,'202304带宽'!$H$2:$H$949,1,FALSE)</f>
        <v>182315IDC00084</v>
      </c>
      <c r="E46" s="37" t="s">
        <v>5150</v>
      </c>
      <c r="F46" s="37" t="s">
        <v>5408</v>
      </c>
      <c r="G46" s="37" t="s">
        <v>5152</v>
      </c>
      <c r="H46" s="37" t="s">
        <v>5153</v>
      </c>
      <c r="I46" s="37" t="s">
        <v>5154</v>
      </c>
      <c r="J46" s="37" t="s">
        <v>1464</v>
      </c>
      <c r="K46" s="37" t="s">
        <v>5155</v>
      </c>
      <c r="L46" s="37" t="s">
        <v>5171</v>
      </c>
      <c r="M46" s="37" t="s">
        <v>5157</v>
      </c>
      <c r="N46" s="37" t="s">
        <v>5158</v>
      </c>
      <c r="O46" s="37" t="s">
        <v>5409</v>
      </c>
      <c r="P46" s="37" t="s">
        <v>5410</v>
      </c>
      <c r="Q46" s="37" t="s">
        <v>5198</v>
      </c>
      <c r="R46" s="37" t="s">
        <v>5220</v>
      </c>
      <c r="S46" s="37" t="s">
        <v>5163</v>
      </c>
      <c r="T46" s="37" t="s">
        <v>5164</v>
      </c>
      <c r="U46" s="37" t="s">
        <v>5163</v>
      </c>
      <c r="V46" s="37" t="s">
        <v>5163</v>
      </c>
      <c r="W46" s="37" t="s">
        <v>5411</v>
      </c>
      <c r="X46" s="37" t="s">
        <v>5166</v>
      </c>
      <c r="Y46" s="37" t="s">
        <v>5167</v>
      </c>
      <c r="Z46" s="37" t="s">
        <v>5171</v>
      </c>
      <c r="AA46" s="37" t="s">
        <v>5163</v>
      </c>
      <c r="AB46" s="37" t="s">
        <v>5201</v>
      </c>
      <c r="AC46" s="37" t="s">
        <v>5194</v>
      </c>
      <c r="AD46" s="37" t="s">
        <v>5194</v>
      </c>
      <c r="AE46" s="37" t="s">
        <v>5171</v>
      </c>
      <c r="AF46" s="37" t="s">
        <v>5163</v>
      </c>
      <c r="AG46" s="37" t="s">
        <v>5202</v>
      </c>
      <c r="AH46" s="37" t="s">
        <v>5171</v>
      </c>
      <c r="AI46" s="37" t="s">
        <v>5171</v>
      </c>
      <c r="AJ46" s="37" t="s">
        <v>5163</v>
      </c>
      <c r="AK46" s="37" t="s">
        <v>5173</v>
      </c>
      <c r="AL46" s="37" t="s">
        <v>5163</v>
      </c>
      <c r="AM46" s="37" t="s">
        <v>5163</v>
      </c>
    </row>
    <row r="47" hidden="1" spans="1:39">
      <c r="A47" s="37" t="s">
        <v>1123</v>
      </c>
      <c r="B47" s="37" t="s">
        <v>5148</v>
      </c>
      <c r="C47" s="37" t="str">
        <f>VLOOKUP(A47,'202304带宽'!$H$2:$H$949,1,FALSE)</f>
        <v>182315IDC00076</v>
      </c>
      <c r="E47" s="37" t="s">
        <v>5150</v>
      </c>
      <c r="F47" s="37" t="s">
        <v>5412</v>
      </c>
      <c r="G47" s="37" t="s">
        <v>5152</v>
      </c>
      <c r="H47" s="37" t="s">
        <v>30</v>
      </c>
      <c r="I47" s="37" t="s">
        <v>5154</v>
      </c>
      <c r="J47" s="37" t="s">
        <v>530</v>
      </c>
      <c r="K47" s="37" t="s">
        <v>5155</v>
      </c>
      <c r="L47" s="37" t="s">
        <v>5156</v>
      </c>
      <c r="M47" s="37" t="s">
        <v>5157</v>
      </c>
      <c r="N47" s="37" t="s">
        <v>5158</v>
      </c>
      <c r="O47" s="37" t="s">
        <v>5413</v>
      </c>
      <c r="P47" s="37" t="s">
        <v>5414</v>
      </c>
      <c r="Q47" s="37" t="s">
        <v>5198</v>
      </c>
      <c r="R47" s="37" t="s">
        <v>5220</v>
      </c>
      <c r="S47" s="37" t="s">
        <v>5163</v>
      </c>
      <c r="T47" s="37" t="s">
        <v>5164</v>
      </c>
      <c r="U47" s="37" t="s">
        <v>5163</v>
      </c>
      <c r="V47" s="37" t="s">
        <v>5163</v>
      </c>
      <c r="W47" s="37" t="s">
        <v>5415</v>
      </c>
      <c r="X47" s="37" t="s">
        <v>5166</v>
      </c>
      <c r="Y47" s="37" t="s">
        <v>5338</v>
      </c>
      <c r="Z47" s="37" t="s">
        <v>5171</v>
      </c>
      <c r="AA47" s="37" t="s">
        <v>5163</v>
      </c>
      <c r="AB47" s="37" t="s">
        <v>5201</v>
      </c>
      <c r="AC47" s="37" t="s">
        <v>5194</v>
      </c>
      <c r="AD47" s="37" t="s">
        <v>5194</v>
      </c>
      <c r="AE47" s="37" t="s">
        <v>5171</v>
      </c>
      <c r="AF47" s="37" t="s">
        <v>5163</v>
      </c>
      <c r="AG47" s="37" t="s">
        <v>5202</v>
      </c>
      <c r="AH47" s="37" t="s">
        <v>5171</v>
      </c>
      <c r="AI47" s="37" t="s">
        <v>5171</v>
      </c>
      <c r="AJ47" s="37" t="s">
        <v>5163</v>
      </c>
      <c r="AK47" s="37" t="s">
        <v>5173</v>
      </c>
      <c r="AL47" s="37" t="s">
        <v>5163</v>
      </c>
      <c r="AM47" s="37" t="s">
        <v>5163</v>
      </c>
    </row>
    <row r="48" hidden="1" spans="1:39">
      <c r="A48" s="37" t="s">
        <v>1116</v>
      </c>
      <c r="B48" s="37" t="s">
        <v>5148</v>
      </c>
      <c r="C48" s="37" t="str">
        <f>VLOOKUP(A48,'202304带宽'!$H$2:$H$949,1,FALSE)</f>
        <v>182315IDC00077</v>
      </c>
      <c r="E48" s="37" t="s">
        <v>5150</v>
      </c>
      <c r="F48" s="37" t="s">
        <v>5412</v>
      </c>
      <c r="G48" s="37" t="s">
        <v>5152</v>
      </c>
      <c r="H48" s="37" t="s">
        <v>30</v>
      </c>
      <c r="I48" s="37" t="s">
        <v>5154</v>
      </c>
      <c r="J48" s="37" t="s">
        <v>530</v>
      </c>
      <c r="K48" s="37" t="s">
        <v>5155</v>
      </c>
      <c r="L48" s="37" t="s">
        <v>5156</v>
      </c>
      <c r="M48" s="37" t="s">
        <v>5157</v>
      </c>
      <c r="N48" s="37" t="s">
        <v>5158</v>
      </c>
      <c r="O48" s="37" t="s">
        <v>5196</v>
      </c>
      <c r="P48" s="37" t="s">
        <v>5416</v>
      </c>
      <c r="Q48" s="37" t="s">
        <v>5198</v>
      </c>
      <c r="R48" s="37" t="s">
        <v>5220</v>
      </c>
      <c r="S48" s="37" t="s">
        <v>5163</v>
      </c>
      <c r="T48" s="37" t="s">
        <v>5164</v>
      </c>
      <c r="U48" s="37" t="s">
        <v>5163</v>
      </c>
      <c r="V48" s="37" t="s">
        <v>5163</v>
      </c>
      <c r="W48" s="37" t="s">
        <v>5417</v>
      </c>
      <c r="X48" s="37" t="s">
        <v>5166</v>
      </c>
      <c r="Y48" s="37" t="s">
        <v>5338</v>
      </c>
      <c r="Z48" s="37" t="s">
        <v>5171</v>
      </c>
      <c r="AA48" s="37" t="s">
        <v>5163</v>
      </c>
      <c r="AB48" s="37" t="s">
        <v>5201</v>
      </c>
      <c r="AC48" s="37" t="s">
        <v>5194</v>
      </c>
      <c r="AD48" s="37" t="s">
        <v>5194</v>
      </c>
      <c r="AE48" s="37" t="s">
        <v>5171</v>
      </c>
      <c r="AF48" s="37" t="s">
        <v>5163</v>
      </c>
      <c r="AG48" s="37" t="s">
        <v>5202</v>
      </c>
      <c r="AH48" s="37" t="s">
        <v>5171</v>
      </c>
      <c r="AI48" s="37" t="s">
        <v>5171</v>
      </c>
      <c r="AJ48" s="37" t="s">
        <v>5163</v>
      </c>
      <c r="AK48" s="37" t="s">
        <v>5173</v>
      </c>
      <c r="AL48" s="37" t="s">
        <v>5163</v>
      </c>
      <c r="AM48" s="37" t="s">
        <v>5163</v>
      </c>
    </row>
    <row r="49" hidden="1" spans="1:39">
      <c r="A49" s="37" t="s">
        <v>1084</v>
      </c>
      <c r="B49" s="37" t="s">
        <v>5148</v>
      </c>
      <c r="C49" s="37" t="str">
        <f>VLOOKUP(A49,'202304带宽'!$H$2:$H$949,1,FALSE)</f>
        <v>182315IDC00075</v>
      </c>
      <c r="E49" s="37" t="s">
        <v>5150</v>
      </c>
      <c r="F49" s="37" t="s">
        <v>5412</v>
      </c>
      <c r="G49" s="37" t="s">
        <v>5152</v>
      </c>
      <c r="H49" s="37" t="s">
        <v>30</v>
      </c>
      <c r="I49" s="37" t="s">
        <v>5154</v>
      </c>
      <c r="J49" s="37" t="s">
        <v>530</v>
      </c>
      <c r="K49" s="37" t="s">
        <v>5155</v>
      </c>
      <c r="L49" s="37" t="s">
        <v>5156</v>
      </c>
      <c r="M49" s="37" t="s">
        <v>5157</v>
      </c>
      <c r="N49" s="37" t="s">
        <v>5158</v>
      </c>
      <c r="O49" s="37" t="s">
        <v>5418</v>
      </c>
      <c r="P49" s="37" t="s">
        <v>5419</v>
      </c>
      <c r="Q49" s="37" t="s">
        <v>5198</v>
      </c>
      <c r="R49" s="37" t="s">
        <v>5220</v>
      </c>
      <c r="S49" s="37" t="s">
        <v>5163</v>
      </c>
      <c r="T49" s="37" t="s">
        <v>5164</v>
      </c>
      <c r="U49" s="37" t="s">
        <v>5163</v>
      </c>
      <c r="V49" s="37" t="s">
        <v>5163</v>
      </c>
      <c r="W49" s="37" t="s">
        <v>5420</v>
      </c>
      <c r="X49" s="37" t="s">
        <v>5166</v>
      </c>
      <c r="Y49" s="37" t="s">
        <v>5338</v>
      </c>
      <c r="Z49" s="37" t="s">
        <v>5171</v>
      </c>
      <c r="AA49" s="37" t="s">
        <v>5163</v>
      </c>
      <c r="AB49" s="37" t="s">
        <v>5201</v>
      </c>
      <c r="AC49" s="37" t="s">
        <v>5194</v>
      </c>
      <c r="AD49" s="37" t="s">
        <v>5194</v>
      </c>
      <c r="AE49" s="37" t="s">
        <v>5171</v>
      </c>
      <c r="AF49" s="37" t="s">
        <v>5163</v>
      </c>
      <c r="AG49" s="37" t="s">
        <v>5202</v>
      </c>
      <c r="AH49" s="37" t="s">
        <v>5171</v>
      </c>
      <c r="AI49" s="37" t="s">
        <v>5171</v>
      </c>
      <c r="AJ49" s="37" t="s">
        <v>5163</v>
      </c>
      <c r="AK49" s="37" t="s">
        <v>5173</v>
      </c>
      <c r="AL49" s="37" t="s">
        <v>5163</v>
      </c>
      <c r="AM49" s="37" t="s">
        <v>5163</v>
      </c>
    </row>
    <row r="50" spans="1:39">
      <c r="A50" s="37" t="s">
        <v>5421</v>
      </c>
      <c r="B50" s="37" t="s">
        <v>5148</v>
      </c>
      <c r="C50" s="37" t="e">
        <f>VLOOKUP(A50,'202304带宽'!$H$2:$H$949,1,FALSE)</f>
        <v>#N/A</v>
      </c>
      <c r="D50" s="37" t="s">
        <v>5266</v>
      </c>
      <c r="E50" s="37" t="s">
        <v>5150</v>
      </c>
      <c r="F50" s="37" t="s">
        <v>5422</v>
      </c>
      <c r="G50" s="37" t="s">
        <v>5152</v>
      </c>
      <c r="H50" s="37" t="s">
        <v>5217</v>
      </c>
      <c r="I50" s="37" t="s">
        <v>5154</v>
      </c>
      <c r="J50" s="37" t="s">
        <v>3998</v>
      </c>
      <c r="K50" s="37" t="s">
        <v>5155</v>
      </c>
      <c r="L50" s="37" t="s">
        <v>5156</v>
      </c>
      <c r="M50" s="37" t="s">
        <v>5157</v>
      </c>
      <c r="N50" s="37" t="s">
        <v>5158</v>
      </c>
      <c r="O50" s="37" t="s">
        <v>5218</v>
      </c>
      <c r="P50" s="37" t="s">
        <v>5423</v>
      </c>
      <c r="Q50" s="37" t="s">
        <v>5377</v>
      </c>
      <c r="R50" s="37" t="s">
        <v>5424</v>
      </c>
      <c r="S50" s="37" t="s">
        <v>5163</v>
      </c>
      <c r="T50" s="37" t="s">
        <v>5164</v>
      </c>
      <c r="U50" s="37" t="s">
        <v>5163</v>
      </c>
      <c r="V50" s="37" t="s">
        <v>5163</v>
      </c>
      <c r="W50" s="37" t="s">
        <v>5425</v>
      </c>
      <c r="X50" s="37" t="s">
        <v>5166</v>
      </c>
      <c r="Y50" s="37" t="s">
        <v>5151</v>
      </c>
      <c r="Z50" s="37" t="s">
        <v>5171</v>
      </c>
      <c r="AA50" s="37" t="s">
        <v>5163</v>
      </c>
      <c r="AB50" s="37" t="s">
        <v>5163</v>
      </c>
      <c r="AC50" s="37" t="s">
        <v>5170</v>
      </c>
      <c r="AD50" s="37" t="s">
        <v>5170</v>
      </c>
      <c r="AE50" s="37" t="s">
        <v>5171</v>
      </c>
      <c r="AF50" s="37" t="s">
        <v>5163</v>
      </c>
      <c r="AG50" s="37" t="s">
        <v>5172</v>
      </c>
      <c r="AH50" s="37" t="s">
        <v>5171</v>
      </c>
      <c r="AI50" s="37" t="s">
        <v>5171</v>
      </c>
      <c r="AJ50" s="37" t="s">
        <v>5163</v>
      </c>
      <c r="AK50" s="37" t="s">
        <v>5173</v>
      </c>
      <c r="AL50" s="37" t="s">
        <v>5163</v>
      </c>
      <c r="AM50" s="37" t="s">
        <v>5163</v>
      </c>
    </row>
    <row r="51" hidden="1" spans="1:39">
      <c r="A51" s="37" t="s">
        <v>3557</v>
      </c>
      <c r="B51" s="37" t="s">
        <v>5148</v>
      </c>
      <c r="C51" s="37" t="str">
        <f>VLOOKUP(A51,'202304带宽'!$H$2:$H$949,1,FALSE)</f>
        <v>182315IDC00069</v>
      </c>
      <c r="E51" s="37" t="s">
        <v>5150</v>
      </c>
      <c r="F51" s="37" t="s">
        <v>5422</v>
      </c>
      <c r="G51" s="37" t="s">
        <v>5152</v>
      </c>
      <c r="H51" s="37" t="s">
        <v>5153</v>
      </c>
      <c r="I51" s="37" t="s">
        <v>5154</v>
      </c>
      <c r="J51" s="37" t="s">
        <v>530</v>
      </c>
      <c r="K51" s="37" t="s">
        <v>5155</v>
      </c>
      <c r="L51" s="37" t="s">
        <v>5156</v>
      </c>
      <c r="M51" s="37" t="s">
        <v>5157</v>
      </c>
      <c r="N51" s="37" t="s">
        <v>5158</v>
      </c>
      <c r="O51" s="37" t="s">
        <v>5426</v>
      </c>
      <c r="P51" s="37" t="s">
        <v>5427</v>
      </c>
      <c r="Q51" s="37" t="s">
        <v>5198</v>
      </c>
      <c r="R51" s="37" t="s">
        <v>5220</v>
      </c>
      <c r="S51" s="37" t="s">
        <v>5163</v>
      </c>
      <c r="T51" s="37" t="s">
        <v>5164</v>
      </c>
      <c r="U51" s="37" t="s">
        <v>5163</v>
      </c>
      <c r="V51" s="37" t="s">
        <v>5163</v>
      </c>
      <c r="W51" s="37" t="s">
        <v>5428</v>
      </c>
      <c r="X51" s="37" t="s">
        <v>5166</v>
      </c>
      <c r="Y51" s="37" t="s">
        <v>5206</v>
      </c>
      <c r="Z51" s="37" t="s">
        <v>5171</v>
      </c>
      <c r="AA51" s="37" t="s">
        <v>5163</v>
      </c>
      <c r="AB51" s="37" t="s">
        <v>5201</v>
      </c>
      <c r="AC51" s="37" t="s">
        <v>5194</v>
      </c>
      <c r="AD51" s="37" t="s">
        <v>5194</v>
      </c>
      <c r="AE51" s="37" t="s">
        <v>5171</v>
      </c>
      <c r="AF51" s="37" t="s">
        <v>5163</v>
      </c>
      <c r="AG51" s="37" t="s">
        <v>5202</v>
      </c>
      <c r="AH51" s="37" t="s">
        <v>5171</v>
      </c>
      <c r="AI51" s="37" t="s">
        <v>5171</v>
      </c>
      <c r="AJ51" s="37" t="s">
        <v>5163</v>
      </c>
      <c r="AK51" s="37" t="s">
        <v>5173</v>
      </c>
      <c r="AL51" s="37" t="s">
        <v>5163</v>
      </c>
      <c r="AM51" s="37" t="s">
        <v>5163</v>
      </c>
    </row>
    <row r="52" spans="1:39">
      <c r="A52" s="37" t="s">
        <v>5429</v>
      </c>
      <c r="B52" s="37" t="s">
        <v>5148</v>
      </c>
      <c r="C52" s="37" t="e">
        <f>VLOOKUP(A52,'202304带宽'!$H$2:$H$949,1,FALSE)</f>
        <v>#N/A</v>
      </c>
      <c r="D52" s="39" t="s">
        <v>5430</v>
      </c>
      <c r="E52" s="37" t="s">
        <v>5150</v>
      </c>
      <c r="F52" s="37" t="s">
        <v>5431</v>
      </c>
      <c r="G52" s="37" t="s">
        <v>5152</v>
      </c>
      <c r="H52" s="37" t="s">
        <v>5217</v>
      </c>
      <c r="I52" s="37" t="s">
        <v>5154</v>
      </c>
      <c r="J52" s="37" t="s">
        <v>3588</v>
      </c>
      <c r="K52" s="37" t="s">
        <v>5155</v>
      </c>
      <c r="L52" s="37" t="s">
        <v>5156</v>
      </c>
      <c r="M52" s="37" t="s">
        <v>5157</v>
      </c>
      <c r="N52" s="37" t="s">
        <v>5158</v>
      </c>
      <c r="O52" s="37" t="s">
        <v>5432</v>
      </c>
      <c r="P52" s="37" t="s">
        <v>5433</v>
      </c>
      <c r="Q52" s="37" t="s">
        <v>5434</v>
      </c>
      <c r="R52" s="37" t="s">
        <v>5316</v>
      </c>
      <c r="S52" s="37" t="s">
        <v>5163</v>
      </c>
      <c r="T52" s="37" t="s">
        <v>5164</v>
      </c>
      <c r="U52" s="37" t="s">
        <v>5163</v>
      </c>
      <c r="V52" s="37" t="s">
        <v>5163</v>
      </c>
      <c r="W52" s="37" t="s">
        <v>5435</v>
      </c>
      <c r="X52" s="37" t="s">
        <v>5166</v>
      </c>
      <c r="Y52" s="37" t="s">
        <v>5334</v>
      </c>
      <c r="Z52" s="37" t="s">
        <v>5171</v>
      </c>
      <c r="AA52" s="37" t="s">
        <v>5163</v>
      </c>
      <c r="AB52" s="37" t="s">
        <v>5163</v>
      </c>
      <c r="AC52" s="37" t="s">
        <v>5343</v>
      </c>
      <c r="AD52" s="37" t="s">
        <v>5343</v>
      </c>
      <c r="AE52" s="37" t="s">
        <v>5171</v>
      </c>
      <c r="AF52" s="37" t="s">
        <v>5163</v>
      </c>
      <c r="AG52" s="37" t="s">
        <v>5172</v>
      </c>
      <c r="AH52" s="37" t="s">
        <v>5171</v>
      </c>
      <c r="AI52" s="37" t="s">
        <v>5171</v>
      </c>
      <c r="AJ52" s="37" t="s">
        <v>5163</v>
      </c>
      <c r="AK52" s="37" t="s">
        <v>5173</v>
      </c>
      <c r="AL52" s="37" t="s">
        <v>5163</v>
      </c>
      <c r="AM52" s="37" t="s">
        <v>5163</v>
      </c>
    </row>
    <row r="53" spans="1:39">
      <c r="A53" s="37" t="s">
        <v>5436</v>
      </c>
      <c r="B53" s="37" t="s">
        <v>5148</v>
      </c>
      <c r="C53" s="37" t="e">
        <f>VLOOKUP(A53,'202304带宽'!$H$2:$H$949,1,FALSE)</f>
        <v>#N/A</v>
      </c>
      <c r="D53" s="37" t="s">
        <v>5266</v>
      </c>
      <c r="E53" s="37" t="s">
        <v>5150</v>
      </c>
      <c r="F53" s="37" t="s">
        <v>5437</v>
      </c>
      <c r="G53" s="37" t="s">
        <v>5152</v>
      </c>
      <c r="H53" s="37" t="s">
        <v>30</v>
      </c>
      <c r="I53" s="37" t="s">
        <v>5154</v>
      </c>
      <c r="J53" s="37" t="s">
        <v>94</v>
      </c>
      <c r="K53" s="37" t="s">
        <v>5155</v>
      </c>
      <c r="L53" s="37" t="s">
        <v>5156</v>
      </c>
      <c r="M53" s="37" t="s">
        <v>5157</v>
      </c>
      <c r="N53" s="37" t="s">
        <v>5158</v>
      </c>
      <c r="O53" s="37" t="s">
        <v>5438</v>
      </c>
      <c r="P53" s="37" t="s">
        <v>5439</v>
      </c>
      <c r="Q53" s="37" t="s">
        <v>5377</v>
      </c>
      <c r="R53" s="37" t="s">
        <v>5378</v>
      </c>
      <c r="S53" s="37" t="s">
        <v>5163</v>
      </c>
      <c r="T53" s="37" t="s">
        <v>5164</v>
      </c>
      <c r="U53" s="37" t="s">
        <v>5163</v>
      </c>
      <c r="V53" s="37" t="s">
        <v>5163</v>
      </c>
      <c r="W53" s="37" t="s">
        <v>5440</v>
      </c>
      <c r="X53" s="37" t="s">
        <v>5166</v>
      </c>
      <c r="Y53" s="37" t="s">
        <v>5287</v>
      </c>
      <c r="Z53" s="37" t="s">
        <v>5171</v>
      </c>
      <c r="AA53" s="37" t="s">
        <v>5163</v>
      </c>
      <c r="AB53" s="37" t="s">
        <v>5163</v>
      </c>
      <c r="AC53" s="37" t="s">
        <v>5170</v>
      </c>
      <c r="AD53" s="37" t="s">
        <v>5170</v>
      </c>
      <c r="AE53" s="37" t="s">
        <v>5171</v>
      </c>
      <c r="AF53" s="37" t="s">
        <v>5163</v>
      </c>
      <c r="AG53" s="37" t="s">
        <v>5172</v>
      </c>
      <c r="AH53" s="37" t="s">
        <v>5171</v>
      </c>
      <c r="AI53" s="37" t="s">
        <v>5171</v>
      </c>
      <c r="AJ53" s="37" t="s">
        <v>5163</v>
      </c>
      <c r="AK53" s="37" t="s">
        <v>5173</v>
      </c>
      <c r="AL53" s="37" t="s">
        <v>5163</v>
      </c>
      <c r="AM53" s="37" t="s">
        <v>5163</v>
      </c>
    </row>
  </sheetData>
  <autoFilter ref="A1:AM53">
    <filterColumn colId="2">
      <customFilters>
        <customFilter operator="equal" val="#N/A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"/>
  <sheetViews>
    <sheetView workbookViewId="0">
      <selection activeCell="A1" sqref="$A1:$XFD7"/>
    </sheetView>
  </sheetViews>
  <sheetFormatPr defaultColWidth="8.66666666666667" defaultRowHeight="14" outlineLevelRow="6"/>
  <cols>
    <col min="16" max="16" width="8.75"/>
    <col min="18" max="18" width="10.9166666666667" customWidth="1"/>
  </cols>
  <sheetData>
    <row r="1" s="1" customFormat="1" ht="15" customHeight="1" spans="1:2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11" t="s">
        <v>14</v>
      </c>
      <c r="P1" s="13" t="s">
        <v>15</v>
      </c>
      <c r="Q1" s="13" t="s">
        <v>16</v>
      </c>
      <c r="R1" s="13" t="s">
        <v>17</v>
      </c>
      <c r="S1" s="19" t="s">
        <v>18</v>
      </c>
      <c r="T1" s="19" t="s">
        <v>19</v>
      </c>
      <c r="U1" s="20" t="s">
        <v>20</v>
      </c>
      <c r="V1" s="21" t="s">
        <v>21</v>
      </c>
      <c r="W1" s="22" t="s">
        <v>22</v>
      </c>
      <c r="X1" s="12" t="s">
        <v>23</v>
      </c>
      <c r="Y1" s="12" t="s">
        <v>24</v>
      </c>
      <c r="Z1" s="31" t="s">
        <v>25</v>
      </c>
      <c r="AA1" s="32" t="s">
        <v>26</v>
      </c>
      <c r="AB1" s="33" t="s">
        <v>27</v>
      </c>
      <c r="AC1" s="32" t="s">
        <v>28</v>
      </c>
    </row>
    <row r="2" s="2" customFormat="1" ht="15" customHeight="1" spans="1:29">
      <c r="A2" s="5" t="s">
        <v>575</v>
      </c>
      <c r="B2" s="6" t="s">
        <v>4348</v>
      </c>
      <c r="C2" s="6" t="s">
        <v>2157</v>
      </c>
      <c r="D2" s="6" t="s">
        <v>530</v>
      </c>
      <c r="E2" s="7" t="s">
        <v>4963</v>
      </c>
      <c r="F2" s="8" t="s">
        <v>4964</v>
      </c>
      <c r="G2" s="9" t="s">
        <v>35</v>
      </c>
      <c r="H2" s="10" t="s">
        <v>4983</v>
      </c>
      <c r="I2" s="14"/>
      <c r="J2" s="8" t="s">
        <v>37</v>
      </c>
      <c r="K2" s="8" t="s">
        <v>2438</v>
      </c>
      <c r="L2" s="15" t="s">
        <v>4977</v>
      </c>
      <c r="M2" s="16" t="s">
        <v>4978</v>
      </c>
      <c r="N2" s="8" t="s">
        <v>4979</v>
      </c>
      <c r="O2" s="17" t="s">
        <v>4980</v>
      </c>
      <c r="P2" s="18">
        <v>9500</v>
      </c>
      <c r="Q2" s="23">
        <v>0.0399999999999991</v>
      </c>
      <c r="R2" s="24">
        <v>380</v>
      </c>
      <c r="S2" s="25">
        <v>202207</v>
      </c>
      <c r="T2" s="26" t="s">
        <v>4984</v>
      </c>
      <c r="U2" s="27"/>
      <c r="V2" s="28"/>
      <c r="W2" s="29"/>
      <c r="X2" s="30"/>
      <c r="Y2" s="30"/>
      <c r="Z2" s="34"/>
      <c r="AA2" s="35"/>
      <c r="AB2" s="36"/>
      <c r="AC2" s="36"/>
    </row>
    <row r="3" s="2" customFormat="1" ht="15" customHeight="1" spans="1:29">
      <c r="A3" s="5" t="s">
        <v>575</v>
      </c>
      <c r="B3" s="6" t="s">
        <v>4348</v>
      </c>
      <c r="C3" s="6" t="s">
        <v>2157</v>
      </c>
      <c r="D3" s="6" t="s">
        <v>530</v>
      </c>
      <c r="E3" s="7" t="s">
        <v>4963</v>
      </c>
      <c r="F3" s="8" t="s">
        <v>4964</v>
      </c>
      <c r="G3" s="9" t="s">
        <v>35</v>
      </c>
      <c r="H3" s="10" t="s">
        <v>4965</v>
      </c>
      <c r="I3" s="14"/>
      <c r="J3" s="8" t="s">
        <v>37</v>
      </c>
      <c r="K3" s="8" t="s">
        <v>2813</v>
      </c>
      <c r="L3" s="15" t="s">
        <v>4972</v>
      </c>
      <c r="M3" s="16" t="s">
        <v>4968</v>
      </c>
      <c r="N3" s="8" t="s">
        <v>4985</v>
      </c>
      <c r="O3" s="17" t="s">
        <v>4986</v>
      </c>
      <c r="P3" s="18">
        <v>9500</v>
      </c>
      <c r="Q3" s="23">
        <v>0.03</v>
      </c>
      <c r="R3" s="24">
        <v>285</v>
      </c>
      <c r="S3" s="25">
        <v>202208</v>
      </c>
      <c r="T3" s="26" t="s">
        <v>4987</v>
      </c>
      <c r="U3" s="27"/>
      <c r="V3" s="28"/>
      <c r="W3" s="29"/>
      <c r="X3" s="30"/>
      <c r="Y3" s="30"/>
      <c r="Z3" s="34"/>
      <c r="AA3" s="35"/>
      <c r="AB3" s="36"/>
      <c r="AC3" s="36"/>
    </row>
    <row r="4" s="2" customFormat="1" ht="15" customHeight="1" spans="1:29">
      <c r="A4" s="5" t="s">
        <v>575</v>
      </c>
      <c r="B4" s="6" t="s">
        <v>4348</v>
      </c>
      <c r="C4" s="6" t="s">
        <v>2157</v>
      </c>
      <c r="D4" s="6" t="s">
        <v>530</v>
      </c>
      <c r="E4" s="7" t="s">
        <v>4963</v>
      </c>
      <c r="F4" s="8" t="s">
        <v>4964</v>
      </c>
      <c r="G4" s="9" t="s">
        <v>35</v>
      </c>
      <c r="H4" s="10" t="s">
        <v>4965</v>
      </c>
      <c r="I4" s="14"/>
      <c r="J4" s="8" t="s">
        <v>37</v>
      </c>
      <c r="K4" s="8" t="s">
        <v>2438</v>
      </c>
      <c r="L4" s="15" t="s">
        <v>4977</v>
      </c>
      <c r="M4" s="16" t="s">
        <v>4978</v>
      </c>
      <c r="N4" s="8" t="s">
        <v>4979</v>
      </c>
      <c r="O4" s="17" t="s">
        <v>4980</v>
      </c>
      <c r="P4" s="18">
        <v>9500</v>
      </c>
      <c r="Q4" s="23">
        <v>0.0700000000000003</v>
      </c>
      <c r="R4" s="24">
        <v>665</v>
      </c>
      <c r="S4" s="25">
        <v>202210</v>
      </c>
      <c r="T4" s="26" t="s">
        <v>4988</v>
      </c>
      <c r="U4" s="27"/>
      <c r="V4" s="28"/>
      <c r="W4" s="29"/>
      <c r="X4" s="30"/>
      <c r="Y4" s="30"/>
      <c r="Z4" s="34"/>
      <c r="AA4" s="35"/>
      <c r="AB4" s="36"/>
      <c r="AC4" s="36"/>
    </row>
    <row r="5" s="2" customFormat="1" ht="15" customHeight="1" spans="1:29">
      <c r="A5" s="5" t="s">
        <v>575</v>
      </c>
      <c r="B5" s="6" t="s">
        <v>4348</v>
      </c>
      <c r="C5" s="6" t="s">
        <v>2157</v>
      </c>
      <c r="D5" s="6" t="s">
        <v>530</v>
      </c>
      <c r="E5" s="7" t="s">
        <v>4963</v>
      </c>
      <c r="F5" s="8" t="s">
        <v>4964</v>
      </c>
      <c r="G5" s="9" t="s">
        <v>35</v>
      </c>
      <c r="H5" s="10" t="s">
        <v>4965</v>
      </c>
      <c r="I5" s="14"/>
      <c r="J5" s="8" t="s">
        <v>37</v>
      </c>
      <c r="K5" s="8" t="s">
        <v>2438</v>
      </c>
      <c r="L5" s="15" t="s">
        <v>4977</v>
      </c>
      <c r="M5" s="16" t="s">
        <v>4978</v>
      </c>
      <c r="N5" s="8" t="s">
        <v>4979</v>
      </c>
      <c r="O5" s="17" t="s">
        <v>4980</v>
      </c>
      <c r="P5" s="18">
        <v>9500</v>
      </c>
      <c r="Q5" s="23">
        <v>0.130000000000001</v>
      </c>
      <c r="R5" s="24">
        <v>1235</v>
      </c>
      <c r="S5" s="25">
        <v>202211</v>
      </c>
      <c r="T5" s="26" t="s">
        <v>4989</v>
      </c>
      <c r="U5" s="27"/>
      <c r="V5" s="28"/>
      <c r="W5" s="29"/>
      <c r="X5" s="30"/>
      <c r="Y5" s="30"/>
      <c r="Z5" s="34"/>
      <c r="AA5" s="35"/>
      <c r="AB5" s="36"/>
      <c r="AC5" s="36"/>
    </row>
    <row r="6" s="2" customFormat="1" ht="15" customHeight="1" spans="1:29">
      <c r="A6" s="5" t="s">
        <v>575</v>
      </c>
      <c r="B6" s="6" t="s">
        <v>4348</v>
      </c>
      <c r="C6" s="6" t="s">
        <v>2157</v>
      </c>
      <c r="D6" s="6" t="s">
        <v>530</v>
      </c>
      <c r="E6" s="7" t="s">
        <v>4963</v>
      </c>
      <c r="F6" s="8" t="s">
        <v>4964</v>
      </c>
      <c r="G6" s="9" t="s">
        <v>35</v>
      </c>
      <c r="H6" s="10" t="s">
        <v>4965</v>
      </c>
      <c r="I6" s="14"/>
      <c r="J6" s="8" t="s">
        <v>37</v>
      </c>
      <c r="K6" s="8" t="s">
        <v>2438</v>
      </c>
      <c r="L6" s="15" t="s">
        <v>4977</v>
      </c>
      <c r="M6" s="16" t="s">
        <v>4978</v>
      </c>
      <c r="N6" s="8" t="s">
        <v>4979</v>
      </c>
      <c r="O6" s="17" t="s">
        <v>4980</v>
      </c>
      <c r="P6" s="18">
        <v>9500</v>
      </c>
      <c r="Q6" s="23">
        <v>0.0800000000000001</v>
      </c>
      <c r="R6" s="24">
        <v>760</v>
      </c>
      <c r="S6" s="25">
        <v>202212</v>
      </c>
      <c r="T6" s="26" t="s">
        <v>4990</v>
      </c>
      <c r="U6" s="27"/>
      <c r="V6" s="28"/>
      <c r="W6" s="29"/>
      <c r="X6" s="30"/>
      <c r="Y6" s="30"/>
      <c r="Z6" s="34"/>
      <c r="AA6" s="35"/>
      <c r="AB6" s="36"/>
      <c r="AC6" s="36"/>
    </row>
    <row r="7" s="2" customFormat="1" ht="15" customHeight="1" spans="1:29">
      <c r="A7" s="5" t="s">
        <v>575</v>
      </c>
      <c r="B7" s="6" t="s">
        <v>4348</v>
      </c>
      <c r="C7" s="6" t="s">
        <v>2157</v>
      </c>
      <c r="D7" s="6" t="s">
        <v>530</v>
      </c>
      <c r="E7" s="7" t="s">
        <v>4963</v>
      </c>
      <c r="F7" s="8" t="s">
        <v>4964</v>
      </c>
      <c r="G7" s="9" t="s">
        <v>35</v>
      </c>
      <c r="H7" s="10" t="s">
        <v>4965</v>
      </c>
      <c r="I7" s="14"/>
      <c r="J7" s="8" t="s">
        <v>37</v>
      </c>
      <c r="K7" s="8" t="s">
        <v>2438</v>
      </c>
      <c r="L7" s="15" t="s">
        <v>4977</v>
      </c>
      <c r="M7" s="16" t="s">
        <v>4978</v>
      </c>
      <c r="N7" s="8" t="s">
        <v>4979</v>
      </c>
      <c r="O7" s="17" t="s">
        <v>4980</v>
      </c>
      <c r="P7" s="18">
        <v>9500</v>
      </c>
      <c r="Q7" s="23">
        <v>0.0800000000000001</v>
      </c>
      <c r="R7" s="24">
        <v>760</v>
      </c>
      <c r="S7" s="25">
        <v>202302</v>
      </c>
      <c r="T7" s="26" t="s">
        <v>4991</v>
      </c>
      <c r="U7" s="27"/>
      <c r="V7" s="28"/>
      <c r="W7" s="29"/>
      <c r="X7" s="30"/>
      <c r="Y7" s="30"/>
      <c r="Z7" s="34"/>
      <c r="AA7" s="35"/>
      <c r="AB7" s="36"/>
      <c r="AC7" s="36"/>
    </row>
  </sheetData>
  <conditionalFormatting sqref="Q2">
    <cfRule type="expression" dxfId="1" priority="12">
      <formula>(#REF!&lt;&gt;"")*(#REF!&lt;&gt;"")</formula>
    </cfRule>
  </conditionalFormatting>
  <conditionalFormatting sqref="R2">
    <cfRule type="expression" dxfId="1" priority="24">
      <formula>(#REF!&lt;&gt;"")*(#REF!&lt;&gt;"")</formula>
    </cfRule>
  </conditionalFormatting>
  <conditionalFormatting sqref="AB2:AC2">
    <cfRule type="expression" dxfId="0" priority="30">
      <formula>(#REF!&lt;&gt;"")*(#REF!&lt;&gt;"")</formula>
    </cfRule>
  </conditionalFormatting>
  <conditionalFormatting sqref="AB2">
    <cfRule type="expression" dxfId="1" priority="6">
      <formula>(#REF!&lt;&gt;"")*(#REF!&lt;&gt;"")</formula>
    </cfRule>
  </conditionalFormatting>
  <conditionalFormatting sqref="Q3">
    <cfRule type="expression" dxfId="1" priority="11">
      <formula>(#REF!&lt;&gt;"")*(#REF!&lt;&gt;"")</formula>
    </cfRule>
  </conditionalFormatting>
  <conditionalFormatting sqref="R3">
    <cfRule type="expression" dxfId="1" priority="23">
      <formula>(#REF!&lt;&gt;"")*(#REF!&lt;&gt;"")</formula>
    </cfRule>
  </conditionalFormatting>
  <conditionalFormatting sqref="AB3:AC3">
    <cfRule type="expression" dxfId="0" priority="29">
      <formula>(#REF!&lt;&gt;"")*(#REF!&lt;&gt;"")</formula>
    </cfRule>
  </conditionalFormatting>
  <conditionalFormatting sqref="AB3">
    <cfRule type="expression" dxfId="1" priority="5">
      <formula>(#REF!&lt;&gt;"")*(#REF!&lt;&gt;"")</formula>
    </cfRule>
  </conditionalFormatting>
  <conditionalFormatting sqref="Q4">
    <cfRule type="expression" dxfId="1" priority="10">
      <formula>(#REF!&lt;&gt;"")*(#REF!&lt;&gt;"")</formula>
    </cfRule>
  </conditionalFormatting>
  <conditionalFormatting sqref="R4">
    <cfRule type="expression" dxfId="1" priority="22">
      <formula>(#REF!&lt;&gt;"")*(#REF!&lt;&gt;"")</formula>
    </cfRule>
  </conditionalFormatting>
  <conditionalFormatting sqref="AB4:AC4">
    <cfRule type="expression" dxfId="0" priority="28">
      <formula>(#REF!&lt;&gt;"")*(#REF!&lt;&gt;"")</formula>
    </cfRule>
  </conditionalFormatting>
  <conditionalFormatting sqref="AB4">
    <cfRule type="expression" dxfId="1" priority="4">
      <formula>(#REF!&lt;&gt;"")*(#REF!&lt;&gt;"")</formula>
    </cfRule>
  </conditionalFormatting>
  <conditionalFormatting sqref="Q5">
    <cfRule type="expression" dxfId="1" priority="9">
      <formula>(#REF!&lt;&gt;"")*(#REF!&lt;&gt;"")</formula>
    </cfRule>
  </conditionalFormatting>
  <conditionalFormatting sqref="R5">
    <cfRule type="expression" dxfId="1" priority="21">
      <formula>(#REF!&lt;&gt;"")*(#REF!&lt;&gt;"")</formula>
    </cfRule>
  </conditionalFormatting>
  <conditionalFormatting sqref="AB5:AC5">
    <cfRule type="expression" dxfId="0" priority="27">
      <formula>(#REF!&lt;&gt;"")*(#REF!&lt;&gt;"")</formula>
    </cfRule>
  </conditionalFormatting>
  <conditionalFormatting sqref="AB5">
    <cfRule type="expression" dxfId="1" priority="3">
      <formula>(#REF!&lt;&gt;"")*(#REF!&lt;&gt;"")</formula>
    </cfRule>
  </conditionalFormatting>
  <conditionalFormatting sqref="Q6">
    <cfRule type="expression" dxfId="1" priority="8">
      <formula>(#REF!&lt;&gt;"")*(#REF!&lt;&gt;"")</formula>
    </cfRule>
  </conditionalFormatting>
  <conditionalFormatting sqref="R6">
    <cfRule type="expression" dxfId="1" priority="20">
      <formula>(#REF!&lt;&gt;"")*(#REF!&lt;&gt;"")</formula>
    </cfRule>
  </conditionalFormatting>
  <conditionalFormatting sqref="AB6:AC6">
    <cfRule type="expression" dxfId="0" priority="26">
      <formula>(#REF!&lt;&gt;"")*(#REF!&lt;&gt;"")</formula>
    </cfRule>
  </conditionalFormatting>
  <conditionalFormatting sqref="AB6">
    <cfRule type="expression" dxfId="1" priority="2">
      <formula>(#REF!&lt;&gt;"")*(#REF!&lt;&gt;"")</formula>
    </cfRule>
  </conditionalFormatting>
  <conditionalFormatting sqref="Q7">
    <cfRule type="expression" dxfId="1" priority="7">
      <formula>(#REF!&lt;&gt;"")*(#REF!&lt;&gt;"")</formula>
    </cfRule>
  </conditionalFormatting>
  <conditionalFormatting sqref="R7">
    <cfRule type="expression" dxfId="1" priority="19">
      <formula>(#REF!&lt;&gt;"")*(#REF!&lt;&gt;"")</formula>
    </cfRule>
  </conditionalFormatting>
  <conditionalFormatting sqref="AB7:AC7">
    <cfRule type="expression" dxfId="0" priority="25">
      <formula>(#REF!&lt;&gt;"")*(#REF!&lt;&gt;"")</formula>
    </cfRule>
  </conditionalFormatting>
  <conditionalFormatting sqref="AB7">
    <cfRule type="expression" dxfId="1" priority="1">
      <formula>(#REF!&lt;&gt;"")*(#REF!&lt;&gt;"")</formula>
    </cfRule>
  </conditionalFormatting>
  <conditionalFormatting sqref="AC2 C2 A2">
    <cfRule type="expression" dxfId="1" priority="36">
      <formula>(#REF!&lt;&gt;"")*(#REF!&lt;&gt;"")</formula>
    </cfRule>
  </conditionalFormatting>
  <conditionalFormatting sqref="F2 P2 N2 J2:L2">
    <cfRule type="expression" dxfId="0" priority="18">
      <formula>(#REF!&lt;&gt;"")*(#REF!&lt;&gt;"")</formula>
    </cfRule>
  </conditionalFormatting>
  <conditionalFormatting sqref="AC3 C3 A3">
    <cfRule type="expression" dxfId="1" priority="35">
      <formula>(#REF!&lt;&gt;"")*(#REF!&lt;&gt;"")</formula>
    </cfRule>
  </conditionalFormatting>
  <conditionalFormatting sqref="F3 P3 N3 J3:L3">
    <cfRule type="expression" dxfId="0" priority="17">
      <formula>(#REF!&lt;&gt;"")*(#REF!&lt;&gt;"")</formula>
    </cfRule>
  </conditionalFormatting>
  <conditionalFormatting sqref="AC4 C4 A4">
    <cfRule type="expression" dxfId="1" priority="34">
      <formula>(#REF!&lt;&gt;"")*(#REF!&lt;&gt;"")</formula>
    </cfRule>
  </conditionalFormatting>
  <conditionalFormatting sqref="F4 P4 N4 J4:L4">
    <cfRule type="expression" dxfId="0" priority="16">
      <formula>(#REF!&lt;&gt;"")*(#REF!&lt;&gt;"")</formula>
    </cfRule>
  </conditionalFormatting>
  <conditionalFormatting sqref="AC5 C5 A5">
    <cfRule type="expression" dxfId="1" priority="33">
      <formula>(#REF!&lt;&gt;"")*(#REF!&lt;&gt;"")</formula>
    </cfRule>
  </conditionalFormatting>
  <conditionalFormatting sqref="F5 P5 N5 J5:L5">
    <cfRule type="expression" dxfId="0" priority="15">
      <formula>(#REF!&lt;&gt;"")*(#REF!&lt;&gt;"")</formula>
    </cfRule>
  </conditionalFormatting>
  <conditionalFormatting sqref="AC6 C6 A6">
    <cfRule type="expression" dxfId="1" priority="32">
      <formula>(#REF!&lt;&gt;"")*(#REF!&lt;&gt;"")</formula>
    </cfRule>
  </conditionalFormatting>
  <conditionalFormatting sqref="F6 P6 N6 J6:L6">
    <cfRule type="expression" dxfId="0" priority="14">
      <formula>(#REF!&lt;&gt;"")*(#REF!&lt;&gt;"")</formula>
    </cfRule>
  </conditionalFormatting>
  <conditionalFormatting sqref="AC7 C7 A7">
    <cfRule type="expression" dxfId="1" priority="31">
      <formula>(#REF!&lt;&gt;"")*(#REF!&lt;&gt;"")</formula>
    </cfRule>
  </conditionalFormatting>
  <conditionalFormatting sqref="F7 P7 N7 J7:L7">
    <cfRule type="expression" dxfId="0" priority="13">
      <formula>(#REF!&lt;&gt;"")*(#REF!&lt;&gt;"")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BAIDU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202304带宽</vt:lpstr>
      <vt:lpstr>合同高级查询数据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Wu,Rui</dc:creator>
  <cp:lastModifiedBy>姜旭</cp:lastModifiedBy>
  <dcterms:created xsi:type="dcterms:W3CDTF">2023-05-05T10:06:00Z</dcterms:created>
  <dcterms:modified xsi:type="dcterms:W3CDTF">2023-05-06T09:23:17Z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67ED74D4927F46C4BB04B2C18C6562E9_12</vt:lpwstr>
  </property>
  <property fmtid="{D5CDD505-2E9C-101B-9397-08002B2CF9AE}" pid="3" name="KSOProductBuildVer">
    <vt:lpwstr>2052-11.1.0.14036</vt:lpwstr>
  </property>
</Properties>
</file>