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zhuangyuhao/VSCodeProjects/IDC_3/预提表/"/>
    </mc:Choice>
  </mc:AlternateContent>
  <xr:revisionPtr revIDLastSave="0" documentId="13_ncr:1_{DD31104B-A152-EB4A-BA27-3A5D08BD2652}" xr6:coauthVersionLast="47" xr6:coauthVersionMax="47" xr10:uidLastSave="{00000000-0000-0000-0000-000000000000}"/>
  <bookViews>
    <workbookView xWindow="20" yWindow="8620" windowWidth="29400" windowHeight="17440" xr2:uid="{0BA53A6D-A991-4752-BE01-2C335F00FDBD}"/>
  </bookViews>
  <sheets>
    <sheet name="202309带宽" sheetId="1" r:id="rId1"/>
  </sheets>
  <externalReferences>
    <externalReference r:id="rId2"/>
    <externalReference r:id="rId3"/>
  </externalReferences>
  <definedNames>
    <definedName name="_xlnm._FilterDatabase" localSheetId="0" hidden="1">'202309带宽'!$A$1:$AD$1055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84" i="1" l="1"/>
  <c r="R337" i="1" l="1"/>
  <c r="R524" i="1"/>
  <c r="R525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2" i="1"/>
  <c r="R1055" i="1" l="1"/>
  <c r="R369" i="1" l="1"/>
  <c r="Q1054" i="1" l="1"/>
  <c r="R1054" i="1" s="1"/>
  <c r="Q217" i="1"/>
  <c r="AC1053" i="1" l="1"/>
  <c r="R1053" i="1"/>
  <c r="AC1052" i="1"/>
  <c r="R1052" i="1"/>
  <c r="AC1051" i="1"/>
  <c r="R1051" i="1"/>
  <c r="AC1050" i="1"/>
  <c r="R1050" i="1"/>
  <c r="AC1049" i="1"/>
  <c r="R1049" i="1"/>
  <c r="AC1048" i="1"/>
  <c r="R1048" i="1"/>
  <c r="AC1047" i="1"/>
  <c r="R1047" i="1"/>
  <c r="AC1046" i="1"/>
  <c r="R1046" i="1"/>
  <c r="AC1045" i="1"/>
  <c r="R1045" i="1"/>
  <c r="AC1044" i="1"/>
  <c r="R1044" i="1"/>
  <c r="AC1043" i="1"/>
  <c r="R1043" i="1"/>
  <c r="AC1042" i="1"/>
  <c r="R1042" i="1"/>
  <c r="R1041" i="1"/>
  <c r="R1040" i="1"/>
  <c r="AC1039" i="1"/>
  <c r="R1039" i="1"/>
  <c r="AC1038" i="1"/>
  <c r="R1038" i="1"/>
  <c r="AC1037" i="1"/>
  <c r="R1037" i="1"/>
  <c r="AC1036" i="1"/>
  <c r="R1036" i="1"/>
  <c r="AC1035" i="1"/>
  <c r="R1035" i="1"/>
  <c r="AC1034" i="1"/>
  <c r="R1034" i="1"/>
  <c r="R1033" i="1"/>
  <c r="AC1032" i="1"/>
  <c r="R1032" i="1"/>
  <c r="AC1031" i="1"/>
  <c r="R1031" i="1"/>
  <c r="AC1030" i="1"/>
  <c r="R1030" i="1"/>
  <c r="AC1029" i="1"/>
  <c r="R1029" i="1"/>
  <c r="AC1028" i="1"/>
  <c r="R1028" i="1"/>
  <c r="AC1027" i="1"/>
  <c r="R1027" i="1"/>
  <c r="AC1026" i="1"/>
  <c r="R1026" i="1"/>
  <c r="AC1025" i="1"/>
  <c r="R1025" i="1"/>
  <c r="AC1024" i="1"/>
  <c r="R1024" i="1"/>
  <c r="AC1023" i="1"/>
  <c r="R1023" i="1"/>
  <c r="AC1022" i="1"/>
  <c r="R1022" i="1"/>
  <c r="AC1021" i="1"/>
  <c r="R1021" i="1"/>
  <c r="AC1020" i="1"/>
  <c r="R1020" i="1"/>
  <c r="AC1019" i="1"/>
  <c r="R1019" i="1"/>
  <c r="AC1018" i="1"/>
  <c r="R1018" i="1"/>
  <c r="AC1017" i="1"/>
  <c r="R1017" i="1"/>
  <c r="AC1016" i="1"/>
  <c r="R1016" i="1"/>
  <c r="AC1015" i="1"/>
  <c r="R1015" i="1"/>
  <c r="AC1014" i="1"/>
  <c r="R1014" i="1"/>
  <c r="AC1013" i="1"/>
  <c r="R1013" i="1"/>
  <c r="AC1012" i="1"/>
  <c r="R1012" i="1"/>
  <c r="AC1011" i="1"/>
  <c r="R1011" i="1"/>
  <c r="AC1010" i="1"/>
  <c r="R1010" i="1"/>
  <c r="AC1009" i="1"/>
  <c r="R1009" i="1"/>
  <c r="AC1008" i="1"/>
  <c r="R1008" i="1"/>
  <c r="AC1007" i="1"/>
  <c r="R1007" i="1"/>
  <c r="AC1006" i="1"/>
  <c r="R1006" i="1"/>
  <c r="AC1005" i="1"/>
  <c r="R1005" i="1"/>
  <c r="AC1004" i="1"/>
  <c r="R1004" i="1"/>
  <c r="AC1003" i="1"/>
  <c r="R1003" i="1"/>
  <c r="AC1002" i="1"/>
  <c r="R1002" i="1"/>
  <c r="AC1001" i="1"/>
  <c r="R1001" i="1"/>
  <c r="AC1000" i="1"/>
  <c r="R1000" i="1"/>
  <c r="AC999" i="1"/>
  <c r="R999" i="1"/>
  <c r="AC998" i="1"/>
  <c r="R998" i="1"/>
  <c r="AC997" i="1"/>
  <c r="R997" i="1"/>
  <c r="AC996" i="1"/>
  <c r="R996" i="1"/>
  <c r="AC995" i="1"/>
  <c r="R995" i="1"/>
  <c r="AC994" i="1"/>
  <c r="R994" i="1"/>
  <c r="AC993" i="1"/>
  <c r="R993" i="1"/>
  <c r="AC992" i="1"/>
  <c r="R992" i="1"/>
  <c r="AC991" i="1"/>
  <c r="R991" i="1"/>
  <c r="AC990" i="1"/>
  <c r="R990" i="1"/>
  <c r="AC989" i="1"/>
  <c r="R989" i="1"/>
  <c r="AC988" i="1"/>
  <c r="R988" i="1"/>
  <c r="AC987" i="1"/>
  <c r="R987" i="1"/>
  <c r="AC986" i="1"/>
  <c r="R986" i="1"/>
  <c r="AC985" i="1"/>
  <c r="R985" i="1"/>
  <c r="AC984" i="1"/>
  <c r="R984" i="1"/>
  <c r="AC983" i="1"/>
  <c r="R983" i="1"/>
  <c r="AC982" i="1"/>
  <c r="R982" i="1"/>
  <c r="AC981" i="1"/>
  <c r="R981" i="1"/>
  <c r="AC980" i="1"/>
  <c r="R980" i="1"/>
  <c r="AC979" i="1"/>
  <c r="R979" i="1"/>
  <c r="AC978" i="1"/>
  <c r="R978" i="1"/>
  <c r="AC977" i="1"/>
  <c r="R977" i="1"/>
  <c r="AC976" i="1"/>
  <c r="R976" i="1"/>
  <c r="AC975" i="1"/>
  <c r="R975" i="1"/>
  <c r="AC974" i="1"/>
  <c r="R974" i="1"/>
  <c r="AC973" i="1"/>
  <c r="R973" i="1"/>
  <c r="AC972" i="1"/>
  <c r="R972" i="1"/>
  <c r="AC971" i="1"/>
  <c r="R971" i="1"/>
  <c r="AC970" i="1"/>
  <c r="R970" i="1"/>
  <c r="AC969" i="1"/>
  <c r="R969" i="1"/>
  <c r="AC968" i="1"/>
  <c r="R968" i="1"/>
  <c r="AC967" i="1"/>
  <c r="R967" i="1"/>
  <c r="AC966" i="1"/>
  <c r="R966" i="1"/>
  <c r="AC965" i="1"/>
  <c r="R965" i="1"/>
  <c r="AC964" i="1"/>
  <c r="R964" i="1"/>
  <c r="AC963" i="1"/>
  <c r="R963" i="1"/>
  <c r="AC962" i="1"/>
  <c r="R962" i="1"/>
  <c r="AC961" i="1"/>
  <c r="R961" i="1"/>
  <c r="AC960" i="1"/>
  <c r="R960" i="1"/>
  <c r="AC959" i="1"/>
  <c r="R959" i="1"/>
  <c r="AC958" i="1"/>
  <c r="R958" i="1"/>
  <c r="AC957" i="1"/>
  <c r="R957" i="1"/>
  <c r="AC956" i="1"/>
  <c r="R956" i="1"/>
  <c r="AC955" i="1"/>
  <c r="R955" i="1"/>
  <c r="AC954" i="1"/>
  <c r="R954" i="1"/>
  <c r="AC953" i="1"/>
  <c r="R953" i="1"/>
  <c r="AC952" i="1"/>
  <c r="R952" i="1"/>
  <c r="AC951" i="1"/>
  <c r="R951" i="1"/>
  <c r="AC950" i="1"/>
  <c r="R950" i="1"/>
  <c r="AC949" i="1"/>
  <c r="R949" i="1"/>
  <c r="AC948" i="1"/>
  <c r="R948" i="1"/>
  <c r="AC947" i="1"/>
  <c r="R947" i="1"/>
  <c r="AC946" i="1"/>
  <c r="R946" i="1"/>
  <c r="R945" i="1"/>
  <c r="AC944" i="1"/>
  <c r="R944" i="1"/>
  <c r="AC943" i="1"/>
  <c r="R943" i="1"/>
  <c r="R942" i="1"/>
  <c r="AC941" i="1"/>
  <c r="R941" i="1"/>
  <c r="AC940" i="1"/>
  <c r="R940" i="1"/>
  <c r="AC939" i="1"/>
  <c r="R939" i="1"/>
  <c r="AC938" i="1"/>
  <c r="R938" i="1"/>
  <c r="AC937" i="1"/>
  <c r="R937" i="1"/>
  <c r="AC936" i="1"/>
  <c r="R936" i="1"/>
  <c r="AC935" i="1"/>
  <c r="R935" i="1"/>
  <c r="AC934" i="1"/>
  <c r="R934" i="1"/>
  <c r="AC933" i="1"/>
  <c r="R933" i="1"/>
  <c r="AC932" i="1"/>
  <c r="R932" i="1"/>
  <c r="AC931" i="1"/>
  <c r="R931" i="1"/>
  <c r="AC930" i="1"/>
  <c r="R930" i="1"/>
  <c r="AC929" i="1"/>
  <c r="R929" i="1"/>
  <c r="AC928" i="1"/>
  <c r="R928" i="1"/>
  <c r="AC927" i="1"/>
  <c r="R927" i="1"/>
  <c r="AC926" i="1"/>
  <c r="R926" i="1"/>
  <c r="AC925" i="1"/>
  <c r="R925" i="1"/>
  <c r="AC924" i="1"/>
  <c r="R924" i="1"/>
  <c r="AC923" i="1"/>
  <c r="R923" i="1"/>
  <c r="AC922" i="1"/>
  <c r="R922" i="1"/>
  <c r="AC921" i="1"/>
  <c r="R921" i="1"/>
  <c r="AC920" i="1"/>
  <c r="R920" i="1"/>
  <c r="AC919" i="1"/>
  <c r="R919" i="1"/>
  <c r="AC918" i="1"/>
  <c r="R918" i="1"/>
  <c r="AC917" i="1"/>
  <c r="R917" i="1"/>
  <c r="AC916" i="1"/>
  <c r="R916" i="1"/>
  <c r="AC915" i="1"/>
  <c r="R915" i="1"/>
  <c r="AC914" i="1"/>
  <c r="R914" i="1"/>
  <c r="AC913" i="1"/>
  <c r="R913" i="1"/>
  <c r="AC912" i="1"/>
  <c r="R912" i="1"/>
  <c r="AC911" i="1"/>
  <c r="R911" i="1"/>
  <c r="AC910" i="1"/>
  <c r="R910" i="1"/>
  <c r="AC909" i="1"/>
  <c r="R909" i="1"/>
  <c r="AC908" i="1"/>
  <c r="R908" i="1"/>
  <c r="AC907" i="1"/>
  <c r="R907" i="1"/>
  <c r="AC906" i="1"/>
  <c r="R906" i="1"/>
  <c r="AC905" i="1"/>
  <c r="R905" i="1"/>
  <c r="AC904" i="1"/>
  <c r="R904" i="1"/>
  <c r="AC903" i="1"/>
  <c r="R903" i="1"/>
  <c r="AC902" i="1"/>
  <c r="R902" i="1"/>
  <c r="AC901" i="1"/>
  <c r="R901" i="1"/>
  <c r="AC900" i="1"/>
  <c r="R900" i="1"/>
  <c r="AC899" i="1"/>
  <c r="R899" i="1"/>
  <c r="AC898" i="1"/>
  <c r="R898" i="1"/>
  <c r="AC897" i="1"/>
  <c r="R897" i="1"/>
  <c r="AC896" i="1"/>
  <c r="R896" i="1"/>
  <c r="AC895" i="1"/>
  <c r="R895" i="1"/>
  <c r="AC894" i="1"/>
  <c r="R894" i="1"/>
  <c r="AC893" i="1"/>
  <c r="R893" i="1"/>
  <c r="AC892" i="1"/>
  <c r="R892" i="1"/>
  <c r="AC891" i="1"/>
  <c r="R891" i="1"/>
  <c r="AC890" i="1"/>
  <c r="R890" i="1"/>
  <c r="AC889" i="1"/>
  <c r="R889" i="1"/>
  <c r="AC888" i="1"/>
  <c r="R888" i="1"/>
  <c r="AC887" i="1"/>
  <c r="R887" i="1"/>
  <c r="AC886" i="1"/>
  <c r="R886" i="1"/>
  <c r="AC885" i="1"/>
  <c r="R885" i="1"/>
  <c r="AC884" i="1"/>
  <c r="R884" i="1"/>
  <c r="AC883" i="1"/>
  <c r="R883" i="1"/>
  <c r="AC882" i="1"/>
  <c r="R882" i="1"/>
  <c r="AC881" i="1"/>
  <c r="R881" i="1"/>
  <c r="AC880" i="1"/>
  <c r="R880" i="1"/>
  <c r="AC879" i="1"/>
  <c r="R879" i="1"/>
  <c r="AC878" i="1"/>
  <c r="R878" i="1"/>
  <c r="AC877" i="1"/>
  <c r="R877" i="1"/>
  <c r="AC876" i="1"/>
  <c r="R876" i="1"/>
  <c r="AC875" i="1"/>
  <c r="R875" i="1"/>
  <c r="AC874" i="1"/>
  <c r="R874" i="1"/>
  <c r="AC873" i="1"/>
  <c r="R873" i="1"/>
  <c r="AC872" i="1"/>
  <c r="R872" i="1"/>
  <c r="AC871" i="1"/>
  <c r="R871" i="1"/>
  <c r="AC870" i="1"/>
  <c r="R870" i="1"/>
  <c r="AC869" i="1"/>
  <c r="R869" i="1"/>
  <c r="AC868" i="1"/>
  <c r="R868" i="1"/>
  <c r="AC867" i="1"/>
  <c r="R867" i="1"/>
  <c r="AC866" i="1"/>
  <c r="R866" i="1"/>
  <c r="AC865" i="1"/>
  <c r="R865" i="1"/>
  <c r="AC864" i="1"/>
  <c r="R864" i="1"/>
  <c r="AC863" i="1"/>
  <c r="R863" i="1"/>
  <c r="AC862" i="1"/>
  <c r="R862" i="1"/>
  <c r="AC861" i="1"/>
  <c r="R861" i="1"/>
  <c r="AC860" i="1"/>
  <c r="R860" i="1"/>
  <c r="AC859" i="1"/>
  <c r="R859" i="1"/>
  <c r="AC858" i="1"/>
  <c r="R858" i="1"/>
  <c r="AC857" i="1"/>
  <c r="R857" i="1"/>
  <c r="AC856" i="1"/>
  <c r="R856" i="1"/>
  <c r="AC855" i="1"/>
  <c r="R855" i="1"/>
  <c r="AC854" i="1"/>
  <c r="R854" i="1"/>
  <c r="AC853" i="1"/>
  <c r="R853" i="1"/>
  <c r="AC852" i="1"/>
  <c r="R852" i="1"/>
  <c r="AC851" i="1"/>
  <c r="R851" i="1"/>
  <c r="AC850" i="1"/>
  <c r="R850" i="1"/>
  <c r="AC849" i="1"/>
  <c r="R849" i="1"/>
  <c r="AC848" i="1"/>
  <c r="R848" i="1"/>
  <c r="AC847" i="1"/>
  <c r="R847" i="1"/>
  <c r="AC846" i="1"/>
  <c r="R846" i="1"/>
  <c r="AC845" i="1"/>
  <c r="R845" i="1"/>
  <c r="AC844" i="1"/>
  <c r="R844" i="1"/>
  <c r="AC843" i="1"/>
  <c r="R843" i="1"/>
  <c r="AC842" i="1"/>
  <c r="R842" i="1"/>
  <c r="AC841" i="1"/>
  <c r="R841" i="1"/>
  <c r="AC840" i="1"/>
  <c r="R840" i="1"/>
  <c r="AC839" i="1"/>
  <c r="R839" i="1"/>
  <c r="AC838" i="1"/>
  <c r="R838" i="1"/>
  <c r="AC837" i="1"/>
  <c r="R837" i="1"/>
  <c r="AC836" i="1"/>
  <c r="R836" i="1"/>
  <c r="AC835" i="1"/>
  <c r="R835" i="1"/>
  <c r="AC834" i="1"/>
  <c r="R834" i="1"/>
  <c r="AC833" i="1"/>
  <c r="R833" i="1"/>
  <c r="AC832" i="1"/>
  <c r="R832" i="1"/>
  <c r="AC831" i="1"/>
  <c r="R831" i="1"/>
  <c r="AC830" i="1"/>
  <c r="R830" i="1"/>
  <c r="AC829" i="1"/>
  <c r="R829" i="1"/>
  <c r="AC828" i="1"/>
  <c r="R828" i="1"/>
  <c r="AC827" i="1"/>
  <c r="R827" i="1"/>
  <c r="AC826" i="1"/>
  <c r="R826" i="1"/>
  <c r="AC825" i="1"/>
  <c r="R825" i="1"/>
  <c r="AC824" i="1"/>
  <c r="R824" i="1"/>
  <c r="AC823" i="1"/>
  <c r="R823" i="1"/>
  <c r="AC822" i="1"/>
  <c r="R822" i="1"/>
  <c r="AC821" i="1"/>
  <c r="R821" i="1"/>
  <c r="AC820" i="1"/>
  <c r="R820" i="1"/>
  <c r="AC819" i="1"/>
  <c r="R819" i="1"/>
  <c r="AC818" i="1"/>
  <c r="R818" i="1"/>
  <c r="AC817" i="1"/>
  <c r="R817" i="1"/>
  <c r="AC816" i="1"/>
  <c r="R816" i="1"/>
  <c r="AC815" i="1"/>
  <c r="R815" i="1"/>
  <c r="AC814" i="1"/>
  <c r="R814" i="1"/>
  <c r="AC813" i="1"/>
  <c r="R813" i="1"/>
  <c r="AC812" i="1"/>
  <c r="R812" i="1"/>
  <c r="AC811" i="1"/>
  <c r="R811" i="1"/>
  <c r="AC810" i="1"/>
  <c r="R810" i="1"/>
  <c r="AC809" i="1"/>
  <c r="R809" i="1"/>
  <c r="AC808" i="1"/>
  <c r="R808" i="1"/>
  <c r="AC807" i="1"/>
  <c r="R807" i="1"/>
  <c r="AC806" i="1"/>
  <c r="R806" i="1"/>
  <c r="AC805" i="1"/>
  <c r="R805" i="1"/>
  <c r="AC804" i="1"/>
  <c r="R804" i="1"/>
  <c r="AC803" i="1"/>
  <c r="R803" i="1"/>
  <c r="AC802" i="1"/>
  <c r="R802" i="1"/>
  <c r="AC801" i="1"/>
  <c r="R801" i="1"/>
  <c r="AC800" i="1"/>
  <c r="R800" i="1"/>
  <c r="AC799" i="1"/>
  <c r="R799" i="1"/>
  <c r="AC798" i="1"/>
  <c r="R798" i="1"/>
  <c r="AC797" i="1"/>
  <c r="R797" i="1"/>
  <c r="AC796" i="1"/>
  <c r="R796" i="1"/>
  <c r="AC795" i="1"/>
  <c r="R795" i="1"/>
  <c r="AC794" i="1"/>
  <c r="R794" i="1"/>
  <c r="AC793" i="1"/>
  <c r="R793" i="1"/>
  <c r="AC792" i="1"/>
  <c r="R792" i="1"/>
  <c r="AC791" i="1"/>
  <c r="R791" i="1"/>
  <c r="AC790" i="1"/>
  <c r="R790" i="1"/>
  <c r="AC789" i="1"/>
  <c r="R789" i="1"/>
  <c r="AC788" i="1"/>
  <c r="R788" i="1"/>
  <c r="AC787" i="1"/>
  <c r="R787" i="1"/>
  <c r="AC786" i="1"/>
  <c r="R786" i="1"/>
  <c r="AC785" i="1"/>
  <c r="R785" i="1"/>
  <c r="AC784" i="1"/>
  <c r="R784" i="1"/>
  <c r="AC783" i="1"/>
  <c r="R783" i="1"/>
  <c r="AC782" i="1"/>
  <c r="R782" i="1"/>
  <c r="AC781" i="1"/>
  <c r="R781" i="1"/>
  <c r="AC780" i="1"/>
  <c r="R780" i="1"/>
  <c r="AC779" i="1"/>
  <c r="R779" i="1"/>
  <c r="AC778" i="1"/>
  <c r="R778" i="1"/>
  <c r="AC777" i="1"/>
  <c r="R777" i="1"/>
  <c r="AC776" i="1"/>
  <c r="R776" i="1"/>
  <c r="AC775" i="1"/>
  <c r="R775" i="1"/>
  <c r="AC774" i="1"/>
  <c r="R774" i="1"/>
  <c r="AC773" i="1"/>
  <c r="R773" i="1"/>
  <c r="AC772" i="1"/>
  <c r="R772" i="1"/>
  <c r="AC771" i="1"/>
  <c r="R771" i="1"/>
  <c r="AC770" i="1"/>
  <c r="R770" i="1"/>
  <c r="AC769" i="1"/>
  <c r="R769" i="1"/>
  <c r="AC768" i="1"/>
  <c r="R768" i="1"/>
  <c r="AC767" i="1"/>
  <c r="R767" i="1"/>
  <c r="AC766" i="1"/>
  <c r="R766" i="1"/>
  <c r="AC765" i="1"/>
  <c r="R765" i="1"/>
  <c r="AC764" i="1"/>
  <c r="R764" i="1"/>
  <c r="AC763" i="1"/>
  <c r="R763" i="1"/>
  <c r="AC762" i="1"/>
  <c r="R762" i="1"/>
  <c r="AC761" i="1"/>
  <c r="R761" i="1"/>
  <c r="AC760" i="1"/>
  <c r="R760" i="1"/>
  <c r="AC759" i="1"/>
  <c r="R759" i="1"/>
  <c r="AC758" i="1"/>
  <c r="R758" i="1"/>
  <c r="AC757" i="1"/>
  <c r="R757" i="1"/>
  <c r="AC756" i="1"/>
  <c r="R756" i="1"/>
  <c r="AC755" i="1"/>
  <c r="R755" i="1"/>
  <c r="AC754" i="1"/>
  <c r="R754" i="1"/>
  <c r="AC753" i="1"/>
  <c r="R753" i="1"/>
  <c r="AC752" i="1"/>
  <c r="R752" i="1"/>
  <c r="AC751" i="1"/>
  <c r="R751" i="1"/>
  <c r="AC750" i="1"/>
  <c r="R750" i="1"/>
  <c r="AC749" i="1"/>
  <c r="R749" i="1"/>
  <c r="AC748" i="1"/>
  <c r="R748" i="1"/>
  <c r="AC747" i="1"/>
  <c r="R747" i="1"/>
  <c r="AC746" i="1"/>
  <c r="R746" i="1"/>
  <c r="AC745" i="1"/>
  <c r="R745" i="1"/>
  <c r="AC744" i="1"/>
  <c r="R744" i="1"/>
  <c r="AC743" i="1"/>
  <c r="R743" i="1"/>
  <c r="AC742" i="1"/>
  <c r="R742" i="1"/>
  <c r="AC741" i="1"/>
  <c r="R741" i="1"/>
  <c r="AC740" i="1"/>
  <c r="R740" i="1"/>
  <c r="AC739" i="1"/>
  <c r="R739" i="1"/>
  <c r="AC738" i="1"/>
  <c r="R738" i="1"/>
  <c r="AC737" i="1"/>
  <c r="R737" i="1"/>
  <c r="AC736" i="1"/>
  <c r="R736" i="1"/>
  <c r="AC735" i="1"/>
  <c r="R735" i="1"/>
  <c r="AC734" i="1"/>
  <c r="R734" i="1"/>
  <c r="AC733" i="1"/>
  <c r="R733" i="1"/>
  <c r="AC732" i="1"/>
  <c r="R732" i="1"/>
  <c r="AC731" i="1"/>
  <c r="R731" i="1"/>
  <c r="AC730" i="1"/>
  <c r="R730" i="1"/>
  <c r="AC729" i="1"/>
  <c r="R729" i="1"/>
  <c r="AC728" i="1"/>
  <c r="R728" i="1"/>
  <c r="AC727" i="1"/>
  <c r="R727" i="1"/>
  <c r="AC726" i="1"/>
  <c r="R726" i="1"/>
  <c r="AC725" i="1"/>
  <c r="R725" i="1"/>
  <c r="AC724" i="1"/>
  <c r="R724" i="1"/>
  <c r="AC723" i="1"/>
  <c r="R723" i="1"/>
  <c r="AC722" i="1"/>
  <c r="R722" i="1"/>
  <c r="AC721" i="1"/>
  <c r="R721" i="1"/>
  <c r="AC720" i="1"/>
  <c r="R720" i="1"/>
  <c r="AC719" i="1"/>
  <c r="R719" i="1"/>
  <c r="AC718" i="1"/>
  <c r="R718" i="1"/>
  <c r="AC717" i="1"/>
  <c r="R717" i="1"/>
  <c r="AC716" i="1"/>
  <c r="R716" i="1"/>
  <c r="AC715" i="1"/>
  <c r="R715" i="1"/>
  <c r="AC714" i="1"/>
  <c r="R714" i="1"/>
  <c r="AC713" i="1"/>
  <c r="R713" i="1"/>
  <c r="AC712" i="1"/>
  <c r="R712" i="1"/>
  <c r="AC711" i="1"/>
  <c r="R711" i="1"/>
  <c r="AC710" i="1"/>
  <c r="R710" i="1"/>
  <c r="AC709" i="1"/>
  <c r="R709" i="1"/>
  <c r="AC708" i="1"/>
  <c r="R708" i="1"/>
  <c r="AC707" i="1"/>
  <c r="R707" i="1"/>
  <c r="AC706" i="1"/>
  <c r="R706" i="1"/>
  <c r="AC705" i="1"/>
  <c r="R705" i="1"/>
  <c r="AC704" i="1"/>
  <c r="R704" i="1"/>
  <c r="AC703" i="1"/>
  <c r="R703" i="1"/>
  <c r="AC702" i="1"/>
  <c r="R702" i="1"/>
  <c r="AC701" i="1"/>
  <c r="R701" i="1"/>
  <c r="AC700" i="1"/>
  <c r="R700" i="1"/>
  <c r="AC699" i="1"/>
  <c r="R699" i="1"/>
  <c r="AC698" i="1"/>
  <c r="R698" i="1"/>
  <c r="AC697" i="1"/>
  <c r="R697" i="1"/>
  <c r="AC696" i="1"/>
  <c r="R696" i="1"/>
  <c r="AC695" i="1"/>
  <c r="R695" i="1"/>
  <c r="AC694" i="1"/>
  <c r="R694" i="1"/>
  <c r="AC693" i="1"/>
  <c r="R693" i="1"/>
  <c r="AC692" i="1"/>
  <c r="R692" i="1"/>
  <c r="AC691" i="1"/>
  <c r="R691" i="1"/>
  <c r="AC690" i="1"/>
  <c r="R690" i="1"/>
  <c r="AC689" i="1"/>
  <c r="R689" i="1"/>
  <c r="AC688" i="1"/>
  <c r="R688" i="1"/>
  <c r="AC687" i="1"/>
  <c r="R687" i="1"/>
  <c r="AC686" i="1"/>
  <c r="R686" i="1"/>
  <c r="AC685" i="1"/>
  <c r="R685" i="1"/>
  <c r="AC684" i="1"/>
  <c r="R684" i="1"/>
  <c r="AC683" i="1"/>
  <c r="R683" i="1"/>
  <c r="AC682" i="1"/>
  <c r="R682" i="1"/>
  <c r="AC681" i="1"/>
  <c r="R681" i="1"/>
  <c r="AC680" i="1"/>
  <c r="R680" i="1"/>
  <c r="AC679" i="1"/>
  <c r="R679" i="1"/>
  <c r="AC678" i="1"/>
  <c r="R678" i="1"/>
  <c r="AC677" i="1"/>
  <c r="R677" i="1"/>
  <c r="AC676" i="1"/>
  <c r="R676" i="1"/>
  <c r="AC675" i="1"/>
  <c r="R675" i="1"/>
  <c r="AC674" i="1"/>
  <c r="R674" i="1"/>
  <c r="AC673" i="1"/>
  <c r="R673" i="1"/>
  <c r="AC672" i="1"/>
  <c r="R672" i="1"/>
  <c r="AC671" i="1"/>
  <c r="R671" i="1"/>
  <c r="AC670" i="1"/>
  <c r="R670" i="1"/>
  <c r="AC669" i="1"/>
  <c r="R669" i="1"/>
  <c r="AC668" i="1"/>
  <c r="R668" i="1"/>
  <c r="AC667" i="1"/>
  <c r="R667" i="1"/>
  <c r="AC666" i="1"/>
  <c r="R666" i="1"/>
  <c r="AC665" i="1"/>
  <c r="R665" i="1"/>
  <c r="AC664" i="1"/>
  <c r="R664" i="1"/>
  <c r="AC663" i="1"/>
  <c r="R663" i="1"/>
  <c r="AC662" i="1"/>
  <c r="R662" i="1"/>
  <c r="AC661" i="1"/>
  <c r="R661" i="1"/>
  <c r="AC660" i="1"/>
  <c r="R660" i="1"/>
  <c r="AC659" i="1"/>
  <c r="R659" i="1"/>
  <c r="AC658" i="1"/>
  <c r="R658" i="1"/>
  <c r="AC657" i="1"/>
  <c r="R657" i="1"/>
  <c r="AC656" i="1"/>
  <c r="R656" i="1"/>
  <c r="AC655" i="1"/>
  <c r="R655" i="1"/>
  <c r="AC654" i="1"/>
  <c r="R654" i="1"/>
  <c r="AC653" i="1"/>
  <c r="R653" i="1"/>
  <c r="AC652" i="1"/>
  <c r="R652" i="1"/>
  <c r="AC651" i="1"/>
  <c r="R651" i="1"/>
  <c r="AC650" i="1"/>
  <c r="R650" i="1"/>
  <c r="AC649" i="1"/>
  <c r="R649" i="1"/>
  <c r="AC648" i="1"/>
  <c r="R648" i="1"/>
  <c r="AC647" i="1"/>
  <c r="R647" i="1"/>
  <c r="AC646" i="1"/>
  <c r="R646" i="1"/>
  <c r="AC645" i="1"/>
  <c r="R645" i="1"/>
  <c r="AC644" i="1"/>
  <c r="R644" i="1"/>
  <c r="AC643" i="1"/>
  <c r="R643" i="1"/>
  <c r="AC642" i="1"/>
  <c r="R642" i="1"/>
  <c r="AC641" i="1"/>
  <c r="R641" i="1"/>
  <c r="AC640" i="1"/>
  <c r="R640" i="1"/>
  <c r="AC639" i="1"/>
  <c r="R639" i="1"/>
  <c r="AC638" i="1"/>
  <c r="R638" i="1"/>
  <c r="AC637" i="1"/>
  <c r="R637" i="1"/>
  <c r="AC636" i="1"/>
  <c r="R636" i="1"/>
  <c r="AC635" i="1"/>
  <c r="R635" i="1"/>
  <c r="AC634" i="1"/>
  <c r="R634" i="1"/>
  <c r="R633" i="1"/>
  <c r="AC632" i="1"/>
  <c r="R632" i="1"/>
  <c r="R631" i="1"/>
  <c r="R630" i="1"/>
  <c r="R629" i="1"/>
  <c r="AC628" i="1"/>
  <c r="R628" i="1"/>
  <c r="AC627" i="1"/>
  <c r="R627" i="1"/>
  <c r="AC626" i="1"/>
  <c r="R626" i="1"/>
  <c r="AC625" i="1"/>
  <c r="R625" i="1"/>
  <c r="AC624" i="1"/>
  <c r="R624" i="1"/>
  <c r="AC623" i="1"/>
  <c r="R623" i="1"/>
  <c r="AC622" i="1"/>
  <c r="R622" i="1"/>
  <c r="AC621" i="1"/>
  <c r="R621" i="1"/>
  <c r="AC620" i="1"/>
  <c r="R620" i="1"/>
  <c r="AC619" i="1"/>
  <c r="R619" i="1"/>
  <c r="AC618" i="1"/>
  <c r="R618" i="1"/>
  <c r="R617" i="1"/>
  <c r="AC616" i="1"/>
  <c r="R616" i="1"/>
  <c r="AC615" i="1"/>
  <c r="R615" i="1"/>
  <c r="AC614" i="1"/>
  <c r="R614" i="1"/>
  <c r="AC613" i="1"/>
  <c r="R613" i="1"/>
  <c r="AC612" i="1"/>
  <c r="R612" i="1"/>
  <c r="AC611" i="1"/>
  <c r="R611" i="1"/>
  <c r="R610" i="1"/>
  <c r="AC609" i="1"/>
  <c r="R609" i="1"/>
  <c r="AC608" i="1"/>
  <c r="R608" i="1"/>
  <c r="AC607" i="1"/>
  <c r="R607" i="1"/>
  <c r="AC606" i="1"/>
  <c r="R606" i="1"/>
  <c r="R605" i="1"/>
  <c r="AC604" i="1"/>
  <c r="R604" i="1"/>
  <c r="AC603" i="1"/>
  <c r="R603" i="1"/>
  <c r="AC602" i="1"/>
  <c r="R602" i="1"/>
  <c r="AC601" i="1"/>
  <c r="R601" i="1"/>
  <c r="AC600" i="1"/>
  <c r="R600" i="1"/>
  <c r="AC599" i="1"/>
  <c r="R599" i="1"/>
  <c r="AC598" i="1"/>
  <c r="R598" i="1"/>
  <c r="AC597" i="1"/>
  <c r="R597" i="1"/>
  <c r="AC596" i="1"/>
  <c r="R596" i="1"/>
  <c r="AC595" i="1"/>
  <c r="R595" i="1"/>
  <c r="AC594" i="1"/>
  <c r="R594" i="1"/>
  <c r="AC593" i="1"/>
  <c r="R593" i="1"/>
  <c r="AC592" i="1"/>
  <c r="R592" i="1"/>
  <c r="AC591" i="1"/>
  <c r="R591" i="1"/>
  <c r="AC590" i="1"/>
  <c r="R590" i="1"/>
  <c r="AC589" i="1"/>
  <c r="R589" i="1"/>
  <c r="R588" i="1"/>
  <c r="AC587" i="1"/>
  <c r="R587" i="1"/>
  <c r="AC586" i="1"/>
  <c r="R586" i="1"/>
  <c r="AC585" i="1"/>
  <c r="R585" i="1"/>
  <c r="AC584" i="1"/>
  <c r="R584" i="1"/>
  <c r="AC583" i="1"/>
  <c r="R583" i="1"/>
  <c r="AC582" i="1"/>
  <c r="R582" i="1"/>
  <c r="AC581" i="1"/>
  <c r="R581" i="1"/>
  <c r="AC580" i="1"/>
  <c r="R580" i="1"/>
  <c r="AC579" i="1"/>
  <c r="R579" i="1"/>
  <c r="AC578" i="1"/>
  <c r="R578" i="1"/>
  <c r="AC577" i="1"/>
  <c r="R577" i="1"/>
  <c r="AC576" i="1"/>
  <c r="R576" i="1"/>
  <c r="AC575" i="1"/>
  <c r="R575" i="1"/>
  <c r="AC574" i="1"/>
  <c r="R574" i="1"/>
  <c r="AC573" i="1"/>
  <c r="R573" i="1"/>
  <c r="AC572" i="1"/>
  <c r="R572" i="1"/>
  <c r="AC571" i="1"/>
  <c r="R571" i="1"/>
  <c r="AC570" i="1"/>
  <c r="R570" i="1"/>
  <c r="AC569" i="1"/>
  <c r="R569" i="1"/>
  <c r="AC568" i="1"/>
  <c r="R568" i="1"/>
  <c r="AC567" i="1"/>
  <c r="R567" i="1"/>
  <c r="AC566" i="1"/>
  <c r="R566" i="1"/>
  <c r="AC565" i="1"/>
  <c r="R565" i="1"/>
  <c r="AC564" i="1"/>
  <c r="R564" i="1"/>
  <c r="AC563" i="1"/>
  <c r="R563" i="1"/>
  <c r="AC562" i="1"/>
  <c r="R562" i="1"/>
  <c r="AC561" i="1"/>
  <c r="R561" i="1"/>
  <c r="AC560" i="1"/>
  <c r="R560" i="1"/>
  <c r="AC559" i="1"/>
  <c r="R559" i="1"/>
  <c r="AC558" i="1"/>
  <c r="R558" i="1"/>
  <c r="AC557" i="1"/>
  <c r="R557" i="1"/>
  <c r="AC556" i="1"/>
  <c r="R556" i="1"/>
  <c r="AC555" i="1"/>
  <c r="R555" i="1"/>
  <c r="AC554" i="1"/>
  <c r="R554" i="1"/>
  <c r="AC553" i="1"/>
  <c r="R553" i="1"/>
  <c r="R552" i="1"/>
  <c r="R551" i="1"/>
  <c r="AC550" i="1"/>
  <c r="R550" i="1"/>
  <c r="AC549" i="1"/>
  <c r="R549" i="1"/>
  <c r="AC548" i="1"/>
  <c r="R548" i="1"/>
  <c r="AC547" i="1"/>
  <c r="R547" i="1"/>
  <c r="AC546" i="1" l="1"/>
  <c r="R546" i="1"/>
  <c r="AC545" i="1"/>
  <c r="R545" i="1"/>
  <c r="AC544" i="1"/>
  <c r="R544" i="1"/>
  <c r="AC543" i="1"/>
  <c r="R543" i="1"/>
  <c r="AC542" i="1"/>
  <c r="R542" i="1"/>
  <c r="AC541" i="1"/>
  <c r="R541" i="1"/>
  <c r="AC540" i="1"/>
  <c r="R540" i="1"/>
  <c r="AC539" i="1"/>
  <c r="R539" i="1"/>
  <c r="AC538" i="1"/>
  <c r="R538" i="1"/>
  <c r="AC537" i="1"/>
  <c r="R537" i="1"/>
  <c r="AC536" i="1"/>
  <c r="R536" i="1"/>
  <c r="AC535" i="1"/>
  <c r="R535" i="1"/>
  <c r="AC534" i="1"/>
  <c r="R534" i="1"/>
  <c r="AC533" i="1"/>
  <c r="R533" i="1"/>
  <c r="AC532" i="1"/>
  <c r="R532" i="1"/>
  <c r="AC531" i="1"/>
  <c r="R531" i="1"/>
  <c r="AC530" i="1"/>
  <c r="R530" i="1"/>
  <c r="AC529" i="1"/>
  <c r="R529" i="1"/>
  <c r="AC528" i="1"/>
  <c r="R528" i="1"/>
  <c r="AC527" i="1"/>
  <c r="R527" i="1"/>
  <c r="AC526" i="1"/>
  <c r="R526" i="1"/>
  <c r="AC523" i="1"/>
  <c r="R523" i="1"/>
  <c r="AC522" i="1"/>
  <c r="R522" i="1"/>
  <c r="AC521" i="1"/>
  <c r="R521" i="1"/>
  <c r="AC520" i="1"/>
  <c r="R520" i="1"/>
  <c r="AC519" i="1"/>
  <c r="R519" i="1"/>
  <c r="AC518" i="1"/>
  <c r="R518" i="1"/>
  <c r="AC517" i="1"/>
  <c r="R517" i="1"/>
  <c r="AC516" i="1"/>
  <c r="R516" i="1"/>
  <c r="AC515" i="1"/>
  <c r="R515" i="1"/>
  <c r="R514" i="1"/>
  <c r="AC513" i="1"/>
  <c r="R513" i="1"/>
  <c r="AC512" i="1"/>
  <c r="R512" i="1"/>
  <c r="AC511" i="1"/>
  <c r="R511" i="1"/>
  <c r="AC510" i="1"/>
  <c r="R510" i="1"/>
  <c r="AC509" i="1"/>
  <c r="R509" i="1"/>
  <c r="AC508" i="1"/>
  <c r="R508" i="1"/>
  <c r="AC507" i="1"/>
  <c r="R507" i="1"/>
  <c r="AC506" i="1"/>
  <c r="R506" i="1"/>
  <c r="AC505" i="1"/>
  <c r="R505" i="1"/>
  <c r="AC504" i="1"/>
  <c r="R504" i="1"/>
  <c r="AC503" i="1"/>
  <c r="R503" i="1"/>
  <c r="AC502" i="1"/>
  <c r="R502" i="1"/>
  <c r="AC501" i="1"/>
  <c r="R501" i="1"/>
  <c r="AC500" i="1"/>
  <c r="R500" i="1"/>
  <c r="AC499" i="1"/>
  <c r="R499" i="1"/>
  <c r="AC498" i="1"/>
  <c r="R498" i="1"/>
  <c r="AC497" i="1"/>
  <c r="R497" i="1"/>
  <c r="R496" i="1"/>
  <c r="AC495" i="1"/>
  <c r="R495" i="1"/>
  <c r="AC494" i="1"/>
  <c r="R494" i="1"/>
  <c r="AC493" i="1"/>
  <c r="R493" i="1"/>
  <c r="AC492" i="1"/>
  <c r="R492" i="1"/>
  <c r="AC491" i="1"/>
  <c r="R491" i="1"/>
  <c r="AC490" i="1"/>
  <c r="R490" i="1"/>
  <c r="AC489" i="1"/>
  <c r="R489" i="1"/>
  <c r="AC488" i="1"/>
  <c r="R488" i="1"/>
  <c r="AC487" i="1"/>
  <c r="R487" i="1"/>
  <c r="AC486" i="1"/>
  <c r="R486" i="1"/>
  <c r="AC485" i="1"/>
  <c r="R485" i="1"/>
  <c r="AC484" i="1"/>
  <c r="R484" i="1"/>
  <c r="AC483" i="1"/>
  <c r="R483" i="1"/>
  <c r="R482" i="1"/>
  <c r="AC481" i="1"/>
  <c r="R481" i="1"/>
  <c r="AC480" i="1"/>
  <c r="R480" i="1"/>
  <c r="AC479" i="1"/>
  <c r="R479" i="1"/>
  <c r="AC478" i="1"/>
  <c r="R478" i="1"/>
  <c r="R477" i="1"/>
  <c r="AC476" i="1"/>
  <c r="R476" i="1"/>
  <c r="AC475" i="1"/>
  <c r="R475" i="1"/>
  <c r="R474" i="1"/>
  <c r="AC473" i="1"/>
  <c r="R473" i="1"/>
  <c r="AC472" i="1"/>
  <c r="R472" i="1"/>
  <c r="AC471" i="1"/>
  <c r="R471" i="1"/>
  <c r="AC470" i="1"/>
  <c r="R470" i="1"/>
  <c r="AC469" i="1"/>
  <c r="R469" i="1"/>
  <c r="AC468" i="1"/>
  <c r="R468" i="1"/>
  <c r="AC467" i="1"/>
  <c r="R467" i="1"/>
  <c r="AC466" i="1"/>
  <c r="R466" i="1"/>
  <c r="R465" i="1"/>
  <c r="AC464" i="1"/>
  <c r="R464" i="1"/>
  <c r="R463" i="1"/>
  <c r="AC462" i="1"/>
  <c r="R462" i="1"/>
  <c r="AC461" i="1"/>
  <c r="R461" i="1"/>
  <c r="R460" i="1"/>
  <c r="AC459" i="1"/>
  <c r="R459" i="1"/>
  <c r="AC458" i="1"/>
  <c r="R458" i="1"/>
  <c r="AC457" i="1"/>
  <c r="R457" i="1"/>
  <c r="AC456" i="1"/>
  <c r="R456" i="1"/>
  <c r="R455" i="1"/>
  <c r="AC454" i="1"/>
  <c r="R454" i="1"/>
  <c r="AC453" i="1"/>
  <c r="R453" i="1"/>
  <c r="AC452" i="1"/>
  <c r="R452" i="1"/>
  <c r="AC451" i="1"/>
  <c r="R451" i="1"/>
  <c r="AC450" i="1"/>
  <c r="R450" i="1"/>
  <c r="AC449" i="1"/>
  <c r="R449" i="1"/>
  <c r="AC448" i="1"/>
  <c r="R448" i="1"/>
  <c r="AC447" i="1"/>
  <c r="R447" i="1"/>
  <c r="AC446" i="1"/>
  <c r="R446" i="1"/>
  <c r="R445" i="1"/>
  <c r="AC444" i="1"/>
  <c r="R444" i="1"/>
  <c r="AC443" i="1"/>
  <c r="R443" i="1"/>
  <c r="AC442" i="1"/>
  <c r="R442" i="1"/>
  <c r="R441" i="1"/>
  <c r="AC440" i="1"/>
  <c r="R440" i="1"/>
  <c r="AC439" i="1"/>
  <c r="R439" i="1"/>
  <c r="AC438" i="1"/>
  <c r="R438" i="1"/>
  <c r="AC437" i="1"/>
  <c r="R437" i="1"/>
  <c r="AC436" i="1"/>
  <c r="R436" i="1"/>
  <c r="AC435" i="1"/>
  <c r="R435" i="1"/>
  <c r="AC434" i="1"/>
  <c r="R434" i="1"/>
  <c r="AC433" i="1"/>
  <c r="R433" i="1"/>
  <c r="AC432" i="1"/>
  <c r="R432" i="1"/>
  <c r="AC431" i="1"/>
  <c r="R431" i="1"/>
  <c r="AC430" i="1"/>
  <c r="R430" i="1"/>
  <c r="AC429" i="1"/>
  <c r="R429" i="1"/>
  <c r="AC428" i="1"/>
  <c r="R428" i="1"/>
  <c r="AC427" i="1"/>
  <c r="R427" i="1"/>
  <c r="AC426" i="1"/>
  <c r="R426" i="1"/>
  <c r="R425" i="1"/>
  <c r="R424" i="1"/>
  <c r="AC423" i="1"/>
  <c r="R423" i="1"/>
  <c r="AC422" i="1"/>
  <c r="R422" i="1"/>
  <c r="AC421" i="1"/>
  <c r="R421" i="1"/>
  <c r="AC420" i="1"/>
  <c r="R420" i="1"/>
  <c r="R419" i="1"/>
  <c r="AC418" i="1"/>
  <c r="R418" i="1"/>
  <c r="AC417" i="1"/>
  <c r="R417" i="1"/>
  <c r="AC416" i="1"/>
  <c r="R416" i="1"/>
  <c r="AC415" i="1"/>
  <c r="R415" i="1"/>
  <c r="AC414" i="1"/>
  <c r="R414" i="1"/>
  <c r="AC413" i="1"/>
  <c r="R413" i="1"/>
  <c r="R412" i="1"/>
  <c r="AC411" i="1"/>
  <c r="R411" i="1"/>
  <c r="R410" i="1"/>
  <c r="AC409" i="1"/>
  <c r="R409" i="1"/>
  <c r="R408" i="1"/>
  <c r="AC407" i="1"/>
  <c r="R407" i="1"/>
  <c r="AC406" i="1"/>
  <c r="R406" i="1"/>
  <c r="AC405" i="1"/>
  <c r="R405" i="1"/>
  <c r="AC404" i="1"/>
  <c r="R404" i="1"/>
  <c r="AC403" i="1"/>
  <c r="R403" i="1"/>
  <c r="AC402" i="1"/>
  <c r="R402" i="1"/>
  <c r="AC401" i="1"/>
  <c r="R401" i="1"/>
  <c r="R400" i="1"/>
  <c r="AC399" i="1"/>
  <c r="R399" i="1"/>
  <c r="AC398" i="1"/>
  <c r="R398" i="1"/>
  <c r="R397" i="1"/>
  <c r="AC396" i="1"/>
  <c r="R396" i="1"/>
  <c r="AC395" i="1"/>
  <c r="R395" i="1"/>
  <c r="R394" i="1"/>
  <c r="AC393" i="1"/>
  <c r="R393" i="1"/>
  <c r="R392" i="1"/>
  <c r="AC391" i="1"/>
  <c r="R391" i="1"/>
  <c r="AC390" i="1"/>
  <c r="R390" i="1"/>
  <c r="AC389" i="1"/>
  <c r="R389" i="1"/>
  <c r="AC388" i="1"/>
  <c r="R388" i="1"/>
  <c r="AC387" i="1"/>
  <c r="R387" i="1"/>
  <c r="AC386" i="1"/>
  <c r="R386" i="1"/>
  <c r="AC385" i="1"/>
  <c r="R385" i="1"/>
  <c r="AC384" i="1"/>
  <c r="R384" i="1"/>
  <c r="AC383" i="1"/>
  <c r="R383" i="1"/>
  <c r="AC382" i="1"/>
  <c r="R382" i="1"/>
  <c r="AC381" i="1"/>
  <c r="R381" i="1"/>
  <c r="AC380" i="1"/>
  <c r="R380" i="1"/>
  <c r="AC379" i="1"/>
  <c r="R379" i="1"/>
  <c r="AC378" i="1"/>
  <c r="R378" i="1"/>
  <c r="AC377" i="1"/>
  <c r="R377" i="1"/>
  <c r="AC376" i="1"/>
  <c r="R376" i="1"/>
  <c r="AC375" i="1"/>
  <c r="R375" i="1"/>
  <c r="R374" i="1"/>
  <c r="AC373" i="1"/>
  <c r="R373" i="1"/>
  <c r="AC372" i="1"/>
  <c r="R372" i="1"/>
  <c r="AC371" i="1"/>
  <c r="R371" i="1"/>
  <c r="AC370" i="1"/>
  <c r="R370" i="1"/>
  <c r="AC369" i="1"/>
  <c r="AC368" i="1"/>
  <c r="R368" i="1"/>
  <c r="AC367" i="1"/>
  <c r="R367" i="1"/>
  <c r="R366" i="1"/>
  <c r="AC365" i="1"/>
  <c r="R365" i="1"/>
  <c r="AC364" i="1"/>
  <c r="R364" i="1"/>
  <c r="AC363" i="1"/>
  <c r="R363" i="1"/>
  <c r="R362" i="1"/>
  <c r="AC361" i="1"/>
  <c r="R361" i="1"/>
  <c r="AC360" i="1"/>
  <c r="R360" i="1"/>
  <c r="AC359" i="1"/>
  <c r="R359" i="1"/>
  <c r="AC358" i="1"/>
  <c r="R358" i="1"/>
  <c r="AC357" i="1"/>
  <c r="R357" i="1"/>
  <c r="AC356" i="1"/>
  <c r="R356" i="1"/>
  <c r="R355" i="1"/>
  <c r="AC354" i="1"/>
  <c r="R354" i="1"/>
  <c r="AC353" i="1"/>
  <c r="R353" i="1"/>
  <c r="AC352" i="1"/>
  <c r="R352" i="1"/>
  <c r="AC351" i="1"/>
  <c r="R351" i="1"/>
  <c r="AC350" i="1"/>
  <c r="R350" i="1"/>
  <c r="AC349" i="1"/>
  <c r="R349" i="1"/>
  <c r="AC348" i="1"/>
  <c r="R348" i="1"/>
  <c r="AC347" i="1"/>
  <c r="R347" i="1"/>
  <c r="R346" i="1"/>
  <c r="AB345" i="1"/>
  <c r="AC345" i="1" s="1"/>
  <c r="R345" i="1"/>
  <c r="R344" i="1"/>
  <c r="AC343" i="1"/>
  <c r="R343" i="1"/>
  <c r="AC342" i="1"/>
  <c r="R342" i="1"/>
  <c r="AC341" i="1"/>
  <c r="R341" i="1"/>
  <c r="AC340" i="1"/>
  <c r="R340" i="1"/>
  <c r="R339" i="1"/>
  <c r="AC338" i="1"/>
  <c r="R338" i="1"/>
  <c r="AC336" i="1"/>
  <c r="R336" i="1"/>
  <c r="AC335" i="1"/>
  <c r="R335" i="1"/>
  <c r="AC334" i="1"/>
  <c r="R334" i="1"/>
  <c r="AC333" i="1"/>
  <c r="R333" i="1"/>
  <c r="AC332" i="1"/>
  <c r="R332" i="1"/>
  <c r="R331" i="1" l="1"/>
  <c r="R330" i="1"/>
  <c r="R329" i="1"/>
  <c r="R328" i="1"/>
  <c r="AC327" i="1"/>
  <c r="R327" i="1"/>
  <c r="AC326" i="1"/>
  <c r="R326" i="1"/>
  <c r="AC325" i="1"/>
  <c r="R325" i="1"/>
  <c r="AC324" i="1"/>
  <c r="R324" i="1"/>
  <c r="AC323" i="1"/>
  <c r="R323" i="1"/>
  <c r="AC322" i="1"/>
  <c r="R322" i="1"/>
  <c r="AC321" i="1"/>
  <c r="R321" i="1"/>
  <c r="AC320" i="1"/>
  <c r="R320" i="1"/>
  <c r="AC319" i="1"/>
  <c r="R319" i="1"/>
  <c r="AC318" i="1"/>
  <c r="R318" i="1"/>
  <c r="R317" i="1"/>
  <c r="AC316" i="1"/>
  <c r="R316" i="1"/>
  <c r="AC315" i="1"/>
  <c r="R315" i="1"/>
  <c r="R314" i="1"/>
  <c r="AC313" i="1"/>
  <c r="R313" i="1"/>
  <c r="AC312" i="1"/>
  <c r="R312" i="1"/>
  <c r="AC311" i="1"/>
  <c r="R311" i="1"/>
  <c r="AC310" i="1"/>
  <c r="R310" i="1"/>
  <c r="AC309" i="1"/>
  <c r="R309" i="1"/>
  <c r="R308" i="1"/>
  <c r="R307" i="1"/>
  <c r="R306" i="1"/>
  <c r="AC305" i="1"/>
  <c r="R305" i="1"/>
  <c r="AC304" i="1"/>
  <c r="R304" i="1"/>
  <c r="AC303" i="1"/>
  <c r="R303" i="1"/>
  <c r="AC302" i="1"/>
  <c r="R302" i="1"/>
  <c r="AC301" i="1"/>
  <c r="R301" i="1"/>
  <c r="AC300" i="1"/>
  <c r="R300" i="1"/>
  <c r="R299" i="1"/>
  <c r="R298" i="1"/>
  <c r="R297" i="1"/>
  <c r="R296" i="1"/>
  <c r="R295" i="1"/>
  <c r="R294" i="1"/>
  <c r="R293" i="1"/>
  <c r="R292" i="1"/>
  <c r="R291" i="1"/>
  <c r="Q290" i="1"/>
  <c r="R290" i="1" s="1"/>
  <c r="R289" i="1"/>
  <c r="R288" i="1"/>
  <c r="R287" i="1"/>
  <c r="R286" i="1"/>
  <c r="R285" i="1"/>
  <c r="R284" i="1"/>
  <c r="R283" i="1"/>
  <c r="AC282" i="1"/>
  <c r="R282" i="1"/>
  <c r="AC281" i="1"/>
  <c r="R281" i="1"/>
  <c r="AC280" i="1"/>
  <c r="R280" i="1"/>
  <c r="AC279" i="1"/>
  <c r="Q279" i="1"/>
  <c r="R279" i="1" s="1"/>
  <c r="AC278" i="1"/>
  <c r="R278" i="1"/>
  <c r="AC277" i="1"/>
  <c r="R277" i="1"/>
  <c r="AC276" i="1"/>
  <c r="R276" i="1"/>
  <c r="R275" i="1"/>
  <c r="R274" i="1"/>
  <c r="R273" i="1"/>
  <c r="R272" i="1"/>
  <c r="R271" i="1"/>
  <c r="R270" i="1"/>
  <c r="AA269" i="1"/>
  <c r="R269" i="1"/>
  <c r="R268" i="1"/>
  <c r="Q267" i="1"/>
  <c r="R267" i="1" s="1"/>
  <c r="R266" i="1"/>
  <c r="R265" i="1"/>
  <c r="R264" i="1"/>
  <c r="R263" i="1"/>
  <c r="R262" i="1"/>
  <c r="R261" i="1"/>
  <c r="R260" i="1"/>
  <c r="AC259" i="1"/>
  <c r="R259" i="1"/>
  <c r="R258" i="1"/>
  <c r="R257" i="1"/>
  <c r="Q256" i="1"/>
  <c r="R256" i="1" s="1"/>
  <c r="AC255" i="1"/>
  <c r="R255" i="1"/>
  <c r="AA254" i="1"/>
  <c r="R254" i="1"/>
  <c r="AA253" i="1"/>
  <c r="Q253" i="1"/>
  <c r="R253" i="1" s="1"/>
  <c r="AA252" i="1"/>
  <c r="R252" i="1"/>
  <c r="AA251" i="1"/>
  <c r="Q251" i="1"/>
  <c r="R251" i="1" s="1"/>
  <c r="AA250" i="1"/>
  <c r="R250" i="1"/>
  <c r="AA249" i="1"/>
  <c r="R249" i="1"/>
  <c r="AA248" i="1"/>
  <c r="Q248" i="1"/>
  <c r="R248" i="1" s="1"/>
  <c r="AA247" i="1"/>
  <c r="R247" i="1"/>
  <c r="AA246" i="1"/>
  <c r="Q246" i="1"/>
  <c r="R246" i="1" s="1"/>
  <c r="AA245" i="1"/>
  <c r="R245" i="1"/>
  <c r="AA244" i="1"/>
  <c r="R244" i="1"/>
  <c r="Q243" i="1"/>
  <c r="R243" i="1" s="1"/>
  <c r="R242" i="1"/>
  <c r="R241" i="1"/>
  <c r="R240" i="1"/>
  <c r="R239" i="1"/>
  <c r="R238" i="1"/>
  <c r="AC237" i="1"/>
  <c r="R237" i="1"/>
  <c r="R236" i="1"/>
  <c r="R235" i="1"/>
  <c r="R234" i="1"/>
  <c r="R233" i="1"/>
  <c r="R232" i="1"/>
  <c r="R231" i="1"/>
  <c r="Q230" i="1"/>
  <c r="R230" i="1" s="1"/>
  <c r="R229" i="1"/>
  <c r="R228" i="1"/>
  <c r="R227" i="1"/>
  <c r="R226" i="1"/>
  <c r="Q225" i="1"/>
  <c r="R225" i="1" s="1"/>
  <c r="R224" i="1"/>
  <c r="R223" i="1"/>
  <c r="R222" i="1"/>
  <c r="AC221" i="1"/>
  <c r="R221" i="1"/>
  <c r="R220" i="1"/>
  <c r="R219" i="1"/>
  <c r="R218" i="1"/>
  <c r="R217" i="1"/>
  <c r="R216" i="1"/>
  <c r="R215" i="1"/>
  <c r="Q214" i="1"/>
  <c r="R214" i="1" s="1"/>
  <c r="Q213" i="1"/>
  <c r="R213" i="1" s="1"/>
  <c r="R212" i="1"/>
  <c r="R211" i="1"/>
  <c r="AA210" i="1"/>
  <c r="Q210" i="1"/>
  <c r="R210" i="1" s="1"/>
  <c r="AA209" i="1"/>
  <c r="R209" i="1"/>
  <c r="Q208" i="1" l="1"/>
  <c r="R208" i="1" s="1"/>
  <c r="Q207" i="1"/>
  <c r="R207" i="1" s="1"/>
  <c r="Q206" i="1"/>
  <c r="R206" i="1" s="1"/>
  <c r="Q205" i="1"/>
  <c r="R205" i="1" s="1"/>
  <c r="Q204" i="1"/>
  <c r="R204" i="1" s="1"/>
  <c r="Q203" i="1"/>
  <c r="R203" i="1" s="1"/>
  <c r="Q202" i="1"/>
  <c r="R202" i="1" s="1"/>
  <c r="Q201" i="1"/>
  <c r="R201" i="1" s="1"/>
  <c r="Q200" i="1"/>
  <c r="R200" i="1" s="1"/>
  <c r="Q199" i="1"/>
  <c r="R199" i="1" s="1"/>
  <c r="Q198" i="1"/>
  <c r="R198" i="1" s="1"/>
  <c r="R197" i="1"/>
  <c r="Q197" i="1"/>
  <c r="Q196" i="1"/>
  <c r="R196" i="1" s="1"/>
  <c r="Q195" i="1"/>
  <c r="R195" i="1" s="1"/>
  <c r="Q194" i="1"/>
  <c r="R194" i="1" s="1"/>
  <c r="Q193" i="1"/>
  <c r="R193" i="1" s="1"/>
  <c r="Q192" i="1"/>
  <c r="R192" i="1" s="1"/>
  <c r="Q191" i="1"/>
  <c r="R191" i="1" s="1"/>
  <c r="Q190" i="1"/>
  <c r="R190" i="1" s="1"/>
  <c r="Q189" i="1"/>
  <c r="R189" i="1" s="1"/>
  <c r="Q188" i="1"/>
  <c r="R188" i="1" s="1"/>
  <c r="Q187" i="1"/>
  <c r="R187" i="1" s="1"/>
  <c r="Q186" i="1"/>
  <c r="R186" i="1" s="1"/>
  <c r="Q185" i="1"/>
  <c r="R185" i="1" s="1"/>
  <c r="AC183" i="1"/>
  <c r="R183" i="1"/>
  <c r="AC182" i="1"/>
  <c r="R182" i="1"/>
  <c r="R181" i="1"/>
  <c r="R180" i="1"/>
  <c r="R179" i="1"/>
  <c r="AC178" i="1"/>
  <c r="R178" i="1"/>
  <c r="AC177" i="1"/>
  <c r="R177" i="1"/>
  <c r="AC176" i="1"/>
  <c r="R176" i="1"/>
  <c r="AC175" i="1"/>
  <c r="R175" i="1"/>
  <c r="R174" i="1"/>
  <c r="AC173" i="1"/>
  <c r="R173" i="1"/>
  <c r="AC172" i="1"/>
  <c r="R172" i="1"/>
  <c r="AC171" i="1"/>
  <c r="R171" i="1"/>
  <c r="AC170" i="1"/>
  <c r="R170" i="1"/>
  <c r="AC169" i="1"/>
  <c r="R169" i="1"/>
  <c r="R168" i="1"/>
  <c r="R167" i="1"/>
  <c r="R166" i="1"/>
  <c r="R165" i="1"/>
  <c r="R164" i="1"/>
  <c r="AC163" i="1"/>
  <c r="R163" i="1"/>
  <c r="AC162" i="1"/>
  <c r="R162" i="1"/>
  <c r="AC161" i="1"/>
  <c r="R161" i="1"/>
  <c r="AC160" i="1"/>
  <c r="R160" i="1"/>
  <c r="AC159" i="1"/>
  <c r="R159" i="1"/>
  <c r="R158" i="1"/>
  <c r="R157" i="1"/>
  <c r="R156" i="1"/>
  <c r="R155" i="1"/>
  <c r="R154" i="1"/>
  <c r="R153" i="1"/>
  <c r="R152" i="1"/>
  <c r="AC151" i="1"/>
  <c r="R151" i="1"/>
  <c r="AC150" i="1"/>
  <c r="R150" i="1"/>
  <c r="AC149" i="1"/>
  <c r="R149" i="1"/>
  <c r="AC148" i="1"/>
  <c r="R148" i="1"/>
  <c r="AC147" i="1"/>
  <c r="R147" i="1"/>
  <c r="AC146" i="1"/>
  <c r="R146" i="1"/>
  <c r="R145" i="1"/>
  <c r="R144" i="1"/>
  <c r="R143" i="1"/>
  <c r="R142" i="1"/>
  <c r="AC141" i="1"/>
  <c r="R141" i="1"/>
  <c r="R140" i="1"/>
  <c r="R139" i="1"/>
  <c r="AC138" i="1"/>
  <c r="R138" i="1"/>
  <c r="AC137" i="1"/>
  <c r="R137" i="1"/>
  <c r="AC136" i="1"/>
  <c r="R136" i="1"/>
  <c r="AC135" i="1"/>
  <c r="R135" i="1"/>
  <c r="AC134" i="1"/>
  <c r="R134" i="1"/>
  <c r="AC133" i="1"/>
  <c r="R133" i="1"/>
  <c r="AC132" i="1"/>
  <c r="R132" i="1"/>
  <c r="AC131" i="1"/>
  <c r="R131" i="1"/>
  <c r="AC130" i="1"/>
  <c r="R130" i="1"/>
  <c r="R129" i="1"/>
  <c r="R128" i="1"/>
  <c r="AC127" i="1"/>
  <c r="R127" i="1"/>
  <c r="R126" i="1"/>
  <c r="R125" i="1"/>
  <c r="R124" i="1"/>
  <c r="AC123" i="1"/>
  <c r="R123" i="1"/>
  <c r="R122" i="1"/>
  <c r="AC121" i="1"/>
  <c r="R121" i="1"/>
  <c r="AC120" i="1"/>
  <c r="R120" i="1"/>
  <c r="AC119" i="1"/>
  <c r="R119" i="1"/>
  <c r="AC118" i="1"/>
  <c r="R118" i="1"/>
  <c r="AC117" i="1"/>
  <c r="R117" i="1"/>
  <c r="AC116" i="1"/>
  <c r="R116" i="1"/>
  <c r="R115" i="1"/>
  <c r="R114" i="1"/>
  <c r="AC113" i="1"/>
  <c r="R113" i="1"/>
  <c r="AC112" i="1"/>
  <c r="R112" i="1"/>
  <c r="R111" i="1"/>
  <c r="AC110" i="1"/>
  <c r="R110" i="1"/>
  <c r="AC109" i="1"/>
  <c r="R109" i="1"/>
  <c r="R108" i="1"/>
  <c r="R107" i="1"/>
  <c r="R106" i="1"/>
  <c r="R105" i="1"/>
  <c r="R104" i="1"/>
  <c r="R103" i="1"/>
  <c r="V102" i="1"/>
  <c r="R102" i="1"/>
  <c r="R101" i="1"/>
  <c r="R100" i="1"/>
  <c r="R99" i="1"/>
  <c r="R98" i="1"/>
  <c r="R97" i="1"/>
  <c r="R96" i="1"/>
  <c r="R95" i="1"/>
  <c r="AC94" i="1"/>
  <c r="R94" i="1"/>
  <c r="R93" i="1"/>
  <c r="R92" i="1"/>
  <c r="AC91" i="1"/>
  <c r="R91" i="1"/>
  <c r="R90" i="1"/>
  <c r="R89" i="1"/>
  <c r="R88" i="1"/>
  <c r="R87" i="1"/>
  <c r="R86" i="1"/>
  <c r="R85" i="1"/>
  <c r="R84" i="1"/>
  <c r="R83" i="1"/>
  <c r="R82" i="1"/>
  <c r="AC81" i="1"/>
  <c r="R81" i="1"/>
  <c r="R80" i="1"/>
  <c r="AC79" i="1"/>
  <c r="R79" i="1"/>
  <c r="R78" i="1"/>
  <c r="R77" i="1"/>
  <c r="R76" i="1"/>
  <c r="R75" i="1"/>
  <c r="R74" i="1"/>
  <c r="R73" i="1"/>
  <c r="AC72" i="1"/>
  <c r="R72" i="1"/>
  <c r="R71" i="1"/>
  <c r="R70" i="1"/>
  <c r="AC69" i="1"/>
  <c r="R69" i="1"/>
  <c r="R68" i="1"/>
  <c r="R67" i="1"/>
  <c r="AC66" i="1"/>
  <c r="R66" i="1"/>
  <c r="R65" i="1"/>
  <c r="R64" i="1"/>
  <c r="R63" i="1"/>
  <c r="AC62" i="1"/>
  <c r="R62" i="1"/>
  <c r="AC61" i="1"/>
  <c r="R61" i="1"/>
  <c r="AA60" i="1"/>
  <c r="R60" i="1"/>
  <c r="R59" i="1"/>
  <c r="AA58" i="1"/>
  <c r="R58" i="1"/>
  <c r="AA57" i="1"/>
  <c r="R57" i="1"/>
  <c r="AC56" i="1"/>
  <c r="R56" i="1"/>
  <c r="R55" i="1"/>
  <c r="R54" i="1"/>
  <c r="AC53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2" i="1"/>
  <c r="R31" i="1"/>
  <c r="AC30" i="1"/>
  <c r="R30" i="1"/>
  <c r="R29" i="1"/>
  <c r="R28" i="1"/>
  <c r="R27" i="1"/>
  <c r="R26" i="1"/>
  <c r="R25" i="1"/>
  <c r="R24" i="1"/>
  <c r="AC23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C2" i="1"/>
  <c r="R2" i="1"/>
</calcChain>
</file>

<file path=xl/sharedStrings.xml><?xml version="1.0" encoding="utf-8"?>
<sst xmlns="http://schemas.openxmlformats.org/spreadsheetml/2006/main" count="15619" uniqueCount="5678">
  <si>
    <t>体系</t>
  </si>
  <si>
    <t>地区</t>
  </si>
  <si>
    <t>省份</t>
  </si>
  <si>
    <t>BD</t>
  </si>
  <si>
    <t>供应商</t>
    <phoneticPr fontId="2" type="noConversion"/>
  </si>
  <si>
    <t>合作单位</t>
  </si>
  <si>
    <t>机架/带宽/裸光纤/电路/工位&amp;库房/其他</t>
    <phoneticPr fontId="2" type="noConversion"/>
  </si>
  <si>
    <t>当前计提合同</t>
  </si>
  <si>
    <t>费用类型（机架、带宽、光纤/电路、其他）</t>
    <phoneticPr fontId="2" type="noConversion"/>
  </si>
  <si>
    <t>地点</t>
  </si>
  <si>
    <t>TCO机房名称（带宽）</t>
  </si>
  <si>
    <t>机房（机架）</t>
  </si>
  <si>
    <t>起始日期</t>
  </si>
  <si>
    <t>规格</t>
  </si>
  <si>
    <t>计费单位</t>
  </si>
  <si>
    <t>数量/长度</t>
  </si>
  <si>
    <t>金额</t>
  </si>
  <si>
    <t>费用期间</t>
  </si>
  <si>
    <t>业务备注</t>
    <phoneticPr fontId="2" type="noConversion"/>
  </si>
  <si>
    <t>财务备注</t>
    <phoneticPr fontId="2" type="noConversion"/>
  </si>
  <si>
    <t>SYS统计</t>
  </si>
  <si>
    <t>运营商统计</t>
    <phoneticPr fontId="2" type="noConversion"/>
  </si>
  <si>
    <t>合同结束时间</t>
  </si>
  <si>
    <t>TCO机房英文</t>
  </si>
  <si>
    <t>保底率</t>
    <phoneticPr fontId="2" type="noConversion"/>
  </si>
  <si>
    <t>带宽量</t>
  </si>
  <si>
    <t>保底量</t>
    <phoneticPr fontId="2" type="noConversion"/>
  </si>
  <si>
    <t>移动</t>
  </si>
  <si>
    <t>华南-吴蕊</t>
  </si>
  <si>
    <t>福建</t>
  </si>
  <si>
    <t>王阳</t>
  </si>
  <si>
    <t>中国移动通信集团福建有限公司泉州分公司</t>
    <phoneticPr fontId="2" type="noConversion"/>
  </si>
  <si>
    <t>泉州移动</t>
  </si>
  <si>
    <t>带宽</t>
  </si>
  <si>
    <t>L20230917001</t>
  </si>
  <si>
    <t>CDN带宽</t>
  </si>
  <si>
    <t>泉州3移动</t>
    <phoneticPr fontId="2" type="noConversion"/>
  </si>
  <si>
    <t>CDNQZCM</t>
  </si>
  <si>
    <t>200G</t>
    <phoneticPr fontId="2" type="noConversion"/>
  </si>
  <si>
    <t>2023.9无流量，暂按保底计提。【BEC新建】BEC福建泉州移动新建200G2023-09-01节点正式上线 (BECQZ3CM)，保底80G</t>
    <phoneticPr fontId="2" type="noConversion"/>
  </si>
  <si>
    <t>QZ3CM</t>
    <phoneticPr fontId="2" type="noConversion"/>
  </si>
  <si>
    <t>第三方</t>
  </si>
  <si>
    <t>吴蕊</t>
  </si>
  <si>
    <t>全国</t>
  </si>
  <si>
    <t>王冬雨</t>
  </si>
  <si>
    <t>阿里云计算有限公司</t>
  </si>
  <si>
    <t>阿里云</t>
  </si>
  <si>
    <t>L20230711005</t>
  </si>
  <si>
    <t>换量</t>
  </si>
  <si>
    <t>阿里云_feed</t>
  </si>
  <si>
    <t>1M颗粒度，无保底。95计费，1000进制，系数1.1</t>
  </si>
  <si>
    <t>aliyun_feed</t>
  </si>
  <si>
    <t>阿里云_oppo</t>
  </si>
  <si>
    <t>aliyun_oppo</t>
  </si>
  <si>
    <t>阿里云_微软更新下载</t>
  </si>
  <si>
    <t>aliyun_msdl</t>
  </si>
  <si>
    <t>换量（错峰下载）-换量</t>
  </si>
  <si>
    <t>阿里云_小米</t>
  </si>
  <si>
    <t>错峰下载业务，小米。1M颗粒度，无保底。95计费，1000进制，系数1.1</t>
  </si>
  <si>
    <t>aliyun_xiaomi</t>
  </si>
  <si>
    <t>L20230630001</t>
  </si>
  <si>
    <t>阿里云_快手_移动</t>
  </si>
  <si>
    <t>1M颗粒度，无保底。日95月均，1000进制，系数1</t>
  </si>
  <si>
    <t>aliyun_kuaishou_cmnet</t>
  </si>
  <si>
    <t>北京超巨云威科技有限公司</t>
  </si>
  <si>
    <t>超巨云威</t>
  </si>
  <si>
    <t>182315IDC00213</t>
  </si>
  <si>
    <t>单采</t>
  </si>
  <si>
    <t>超巨云威_快手_非电信</t>
  </si>
  <si>
    <t>1M颗粒度，无保底，1000进制，系数1，月95计费</t>
  </si>
  <si>
    <t>cjcdn_kuaishou_not_ct</t>
  </si>
  <si>
    <t>超巨云威_快手_电信</t>
  </si>
  <si>
    <t>cjcdn_kuaishou_ct</t>
  </si>
  <si>
    <t>北京创世云科技股份有限公司</t>
  </si>
  <si>
    <t>创世云</t>
  </si>
  <si>
    <t>182315IDC00180</t>
  </si>
  <si>
    <t>百度国内CDN-换量</t>
  </si>
  <si>
    <t>创世云华为应用市场</t>
  </si>
  <si>
    <t>1M颗粒度，无保底。95计费，1000进制，系数1.2</t>
  </si>
  <si>
    <t>csyun_hwapp</t>
  </si>
  <si>
    <t>华北-吴蕊</t>
  </si>
  <si>
    <t>北京</t>
  </si>
  <si>
    <t>纪博宇</t>
  </si>
  <si>
    <t>北京皓宽网络科技有限公司</t>
  </si>
  <si>
    <t>皓宽</t>
  </si>
  <si>
    <t>L20230711011</t>
  </si>
  <si>
    <t>BGP带宽</t>
  </si>
  <si>
    <t>北京
BB-CNIX_BGP</t>
  </si>
  <si>
    <t>皓宽IXBGP</t>
  </si>
  <si>
    <t>30G</t>
  </si>
  <si>
    <t>30G包3端口，每个端口单价5000,每月固定15000，修改计提流量为3G。2022.4与SYS核对，实际带宽量为80G，其中50G免费</t>
  </si>
  <si>
    <t>BB-CNIX_BGP</t>
  </si>
  <si>
    <t>包端口</t>
  </si>
  <si>
    <t>1G</t>
  </si>
  <si>
    <t>北京火山引擎科技有限公司</t>
  </si>
  <si>
    <t>火山引擎</t>
  </si>
  <si>
    <t>182315IDC00427</t>
  </si>
  <si>
    <t>火山引擎_爱奇艺（移动+非移动）-换量</t>
  </si>
  <si>
    <t>火山引擎_爱奇艺</t>
  </si>
  <si>
    <t>包头系数1，1000进制，95计费</t>
  </si>
  <si>
    <t>volc_iqiyi</t>
  </si>
  <si>
    <t>北京朗玛峰科技有限公司</t>
  </si>
  <si>
    <t>朗玛峰</t>
  </si>
  <si>
    <t>182315IDC00217</t>
  </si>
  <si>
    <t>朗玛峰_快手_非电信</t>
  </si>
  <si>
    <t>3个1000进制 系数:1</t>
  </si>
  <si>
    <t>lmfcdn_kuaishou_not_ct</t>
  </si>
  <si>
    <t>朗玛峰_快手_电信</t>
  </si>
  <si>
    <t>不计提。3个1000进制 系数:1</t>
  </si>
  <si>
    <t>lmfcdn_kuaishou_ct</t>
  </si>
  <si>
    <t>北京云端智度科技有限公司</t>
  </si>
  <si>
    <t>云端</t>
  </si>
  <si>
    <t>182115IDC00384</t>
  </si>
  <si>
    <t>云端_换量</t>
  </si>
  <si>
    <t>端口关闭。颗粒度1M，无保底，95计费，1000进制，系数1.08。换量</t>
  </si>
  <si>
    <t>yd_exchange</t>
  </si>
  <si>
    <t>已退租</t>
  </si>
  <si>
    <t>杭州又拍云科技有限公司</t>
  </si>
  <si>
    <t>杭州又拍云</t>
  </si>
  <si>
    <t>L20230610014</t>
  </si>
  <si>
    <t>中移国际_又拍_南昌</t>
  </si>
  <si>
    <t>0G-16000000G 0.04854
16000000-40000000G 0.0436
40000000G-100000000G 0.0388
100000000G以上0.0339</t>
  </si>
  <si>
    <t>南昌，1P=1000000G</t>
  </si>
  <si>
    <t>cmiyp-nc</t>
  </si>
  <si>
    <t>江苏睿鸿网络技术股份有限公司</t>
  </si>
  <si>
    <t>江苏睿鸿</t>
  </si>
  <si>
    <t>182315IDC00114</t>
  </si>
  <si>
    <t>睿鸿CDN_汽车之家</t>
  </si>
  <si>
    <t>2023.1.1调整单价。2022年8月1日，进制调整为1024三遍，包头系数1.0，月95计费</t>
  </si>
  <si>
    <t>rhcdn_autohome</t>
  </si>
  <si>
    <t>182215IDC00534</t>
  </si>
  <si>
    <t>爱奇艺</t>
  </si>
  <si>
    <t>睿鸿CDN_爱奇艺_非移动</t>
  </si>
  <si>
    <t>需要注意202207价格变动。爱奇艺电信切睿鸿，月95计费，包头系数1，进制1024</t>
  </si>
  <si>
    <t>rhcdn_iqiyi_not_cmnet</t>
  </si>
  <si>
    <t>睿鸿CDN_爱奇艺_移动</t>
  </si>
  <si>
    <t>需要注意202207价格变动。爱奇艺移动切睿鸿，月95计费，包头系数1，进制1024</t>
  </si>
  <si>
    <t>rhcdn_iqiyi_cmnet</t>
  </si>
  <si>
    <t>江苏意如信息科技有限公司</t>
  </si>
  <si>
    <t>江苏意如</t>
  </si>
  <si>
    <t>182315IDC00214</t>
  </si>
  <si>
    <t>意如CDN_爱奇艺_移动_山东</t>
  </si>
  <si>
    <t>1M颗粒度，无保底，1000进制，系数1。2022.10月计费方式为日95月均，2022.11月起执行月95</t>
  </si>
  <si>
    <t>yrcdn_iqiyi_cmnet_sd</t>
  </si>
  <si>
    <t>意如CDN_爱奇艺_移动_内蒙古</t>
  </si>
  <si>
    <t>1M颗粒度，无保底，1000进制，系数1</t>
  </si>
  <si>
    <t>yrcdn_iqiyi_cmnet_nmg</t>
  </si>
  <si>
    <t>联通</t>
  </si>
  <si>
    <t>华东-吴蕊</t>
  </si>
  <si>
    <t>江苏</t>
  </si>
  <si>
    <t>联通（江苏）产业互联网有限公司</t>
  </si>
  <si>
    <t>江苏联通</t>
  </si>
  <si>
    <t>L20230311027</t>
  </si>
  <si>
    <t>凤凰机房 NJ02-UNICOM_BGP</t>
  </si>
  <si>
    <t>BGP南京联通</t>
  </si>
  <si>
    <t>历史累计开通
NJ02-UNICOM_BGP</t>
  </si>
  <si>
    <t>20G</t>
  </si>
  <si>
    <t>保底2G。100M颗粒度。3%认乙方，超过协商</t>
    <phoneticPr fontId="2" type="noConversion"/>
  </si>
  <si>
    <t>NJ02-UNICOM_BGP</t>
  </si>
  <si>
    <t>L20230311026</t>
  </si>
  <si>
    <t>徐州机房 XZUNCACHE</t>
  </si>
  <si>
    <t>徐洲联通</t>
  </si>
  <si>
    <t>历史累计开通
2023/6/30</t>
  </si>
  <si>
    <t xml:space="preserve">160G
80G
-40G
</t>
    <phoneticPr fontId="2" type="noConversion"/>
  </si>
  <si>
    <t>保底计提。2023/6/30【CDN退租】CDN江苏徐州联通二级退租40G (XZUNCACHE)，退租后200G，保底60G。3%认乙方，超过协商。100M颗粒度</t>
    <phoneticPr fontId="2" type="noConversion"/>
  </si>
  <si>
    <t>XZUNCACHE</t>
  </si>
  <si>
    <t>L20230107007</t>
  </si>
  <si>
    <t>IDC带宽（静态）</t>
  </si>
  <si>
    <t>南京凤凰
NJ02-联通 120G
NJ02-联通代播 120G</t>
  </si>
  <si>
    <t>NJ02-联通</t>
  </si>
  <si>
    <t>历史累计开通
2019/9/7
NJM2+SZWGUNICOM</t>
  </si>
  <si>
    <t>240G</t>
  </si>
  <si>
    <t>2022.7 原南京联通【NJM2】拆分为【 NJ02-联通代播】及【NJ02-联通IDC】南京联通与苏州万国联通合并保底56G，100M</t>
    <phoneticPr fontId="2" type="noConversion"/>
  </si>
  <si>
    <t>NJ02-CU-ST-2</t>
  </si>
  <si>
    <t>苏州花桥</t>
  </si>
  <si>
    <t>苏州万国联通</t>
  </si>
  <si>
    <t>历史累计开通
2019/9/7
NJM2+SZWGUNICOM
2022/8/10</t>
  </si>
  <si>
    <t>80G
-40G</t>
  </si>
  <si>
    <t>从2022.2保底调整为20%。南京联通与苏州万国联通合并保底56G，100M</t>
    <phoneticPr fontId="2" type="noConversion"/>
  </si>
  <si>
    <t>SZWGUNICOM</t>
  </si>
  <si>
    <t>苏州太湖三线-江苏联通</t>
  </si>
  <si>
    <t>L20230805002</t>
  </si>
  <si>
    <t>苏州太湖三线-联通（CDN代静态）</t>
  </si>
  <si>
    <t>SZTH-联通CDN</t>
  </si>
  <si>
    <t>180G</t>
  </si>
  <si>
    <t>保底54G，100M</t>
    <phoneticPr fontId="2" type="noConversion"/>
  </si>
  <si>
    <t>SZTH-CU-ST-1</t>
  </si>
  <si>
    <t>182015IDC00387</t>
  </si>
  <si>
    <t>常州软件园机房 CZIXUN</t>
  </si>
  <si>
    <t>常州三级联通</t>
  </si>
  <si>
    <t>2017/9/21
2019/4/25
2020/1/1</t>
  </si>
  <si>
    <t>80G
40G
60G</t>
  </si>
  <si>
    <t>30%保底，2020.1.19扩容60G，送15天测试前，扩容后保底54G，100M</t>
  </si>
  <si>
    <t>CZIXUN</t>
  </si>
  <si>
    <t>电信</t>
  </si>
  <si>
    <t>常州软件园机房 CZIXCT</t>
  </si>
  <si>
    <t>常州电信</t>
  </si>
  <si>
    <t>2017/9/21
2020/1/1
2021/6/1</t>
  </si>
  <si>
    <t>160G
100G
20G</t>
  </si>
  <si>
    <t>2022.11调整单价。2021/6/1扩容20G。30%保底，扩容后保底84G。100M</t>
    <phoneticPr fontId="2" type="noConversion"/>
  </si>
  <si>
    <t>CZIXCT</t>
  </si>
  <si>
    <t>常州软件园机房 CZIXCM</t>
  </si>
  <si>
    <t>常州移动</t>
  </si>
  <si>
    <t>2017/9/21
2019/4/25
2020/1/1
2021/6/1</t>
  </si>
  <si>
    <t>80G
80G
40G
60G</t>
  </si>
  <si>
    <t>22021/6/1扩容60G。30%保底，扩容后保底78G。100M颗粒度</t>
    <phoneticPr fontId="2" type="noConversion"/>
  </si>
  <si>
    <t>CZIXCM</t>
  </si>
  <si>
    <t>徐州机房</t>
  </si>
  <si>
    <t>徐州2联通</t>
  </si>
  <si>
    <t>CDNXZUN2</t>
  </si>
  <si>
    <t>2022/10/1
2023/7/1</t>
  </si>
  <si>
    <t>100G
40G</t>
    <phoneticPr fontId="2" type="noConversion"/>
  </si>
  <si>
    <t>2023.9调整单价（预计从2023.8降价）【BEC扩容】BEC江苏徐州联通扩容40G  2023-07-01 节点正式上线  (XZ2UN)，保底42G，100M颗粒度。分端口计费
【BEC新建】徐州联通新增100G 节点正式上线  (XZ2UN)</t>
    <phoneticPr fontId="2" type="noConversion"/>
  </si>
  <si>
    <t>XZ2UN</t>
  </si>
  <si>
    <t>L20230504028</t>
  </si>
  <si>
    <t>苏州</t>
  </si>
  <si>
    <t>苏州联通</t>
  </si>
  <si>
    <t>CDNSUZUN</t>
  </si>
  <si>
    <t>2023/4/10
2023/4/29</t>
  </si>
  <si>
    <t>1G
9G</t>
  </si>
  <si>
    <t>【BEC新建】苏州联通新增1G 2023-4-10节点正式上线 (CDNSUZUN)；
【BEC扩容】苏州联通新增9G 2023-4-29节点正式上线 (CDNSUZUN)</t>
    <phoneticPr fontId="2" type="noConversion"/>
  </si>
  <si>
    <t>SUZUN</t>
  </si>
  <si>
    <t>厦门哇哩科技有限公司</t>
  </si>
  <si>
    <t>哇哩科技</t>
  </si>
  <si>
    <t>L20230901007</t>
  </si>
  <si>
    <t>唯一CDN_小红书</t>
  </si>
  <si>
    <t>2023/8/1调整单价。1M颗粒度，无保底，1000进制，系数1，月95计费</t>
  </si>
  <si>
    <t>wycdn_xhs</t>
  </si>
  <si>
    <t>厦门网宿有限公司</t>
  </si>
  <si>
    <t>网宿</t>
  </si>
  <si>
    <t>182315IDC00428</t>
  </si>
  <si>
    <t>百度国内直播</t>
  </si>
  <si>
    <t>网宿国内直播</t>
  </si>
  <si>
    <t>分段计费
0-1G 9300
1G以上 10800</t>
    <phoneticPr fontId="2" type="noConversion"/>
  </si>
  <si>
    <t>1M，无保底。95计费，1000进制，无系数。（1）2022年4月1日开始，1.直播业务：月95%值计费 1000进制  无包头系数
0-1000M 执行9.3元/月/M。 超出1000M 以上，超出部分执行10.8元。 例如：带宽1500M  0-1000M执行9.3元  500M执行10.8元。
2.直播录制时间：每月免费赠送1000小时，超出1000小时0.2元/小时收费。
3.服务期限：2022年4月1日至2023年3月31日；（2）国内直播业务：0-1000M 执行9.8元。超出1000M 以上，超出部分执行11.5元。海外直播业务：0.32元/M/天
SYS 无数据，若月初可获得运营商账单，暂时以运营商数据计提。后续BD发邮件请SYS确认流量后结算</t>
  </si>
  <si>
    <t>直播录制时间</t>
  </si>
  <si>
    <t>直播录制时间：每月免费赠送1000小时， 超出1000小时，0.2元/小时收费</t>
  </si>
  <si>
    <t>海外直播</t>
  </si>
  <si>
    <t>网宿海外直播</t>
  </si>
  <si>
    <t>0.30元/天/M</t>
  </si>
  <si>
    <t>（1）20220401开始单价为0.3/M/天：按每日的第一峰值计费 1000进制 无包头系数；（2）按每日的第一峰值计费。海外直播业务：0.32元/M/天
SYS 无数据，若月初可获得运营商账单，暂时以运营商数据计提。后续BD发邮件请SYS确认流量后结算</t>
  </si>
  <si>
    <t>上海翌旭网络科技有限公司</t>
  </si>
  <si>
    <t>新壹云</t>
  </si>
  <si>
    <t>L20230408009</t>
  </si>
  <si>
    <t>新壹云_爱奇艺_非移动</t>
  </si>
  <si>
    <t>不计提。需要注意202206价格变动。202108按照预审合同调整计提单价。1M，无保底，95计费，1000进制，无系数
2021.1 原“新壹云”端口更名为“新壹云_爱奇艺_非移动”</t>
  </si>
  <si>
    <t>xyyun_iqiyi_not_cmnet</t>
  </si>
  <si>
    <t>182315IDC00212</t>
  </si>
  <si>
    <t>新壹云_爱奇艺_移动</t>
  </si>
  <si>
    <t>202205价格变动。需要注意202207价格变动。2022.1调整单价。月95计费，包头系数1，1000进制）</t>
  </si>
  <si>
    <t>xyyun_iqiyi_cmnet</t>
  </si>
  <si>
    <t>深圳市梦网云臻科技有限公司</t>
  </si>
  <si>
    <t>梦网云</t>
  </si>
  <si>
    <t>182315IDC00010</t>
  </si>
  <si>
    <t>梦网_点播</t>
  </si>
  <si>
    <t>点播类业务电联-梦网，包头系数1.0，进制1000，月95计费</t>
  </si>
  <si>
    <t>mwcdn_video</t>
  </si>
  <si>
    <t>腾讯云计算（北京）有限责任公司</t>
  </si>
  <si>
    <t>腾讯云</t>
  </si>
  <si>
    <t>182315IDC00181</t>
  </si>
  <si>
    <t>腾讯云_换量</t>
  </si>
  <si>
    <t>包头系数1.1，1000进制，计费方式：月95计费</t>
  </si>
  <si>
    <t>txyun_exchange</t>
  </si>
  <si>
    <t>天翼云科技有限公司</t>
  </si>
  <si>
    <t>天翼云</t>
  </si>
  <si>
    <t>182315IDC00104</t>
  </si>
  <si>
    <t>小红书电联-天翼云</t>
  </si>
  <si>
    <t>电信CDN_小红书</t>
  </si>
  <si>
    <t>包头系数1.0，进制1024（两遍），月95计费</t>
  </si>
  <si>
    <t>ctcdn_xhs</t>
  </si>
  <si>
    <t>L20230311033</t>
  </si>
  <si>
    <t>天翼云换量</t>
  </si>
  <si>
    <t>电信CDN</t>
  </si>
  <si>
    <t>天翼云换量，OPPO业务，日峰月均，1M，1000进制，无包头</t>
  </si>
  <si>
    <t>ctcdn</t>
  </si>
  <si>
    <t>L20230311032</t>
  </si>
  <si>
    <t>优酷电信-天翼云-换量</t>
  </si>
  <si>
    <t>电信CDN_优酷</t>
  </si>
  <si>
    <t>包头系数1.0，进制1024两遍，月95计费，合作期为2022年8月1日 至 2023年7月31日</t>
  </si>
  <si>
    <t>ctcdn_youku</t>
  </si>
  <si>
    <t>乌兰察布华为云计算技术有限公司</t>
  </si>
  <si>
    <t>华为</t>
  </si>
  <si>
    <t>L20230107005</t>
  </si>
  <si>
    <t>快手三网-华为云</t>
  </si>
  <si>
    <t>华为云快手</t>
  </si>
  <si>
    <t>颗粒度1M，包头系数1.0，进制1000，日95月均计费。乙方自建资源承接，禁止融合；
资源比例是4（电信）3（移动）3（联通）。</t>
  </si>
  <si>
    <t>hwyun_kuaishou</t>
  </si>
  <si>
    <t>182315IDC00154</t>
  </si>
  <si>
    <t>华为云换量</t>
  </si>
  <si>
    <t>1000进制，95计费，系数1.1，颗粒度1M
1M颗粒度，无保底</t>
  </si>
  <si>
    <t>hwyun_exchange</t>
  </si>
  <si>
    <t>L20230204011</t>
  </si>
  <si>
    <t>华为-小米换量</t>
  </si>
  <si>
    <t>华为云_小米</t>
  </si>
  <si>
    <t>不计提。华为，小米业务，包头系数1.0，进制1024两遍，月95计费，计费起始日期为2022年3月1日。</t>
  </si>
  <si>
    <t>hwyun_xiaomi</t>
  </si>
  <si>
    <t>武汉拓研信息技术有限公司</t>
  </si>
  <si>
    <t>武汉拓研</t>
  </si>
  <si>
    <t>182315IDC00102</t>
  </si>
  <si>
    <t>拓研_快手_联通_移动</t>
  </si>
  <si>
    <t>1个1024，月95计费，包头1</t>
  </si>
  <si>
    <t>tycdn_kuaishou_cnc_cmnet</t>
  </si>
  <si>
    <t>拓研_快手_电信</t>
  </si>
  <si>
    <t>不计提。1个1024，月95计费，包头1</t>
  </si>
  <si>
    <t>tycdn_kuaishou_ct</t>
  </si>
  <si>
    <t>有帮信息科技（北京）有限公司</t>
  </si>
  <si>
    <t>有帮</t>
  </si>
  <si>
    <t>182315IDC00098</t>
  </si>
  <si>
    <t>微软云_作业帮</t>
  </si>
  <si>
    <t>按运营商大数计提。有帮（微软、蓝云），1M颗粒度，无保底，1000进制，系数1，月95计费</t>
    <phoneticPr fontId="2" type="noConversion"/>
  </si>
  <si>
    <t>wryun_zuoyebang</t>
  </si>
  <si>
    <t>山东</t>
  </si>
  <si>
    <t>付瑶</t>
  </si>
  <si>
    <t>中国电信股份有限公司济南分公司</t>
  </si>
  <si>
    <t>济南电信</t>
  </si>
  <si>
    <t>L20230711010</t>
  </si>
  <si>
    <t>高防带宽</t>
  </si>
  <si>
    <t>高防带宽
JNLXCT-CT-ST-1</t>
  </si>
  <si>
    <t>济南电信高防节点</t>
  </si>
  <si>
    <t>JNLXCT-电信（交付邮件与SYS建议计费表不一致，以SYS建议计费表为准，此名称作为备注）</t>
  </si>
  <si>
    <t>2017/8/18
2021/1/29</t>
  </si>
  <si>
    <t>400G+100G+100G</t>
  </si>
  <si>
    <t>颗粒度10M，120G保底。2019年6月CDN复用高防100G，自2020年12月CDN复用增至400G，高防使用200G。对应OSS 济南电信二级 节点</t>
  </si>
  <si>
    <t>JNLXCT-CT-ST-1</t>
  </si>
  <si>
    <t>L20230119002</t>
  </si>
  <si>
    <t>济南3电信</t>
  </si>
  <si>
    <t>CDNJNCT2</t>
  </si>
  <si>
    <t>2023/1/1
2023/3/31</t>
  </si>
  <si>
    <t>200G</t>
  </si>
  <si>
    <t>2023/3/31退租。【CDN新建】山东济南电信  新建200G  2023-1-1 节点正式上线  (JN3CT)，保底60G，10M</t>
  </si>
  <si>
    <t>JN3CT</t>
  </si>
  <si>
    <t>中国电信股份有限公司江苏分公司</t>
  </si>
  <si>
    <t>苏州电信</t>
  </si>
  <si>
    <t>L20221215009</t>
  </si>
  <si>
    <t>SSL带宽</t>
  </si>
  <si>
    <t>苏州-南施街</t>
  </si>
  <si>
    <t>苏州电信SSL南施街</t>
  </si>
  <si>
    <t>—
2019/11/30
2021/9/15</t>
    <phoneticPr fontId="2" type="noConversion"/>
  </si>
  <si>
    <t>50G
-30G
-20G</t>
  </si>
  <si>
    <t>该端口已退租。2021/9/19机房搬迁，退租20G，带宽保底按照30%来计费,6G，100M</t>
  </si>
  <si>
    <t>苏州昆山</t>
  </si>
  <si>
    <t>苏州电信SSL</t>
  </si>
  <si>
    <t>2021/9/23
2023/8/31</t>
    <phoneticPr fontId="2" type="noConversion"/>
  </si>
  <si>
    <t>20G
-20G</t>
    <phoneticPr fontId="2" type="noConversion"/>
  </si>
  <si>
    <t>2023/8/31 苏州电信SSL下线。
SSL节点无保底，由CDN承担，每月按实际流量计提。2021/9/23机房搬迁，开通20G，100M，与CDN合并保底</t>
    <phoneticPr fontId="2" type="noConversion"/>
  </si>
  <si>
    <t>SUSSLTELECOM</t>
  </si>
  <si>
    <t>昆山 
SUZCT 160G</t>
  </si>
  <si>
    <t>历史开通
2022/5/31
2022/8/31</t>
  </si>
  <si>
    <t>320G
-20G（SZ2CT）
-140G</t>
  </si>
  <si>
    <t>2022.8.1原SUZCT 160+SUZ2CT 140G合并计费，拆分为单节点计费。2022/5/31 SUZ2CT退租20G，从2022.5带宽量为300G，保底90G,100M；SUZCT 160G与SUZ2CT 140G合并计费</t>
    <phoneticPr fontId="2" type="noConversion"/>
  </si>
  <si>
    <t>SUZCT</t>
  </si>
  <si>
    <t>昆山 
SUZ2CT 140G</t>
  </si>
  <si>
    <t>苏州电信2</t>
  </si>
  <si>
    <t>历史开通
2022/5/31
2022/8/1</t>
  </si>
  <si>
    <t>140G</t>
  </si>
  <si>
    <t>2022.8.1原SUZCT 160+SUZ2CT 140G合并计费，拆分为单节点计费 。</t>
  </si>
  <si>
    <t>SUZ2CT</t>
  </si>
  <si>
    <t>宿迁电信</t>
  </si>
  <si>
    <t>L20221215008</t>
  </si>
  <si>
    <t>宿迁电信+宿迁2
SQCT 200G
SQ2CT 200G</t>
  </si>
  <si>
    <t>宿迁2电信</t>
  </si>
  <si>
    <t>2018/9/21
2022/6/17</t>
  </si>
  <si>
    <t>200G+200G
-200G-200G</t>
  </si>
  <si>
    <t>2022/6/17 宿迁电信 宿迁2电信调整为宿迁电信二级。保底120G,100M。
SQCT 200G与SQ2CT 200G合并计费
共配送40个机柜，每万兆送32个IP</t>
  </si>
  <si>
    <t>SQ2CT</t>
  </si>
  <si>
    <t>宿迁电信二级</t>
  </si>
  <si>
    <t>2022/6/18
2023/8/31</t>
    <phoneticPr fontId="2" type="noConversion"/>
  </si>
  <si>
    <t>400G
-200G</t>
    <phoneticPr fontId="2" type="noConversion"/>
  </si>
  <si>
    <t>2023/8/31【CDN退租】CDN江苏宿迁电信二级退租200G (SQCTCACHE)，退租后保底60G。
2022/6/17 宿迁电信 宿迁2电信调整为宿迁电信二级。
SQCT 200G与SQ2CT 200G合并计费
共配送40个机柜，每万兆送32个IP</t>
    <phoneticPr fontId="2" type="noConversion"/>
  </si>
  <si>
    <t>SQCTCACHE</t>
  </si>
  <si>
    <t>南京电信</t>
  </si>
  <si>
    <t>182315IDC00371</t>
  </si>
  <si>
    <t>南京
NJ02-电信 140G
NJ02-电信代播 200G
NJ03 80G</t>
  </si>
  <si>
    <t>NJ02-电信</t>
    <phoneticPr fontId="2" type="noConversion"/>
  </si>
  <si>
    <t>420G</t>
  </si>
  <si>
    <t>阶梯计费
0-100G   15000
100G以上   14000</t>
    <phoneticPr fontId="2" type="noConversion"/>
  </si>
  <si>
    <t>2022.7原NJ02【南京凤凰】拆分为【NJ02-电信代播】和【NJ02-电信IDC】。颗粒度1M,与南京吉山电信合并保底85G，合并计算阶梯价格
原南京凤凰节点流量，拆分出到南京凤凰、南京吉山电信2个节点上。NJ02 300G
NJ03 80G合并至NJ02</t>
    <phoneticPr fontId="2" type="noConversion"/>
  </si>
  <si>
    <t>NJ02-CT-ST-2</t>
  </si>
  <si>
    <t>南京凤凰与南京吉山电信合并保底85G</t>
  </si>
  <si>
    <t>南京
NJJS 200G</t>
  </si>
  <si>
    <t>南京吉山电信</t>
  </si>
  <si>
    <t>阶梯计费
0-100G   15000
100G以上   14000</t>
  </si>
  <si>
    <t>颗粒度1M,与南京凤凰合并保底85G，合并计算阶梯价格
原南京凤凰节点流量，拆分出到南京凤凰、南京吉山电信2个节点上</t>
    <phoneticPr fontId="2" type="noConversion"/>
  </si>
  <si>
    <t>NJJSTELECOM</t>
  </si>
  <si>
    <t>河西二长NJ03
NJ02-TELECOM_BGP</t>
  </si>
  <si>
    <t>BGP南京电信</t>
  </si>
  <si>
    <t>颗粒度1M,保底2G</t>
  </si>
  <si>
    <t>NJ02-TELECOM_BGP</t>
  </si>
  <si>
    <t>太湖机房
苏州万国电信 40G
太湖电信 80G</t>
  </si>
  <si>
    <t>太湖电信</t>
  </si>
  <si>
    <t>40G
80G</t>
  </si>
  <si>
    <t>阶梯计费
0-16G   15000
16G以上   14000</t>
    <phoneticPr fontId="2" type="noConversion"/>
  </si>
  <si>
    <t xml:space="preserve">保底16G。1M
SZTH-TELECOM 80G与SZWG 40合并计费，计入SZTH-TELECOM </t>
  </si>
  <si>
    <t>SZTH-TELECOM</t>
  </si>
  <si>
    <t>苏州太湖三线-苏州电信</t>
  </si>
  <si>
    <t>L20220910005</t>
  </si>
  <si>
    <t>苏州太湖三线-电信（CDN代静态）</t>
  </si>
  <si>
    <t>SZTH-电信CDN</t>
  </si>
  <si>
    <t>2021/10/1
2023/4/1</t>
  </si>
  <si>
    <t>280G
120G</t>
    <phoneticPr fontId="2" type="noConversion"/>
  </si>
  <si>
    <t>2023.4.1扩容120G，扩容后共400G，保底120G，颗粒度100M，2021/10/1开通苏州太湖三线</t>
  </si>
  <si>
    <t>SZTH-CT-ST-2</t>
  </si>
  <si>
    <t>连云港电信</t>
  </si>
  <si>
    <t>182315IDC00276</t>
  </si>
  <si>
    <t>连云港</t>
  </si>
  <si>
    <t>连云港三线电信</t>
  </si>
  <si>
    <t>CDNLYGIX</t>
  </si>
  <si>
    <t>50G</t>
  </si>
  <si>
    <t>【BEC新建】连云港三线电信新建50G 2023-2-1节点正式上线  (LYGIXCT)：保底30%即15G，1M。3个1024</t>
    <phoneticPr fontId="2" type="noConversion"/>
  </si>
  <si>
    <t>LYGIXCT</t>
  </si>
  <si>
    <t>中国电信股份有限公司青岛分公司</t>
  </si>
  <si>
    <t>青岛电信</t>
  </si>
  <si>
    <t>L20230331002</t>
  </si>
  <si>
    <t>青岛电信
QDIXCT</t>
  </si>
  <si>
    <t>2016/1/1 2019-12-31
2021/6/10</t>
  </si>
  <si>
    <t>180G
+80G
+20G</t>
  </si>
  <si>
    <t>2023.9调整单价。颗粒度100M，保底84G。直接降价，流量不打折，青岛三级电信2021.6.10扩容20G带宽</t>
    <phoneticPr fontId="2" type="noConversion"/>
  </si>
  <si>
    <t>QDIXCT</t>
  </si>
  <si>
    <t>青岛电信2+3
QD2CT</t>
  </si>
  <si>
    <t>青岛电信2</t>
  </si>
  <si>
    <t>2018/3/29
2019/12/31
2021/6/30</t>
  </si>
  <si>
    <t>240G
-100G
-140G</t>
  </si>
  <si>
    <t>已退租。2019-12-31青岛2电信关闭100G,剩余140G.颗粒度100M，保底42G;2021.6.30退租140G带宽</t>
  </si>
  <si>
    <t>QD2CT</t>
  </si>
  <si>
    <t>青岛滨海电信（云盘）
QDBHTELECOM</t>
  </si>
  <si>
    <t>青岛滨海电信</t>
  </si>
  <si>
    <t>2018/7/19 2020/3/28</t>
  </si>
  <si>
    <t>180G+60G</t>
  </si>
  <si>
    <t>2023.9调整单价。颗粒度100M，原保底72G；2020-3-28扩容60G</t>
    <phoneticPr fontId="2" type="noConversion"/>
  </si>
  <si>
    <t>QDBHTELECOM</t>
  </si>
  <si>
    <t>青岛4电信
QD4CT</t>
  </si>
  <si>
    <t>青岛4电信</t>
  </si>
  <si>
    <t>2018/10/13
2021/6/30
2023/8/31</t>
    <phoneticPr fontId="2" type="noConversion"/>
  </si>
  <si>
    <t>240G
-60G
-60G</t>
    <phoneticPr fontId="2" type="noConversion"/>
  </si>
  <si>
    <t>2023.9调整单价。保底36G【CDN退租】CDN山东青岛电信退租信息 (QD4CT)。
2021.6.30退租60G</t>
    <phoneticPr fontId="2" type="noConversion"/>
  </si>
  <si>
    <t>QD4CT</t>
  </si>
  <si>
    <t>青岛电信
QDSSLTELECOM</t>
  </si>
  <si>
    <t>青岛电信SSL</t>
  </si>
  <si>
    <t>10G</t>
  </si>
  <si>
    <t>2023.9调整单价。颗粒度100M，保底1G</t>
    <phoneticPr fontId="2" type="noConversion"/>
  </si>
  <si>
    <t>QDSSLTELECOM</t>
  </si>
  <si>
    <t>已退租</t>
    <phoneticPr fontId="2" type="noConversion"/>
  </si>
  <si>
    <t>上海</t>
  </si>
  <si>
    <t>中国电信股份有限公司上海分公司</t>
  </si>
  <si>
    <t>上海电信</t>
  </si>
  <si>
    <t>L20230527001</t>
  </si>
  <si>
    <t>上海电信-华信 SHCT</t>
  </si>
  <si>
    <t>2017/6/29
2019/7/8
2019/12/31
2022/7/31</t>
  </si>
  <si>
    <t>160G
160G
-20G
-300G</t>
  </si>
  <si>
    <t>2022/7/31 退租300G，节点关闭。100M。40%保底， SHCT  SH4CT合并计费，合并保底224G</t>
  </si>
  <si>
    <t>SHCT</t>
  </si>
  <si>
    <t>上海电信-华信
SH4CT</t>
  </si>
  <si>
    <t>上海4电信</t>
  </si>
  <si>
    <t>2019/7/14
2019/12/31
2021/10/1
2022/7/31</t>
  </si>
  <si>
    <t>240G
-40G
60G
-200G</t>
  </si>
  <si>
    <t>20G带宽，保底8G。2022/7/31退租200G，剩余60G（其中SSL复用40G）保底24G。2021.10扩容60G，无机架 IP等资源增加。100M。40%保底， SHCT  SH4CT合并计费，合并保底224G</t>
  </si>
  <si>
    <t>SH4CT</t>
  </si>
  <si>
    <t>中国电信股份有限公司苏州分公司</t>
  </si>
  <si>
    <t>181915IDC00358</t>
  </si>
  <si>
    <t>苏州4电信</t>
  </si>
  <si>
    <t>100G</t>
  </si>
  <si>
    <t>免费节点。江苏苏州电信 增量100G完成业务测试，已于2020-02-28开始正式切流量上线,所有资源均免费</t>
  </si>
  <si>
    <t>SUZ4CT</t>
  </si>
  <si>
    <t>免费节点</t>
  </si>
  <si>
    <t>中国电信集团有限公司济南分公司</t>
  </si>
  <si>
    <t>L20230610016</t>
  </si>
  <si>
    <t>JNGFTELECOM-SDTELECOM_BGP</t>
  </si>
  <si>
    <t>济南高防电信山东电信BGP</t>
  </si>
  <si>
    <t>分段计费
0-5G 50000
5G以上 40000</t>
  </si>
  <si>
    <t>保底计提。颗粒度500M，保底2G，峰值计费。按照2Gbps/月保底计费，不足2Gbps按照2Gbps保底流量费用收取。</t>
    <phoneticPr fontId="2" type="noConversion"/>
  </si>
  <si>
    <t>中国联合网络通信有限公司济南市分公司</t>
  </si>
  <si>
    <t>济南联通</t>
  </si>
  <si>
    <t>182215IDC00348</t>
  </si>
  <si>
    <t>济南</t>
  </si>
  <si>
    <t>济南联通2</t>
  </si>
  <si>
    <t>历史开通
2017/1/20
2017/11/28
2019/1/26
2021/10/1
2022/5/31
2022/8/31</t>
  </si>
  <si>
    <t>CDN&amp;云：380G
240G
60G
-200G(JN2UN)
-300G（JNUNCACHE）</t>
    <phoneticPr fontId="2" type="noConversion"/>
  </si>
  <si>
    <t>中值计提。2022.9.1开始JN2UN和JNUNCACHE单独计费，JN2UN保底24G。2022/5/31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  <phoneticPr fontId="2" type="noConversion"/>
  </si>
  <si>
    <t>JN2UN</t>
  </si>
  <si>
    <t>济南联通二级</t>
  </si>
  <si>
    <t>300G</t>
  </si>
  <si>
    <t>保底计提。2022.9.1开始JN2UN和JNUNCACHE单独计费，JNUNCACHE保底90G。2022/5/31 JN2UN 退租200G，从2022.6带宽总量为480G，降低30G保底，实际保底114G。
2022.4济南2联通保底降低30G；2022/5/31 JN2UN 退租180G，从2022.5带宽总量为480G颗粒度100M，济南联通2、济南联通二级与SSL合并保底180G。5%以内以甲方数据为准，超出取中值。201910+201911免费，济南联通二级节点于2021.10.1扩容60G至300G。</t>
    <phoneticPr fontId="2" type="noConversion"/>
  </si>
  <si>
    <t>JNUNCACHE</t>
  </si>
  <si>
    <t>济南
JNSSLUNICOM-2</t>
  </si>
  <si>
    <t>济南联通-2SSL</t>
  </si>
  <si>
    <t>JN_SSL</t>
  </si>
  <si>
    <t>2017/11/28
2022/5/31</t>
  </si>
  <si>
    <t>20G
-20G</t>
  </si>
  <si>
    <t>2022.5.31节点退租，复用高防节点。颗粒度100M.济南联通2、济南联通二级与SSL合并保底120G。按实际流量计提。</t>
  </si>
  <si>
    <t>JNSSLUNICOM-2</t>
  </si>
  <si>
    <t>高防带宽-济南
JNGFUNICOM</t>
  </si>
  <si>
    <t>济南联通高防节点</t>
  </si>
  <si>
    <t>保底共48G，颗粒度100M。CDN复用高防80G（济南4联通JN4UN）</t>
    <phoneticPr fontId="2" type="noConversion"/>
  </si>
  <si>
    <t>JNGFUNICOM</t>
  </si>
  <si>
    <t>L20211025001</t>
  </si>
  <si>
    <t>JN6UN</t>
  </si>
  <si>
    <t>济南6联通</t>
  </si>
  <si>
    <t>CDNJNUN</t>
  </si>
  <si>
    <t>2021/10/1
2021/11/30</t>
  </si>
  <si>
    <t>500G
-500G</t>
  </si>
  <si>
    <t xml:space="preserve">2021.10.1开通500G带宽、22个机柜、544个IP。临时免费节点（2021.10.1~2021.11.30）；于2021.11.30退租
</t>
  </si>
  <si>
    <t>L20220710006</t>
  </si>
  <si>
    <t>济南8联通</t>
  </si>
  <si>
    <t>2022/7/1
2023/4/1</t>
  </si>
  <si>
    <t>100G
40G</t>
  </si>
  <si>
    <t>免费节点。 2023-04-01扩容40G，扩容后共140G；【CDN新建】山东济南联通  新建100G  2022-07-01 节点正式上线  (JN8UN)</t>
  </si>
  <si>
    <t>JN8UN</t>
  </si>
  <si>
    <t>济南9联通</t>
  </si>
  <si>
    <t>500G</t>
  </si>
  <si>
    <t>保底计提【BEC新建】济南联通新建500G，100M，保底150G。计提参考</t>
    <phoneticPr fontId="2" type="noConversion"/>
  </si>
  <si>
    <t>JN9UN</t>
  </si>
  <si>
    <t>中国联合网络通信有限公司连云港市分公司</t>
  </si>
  <si>
    <t>连云港联通</t>
  </si>
  <si>
    <t>L20230227003</t>
  </si>
  <si>
    <t>连云港三线联通</t>
  </si>
  <si>
    <t>【BEC新建】连云港三线联通新建30G 2023-2-1节点正式上线  (LYGIXUN)：保底30%即9G，100M</t>
  </si>
  <si>
    <t>LYGIXUN</t>
  </si>
  <si>
    <t>中国联合网络通信有限公司青岛市分公司</t>
  </si>
  <si>
    <t>青岛联通</t>
  </si>
  <si>
    <t>182315IDC00312</t>
  </si>
  <si>
    <t>滨海机房
QDBHUNICOM</t>
  </si>
  <si>
    <t>青岛滨海联通</t>
  </si>
  <si>
    <t>QDBH</t>
  </si>
  <si>
    <t>保底72G，1M颗粒度，0-1以百度为准，超出取中值。争议解决条款及颗粒度来源于181715IDC00215</t>
  </si>
  <si>
    <t>QDBHUNICOM</t>
  </si>
  <si>
    <t>182315IDC00308</t>
  </si>
  <si>
    <t>QD5UN 200G 二枢纽
QD6UN 0G  二枢纽
QDIXUN 180G 崂山
QD2UN 160G 崂山QDUNGROUP2</t>
  </si>
  <si>
    <t>青岛2联通</t>
  </si>
  <si>
    <t xml:space="preserve">2012/12/25
2021/6/30
2021/8/13
2018/5/9
2016/8/12
2011/6/11
2018/9/11
2021/8/13
2019/1/25
2022/5/31
2022/8/1 </t>
  </si>
  <si>
    <t>460G
-260G+80
100G
180G
80G-80
240G
-80G(QD5UN)-80G(QD2UN)-100G(QD6UN)
-380G(拆分节点)</t>
  </si>
  <si>
    <t>3%认乙方，超过协商。2022.8.1原QD5UN 200G+QDIXUN 180G +QD2UN 160G 合并计费，本月拆分为单节点计费，青岛2联通需要帮SSL跑保底。2022/5/31 QD5UN退租80G，QD2UN退租80G，QD6UN退租100G即全部退租。从2022.5带宽总量为540G，与SSL、QD8UN合并保底255G，计费颗粒度1M；包含青岛三级联通节点;2021.5.1从QD3UN节点迁移120G至QD5UN节点；2021.6.30退租260G带宽；自2022.1.20起，QD6UN节点100G带宽转BEC使用</t>
    <phoneticPr fontId="2" type="noConversion"/>
  </si>
  <si>
    <t>QD2UN</t>
  </si>
  <si>
    <t>QD5UN 200G 二枢纽</t>
  </si>
  <si>
    <t xml:space="preserve">青岛5联通 </t>
  </si>
  <si>
    <t>2022/8/1
2023/6/30</t>
  </si>
  <si>
    <t>200G
-200G</t>
  </si>
  <si>
    <t>2023/6/30退租转代理。3%认乙方，超过协商。2022.8.1原QD5UN 200G+QDIXUN 180G +QD2UN 160G 合并计费，本月拆分为单节点计费。</t>
  </si>
  <si>
    <t>QD5UN</t>
  </si>
  <si>
    <t>QDIXUN 180G 崂山</t>
  </si>
  <si>
    <t>2022.8.1原QD5UN 200G+QDIXUN 180G +QD2UN 160G 合并计费，本月拆分为单节点计费。</t>
    <phoneticPr fontId="2" type="noConversion"/>
  </si>
  <si>
    <t>QDIXUN</t>
  </si>
  <si>
    <t>二枢纽机房
QDSSLUNICOM</t>
  </si>
  <si>
    <t>青岛联通SSL</t>
  </si>
  <si>
    <t>QD_SSL 二枢纽</t>
  </si>
  <si>
    <t>2018/9/11
2022/8/31</t>
  </si>
  <si>
    <t>10G
-10G</t>
  </si>
  <si>
    <t>2022/8/31退租10G，节点下线。青岛2 青岛8 青岛SSL合并保底255G。SSL按实际流量计提。计费颗粒度500M；与CDN 合并保底</t>
  </si>
  <si>
    <t>QDSSLUNICOM</t>
  </si>
  <si>
    <t xml:space="preserve">青岛8联通 </t>
  </si>
  <si>
    <t>QD8UN  二枢纽</t>
  </si>
  <si>
    <t>2021/12/1
2022/9/1
2022/12/31</t>
  </si>
  <si>
    <t>300G
-150G
-150G</t>
  </si>
  <si>
    <t>2022.12.31节点退租。2022.9.1从青岛8联通迁移150G至新建节点青岛9联通。2021.12.1开始计费300G，保底90G、开通4个机柜、288个IP</t>
  </si>
  <si>
    <t xml:space="preserve">QD8UN </t>
  </si>
  <si>
    <t xml:space="preserve">青岛9联通 </t>
  </si>
  <si>
    <t>QD9UN  二枢纽</t>
  </si>
  <si>
    <t>2022/9/1
2022/12/31</t>
  </si>
  <si>
    <t>150G
-150G</t>
  </si>
  <si>
    <t>2022.12.31节点退租。2022.9.1从青岛8联通迁移150G至新建节点青岛9联通。保底45G，500M</t>
  </si>
  <si>
    <t xml:space="preserve">QD9UN </t>
  </si>
  <si>
    <t>L20210323002</t>
  </si>
  <si>
    <t>二枢纽机房</t>
  </si>
  <si>
    <t>青岛7联通</t>
  </si>
  <si>
    <t>2021/2/1
2022/11/18
2022/12/1</t>
  </si>
  <si>
    <t>100G
-100G
100G</t>
  </si>
  <si>
    <t>此节点免费，于2022/12/1重新上线。2022/11/18关停，增量100G、开通4个机柜、288个IP，于2021-02-01开始正式切流量上线</t>
  </si>
  <si>
    <t>QD7UN</t>
  </si>
  <si>
    <t>L20230204002</t>
  </si>
  <si>
    <t>青岛10联通</t>
  </si>
  <si>
    <t>CDNQD2</t>
  </si>
  <si>
    <t>2023/2/1
2023/6/30
2023/8/1</t>
    <phoneticPr fontId="2" type="noConversion"/>
  </si>
  <si>
    <t>120G
-120G
120G</t>
  </si>
  <si>
    <t>免费节点，2023/8/1重新开通，2023/6/30临时关停。 【CDN新建】山东青岛联通  新建120G  2023-02-01 节点正式上线  (QD10UN)</t>
  </si>
  <si>
    <t>QD10UN</t>
  </si>
  <si>
    <t>中国联合网络通信有限公司上海市分公司</t>
  </si>
  <si>
    <t>上海联通</t>
  </si>
  <si>
    <t>L20221215017</t>
  </si>
  <si>
    <t>上海SHUN</t>
  </si>
  <si>
    <t>2014/1/14
2015/1/10
2019/7/1
2022/8/31</t>
  </si>
  <si>
    <t>60G
40G
60G
-60G</t>
  </si>
  <si>
    <t>保底计提。2022/8/31退租60G，退租后剩余100G，保底由50%降为30%，即30G，100M颗粒度</t>
  </si>
  <si>
    <t>SHUN</t>
  </si>
  <si>
    <t>中国联合网络通信有限公司烟台市分公司</t>
  </si>
  <si>
    <t>烟台联通</t>
  </si>
  <si>
    <t>L20221106003</t>
  </si>
  <si>
    <t>烟台联通IDC机房
YTUN</t>
  </si>
  <si>
    <t>2018/8/21
2022/3/31
2022/5/31</t>
  </si>
  <si>
    <t>160G
-60G
-40G</t>
  </si>
  <si>
    <t>2022/3/31退租后保底变为30G，2022/5/31退租40G，从2022.5带宽总量为60G，保底18G，100M颗粒度；</t>
    <phoneticPr fontId="2" type="noConversion"/>
  </si>
  <si>
    <t>YTUN</t>
  </si>
  <si>
    <t>中国移动通信集团江苏有限公司连云港分公司</t>
    <phoneticPr fontId="2" type="noConversion"/>
  </si>
  <si>
    <t>连云港移动</t>
  </si>
  <si>
    <t>L20230610002</t>
  </si>
  <si>
    <t>连云港三线移动</t>
  </si>
  <si>
    <t>70G</t>
  </si>
  <si>
    <t>保底计提。【BEC新建】连云港三线移动新建70G 2023-2-1节点正式上线  (LYGIXCM)：保底40%即28G，10M。3个1024</t>
  </si>
  <si>
    <t>LYGIXCM</t>
  </si>
  <si>
    <t>中国移动通信集团江苏有限公司南京分公司</t>
  </si>
  <si>
    <t>南京移动</t>
  </si>
  <si>
    <t>L20221215010</t>
  </si>
  <si>
    <t>南京 NJ02-MOBCOM_BGP</t>
  </si>
  <si>
    <t>BGP南京移动</t>
  </si>
  <si>
    <t>2017/4/10
2020/12/15</t>
  </si>
  <si>
    <t>40G
-20G</t>
  </si>
  <si>
    <t>保底计提。颗粒度10M，南京凤凰机房，保底20%，4G。计费带宽以G为单位保留至个位，小数点后四舍五入</t>
  </si>
  <si>
    <t>NJ02-MOBCOM_BGP</t>
  </si>
  <si>
    <t>L20230408005</t>
  </si>
  <si>
    <t>南京 NJ02-MOBCOM</t>
  </si>
  <si>
    <t>历史开通
2021/1/6
2021/6/1</t>
  </si>
  <si>
    <t>200G
200G
-200G</t>
  </si>
  <si>
    <t>颗粒度10M，保底为200G*10%=20G
与集团签署200G，提出限速。省内实际开通400G不限速，2021/1/6扩容的200G，无法体现，故2021.6已将端口恢复为200G</t>
  </si>
  <si>
    <t>NJ02-MOBCOM</t>
  </si>
  <si>
    <t>中国移动通信集团江苏有限公司苏州分公司</t>
  </si>
  <si>
    <t>苏州太湖三线-苏州移动</t>
  </si>
  <si>
    <t>L20230610012</t>
  </si>
  <si>
    <t>苏州太湖三线-移动（CDN代静态）</t>
  </si>
  <si>
    <t>SZTH-移动CDN</t>
  </si>
  <si>
    <t>2021/9/11
2023/4/8</t>
  </si>
  <si>
    <t>260G
140G</t>
  </si>
  <si>
    <t>2023/4/8扩容140G，扩容后共400G，保底160G，颗粒度10M,CDN代静态。2021/9/11开通苏州太湖三线。保底104G</t>
  </si>
  <si>
    <t>SZTH-CM-ST-1</t>
  </si>
  <si>
    <t>中国移动通信集团江苏有限公司宿迁分公司</t>
  </si>
  <si>
    <t>宿迁移动</t>
  </si>
  <si>
    <t>L20230408006</t>
  </si>
  <si>
    <t>宿迁</t>
  </si>
  <si>
    <t>宿迁3移动</t>
  </si>
  <si>
    <t>CDNSQCM</t>
  </si>
  <si>
    <t>2022/5/1
2023/4/30</t>
  </si>
  <si>
    <t>2023/4/30节点退租，由BEC转为CDN 宿迁5移动。2022/6/24该节点转BEC使用。
2022/5/1【CDN新建】江苏宿迁移动新建200G，40%保底，80G,10M</t>
  </si>
  <si>
    <t>SQ3CM</t>
  </si>
  <si>
    <t>中国移动通信集团江苏有限公司泰州分公司</t>
  </si>
  <si>
    <t>泰州移动</t>
  </si>
  <si>
    <t>182215IDC00693</t>
  </si>
  <si>
    <t>泰州</t>
  </si>
  <si>
    <t>CDNTAIZCM</t>
  </si>
  <si>
    <t>220G</t>
  </si>
  <si>
    <t>【BEC新建】泰州移动新建220G 2022-12-30节点正式上线 (TAIZCM)，保底88G，10M</t>
    <phoneticPr fontId="2" type="noConversion"/>
  </si>
  <si>
    <t>TAIZCM</t>
  </si>
  <si>
    <t>中国移动通信集团江苏有限公司无锡分公司</t>
  </si>
  <si>
    <t>无锡移动</t>
  </si>
  <si>
    <t>L20230610007</t>
  </si>
  <si>
    <t>无锡 WXCM</t>
  </si>
  <si>
    <t>2015/11/1
2022/4/30
2022/5/31</t>
  </si>
  <si>
    <t>240G
-60G
-180G</t>
  </si>
  <si>
    <t>2022/5/31退租180G，截止2022.5已全部退租
2022/4/30退租60G，10M</t>
  </si>
  <si>
    <t>WXCM</t>
  </si>
  <si>
    <t>无锡</t>
  </si>
  <si>
    <t>无锡移动SSL</t>
  </si>
  <si>
    <t>2016/3/1
2022/7/31</t>
  </si>
  <si>
    <t>40G
-30G</t>
    <phoneticPr fontId="2" type="noConversion"/>
  </si>
  <si>
    <t>保底计提，2022/7/31 退租30G，剩余10G，保底4G，10M。无锡移动整体保底计提。（若与CDN合并达结算达到总量的40%保底，则该节点流量可以按实际流量计提，否则要按保底计提）</t>
  </si>
  <si>
    <t>WXSSLMOBCOM</t>
  </si>
  <si>
    <t>无锡 WX2CM</t>
  </si>
  <si>
    <t>无锡2移动</t>
  </si>
  <si>
    <t>2019/12/23
2020/5/31</t>
  </si>
  <si>
    <t>30G
-30G</t>
  </si>
  <si>
    <t>2020/5/31退租端口及160个IP
江苏无锡移动 增量30G，新增160个IP,于2019-12-23开始正式切流量上线，均免费
12.25.83.0/25 112.25.85.32/27</t>
  </si>
  <si>
    <t>WX2CM</t>
  </si>
  <si>
    <t>无锡 WX3CM</t>
  </si>
  <si>
    <t>无锡3移动</t>
  </si>
  <si>
    <t>2020/7/1
2022/7/31</t>
  </si>
  <si>
    <t>100G
-70G</t>
  </si>
  <si>
    <t>2022/7/31 退租70G，剩余30G，10M，保底12G。江苏无锡移动 增量100G完成业务测试，已于2020-05-15开始正式切流量上线。2020/7/1开始计费</t>
  </si>
  <si>
    <t>WX3CM</t>
  </si>
  <si>
    <t>中国移动通信集团江苏有限公司盐城分公司</t>
  </si>
  <si>
    <t>盐城移动</t>
  </si>
  <si>
    <t>L20230511002</t>
  </si>
  <si>
    <t>盐城</t>
  </si>
  <si>
    <t>2019/2/1
2022/4/30</t>
  </si>
  <si>
    <t>240G
-40G</t>
  </si>
  <si>
    <t>2022.6该节点转为BEC使用。
2022/4/30退租40G，退租后保底80G,10M</t>
  </si>
  <si>
    <t>YANCCM</t>
  </si>
  <si>
    <t>L20230610008</t>
  </si>
  <si>
    <t>盐城3移动</t>
  </si>
  <si>
    <t>CDNYANCCM2</t>
  </si>
  <si>
    <t>计提参考。100G+200G分两组核算，需根据各自实际流量分别计算保底【BEC新建】300G，保底120G。计提参考值</t>
    <phoneticPr fontId="2" type="noConversion"/>
  </si>
  <si>
    <t>YANC3CM</t>
  </si>
  <si>
    <t>中国移动通信集团江苏有限公司扬州分公司</t>
  </si>
  <si>
    <t>扬州移动</t>
  </si>
  <si>
    <t>L20230610006</t>
  </si>
  <si>
    <t>扬州</t>
  </si>
  <si>
    <t>2018/4/20
2022/4/30</t>
  </si>
  <si>
    <t>80G
-80G</t>
  </si>
  <si>
    <t>2022/4/30 扬州移动节点全部退租</t>
  </si>
  <si>
    <t>YANGZCM</t>
  </si>
  <si>
    <t>扬州2</t>
  </si>
  <si>
    <t>扬州移动二级</t>
  </si>
  <si>
    <t>2018/11/1
2022/8/1</t>
  </si>
  <si>
    <t>200G
140G</t>
  </si>
  <si>
    <t>2022/7/31 扬州3移动退租140G迁移至扬州移动二级，剩余带宽340G， 保底136G，颗粒度10M</t>
  </si>
  <si>
    <t>YANGZCMCACHE</t>
  </si>
  <si>
    <t>扬州3</t>
  </si>
  <si>
    <t>扬州3移动</t>
  </si>
  <si>
    <t>2019/4/25
2022/4/30
2022/5/12
2022/5/31
2022/7/31</t>
  </si>
  <si>
    <t>480G
-20G
-220G
-80G
-140G</t>
  </si>
  <si>
    <t>2022/7/31 扬州3移动退租140G迁移至扬州移动二级，剩余带宽20G，保底8G。  2022/4/30 扬州3移动退租20G，2022/5/12退租80G，2022/5/31退租220G，从2022.5退租后160G，保底64G，10M</t>
    <phoneticPr fontId="2" type="noConversion"/>
  </si>
  <si>
    <t>YANGZ3CM</t>
  </si>
  <si>
    <t>中国移动通信集团山东有限公司济南分公司</t>
  </si>
  <si>
    <t>济南移动</t>
  </si>
  <si>
    <t>L20230610003</t>
  </si>
  <si>
    <t>JN4CM 100G
JNCMCACHE 400G
JNCM 0G
JNCMGROUP3</t>
  </si>
  <si>
    <t>济南4移动</t>
  </si>
  <si>
    <t>2018/1/1
2020/12/29
2021/9/1
2022/5/31
2022/5/31
2022/7/31</t>
  </si>
  <si>
    <t>500G
+120G
+80G
-20G(JNCM)
-80G(JNCM)
-100G(JNCM)</t>
  </si>
  <si>
    <t>2022/7/31 JNCM退租100G，该节点下线。剩余500G，保底200G。2022/5/31 JNCM退租20G，JN4CM退租80G，2022.5开始带宽总量为600G，40%保底，即240G；95计费；颗粒度10M。2020.12.31济南移动二级扩容120G</t>
  </si>
  <si>
    <t>JN4CM</t>
  </si>
  <si>
    <t>182115IDC00402</t>
  </si>
  <si>
    <t>山东
JNGFTELECOM-SDMOBCOM_BGP</t>
  </si>
  <si>
    <t>济南高防电信山东移动BGP</t>
  </si>
  <si>
    <t>保底计提。500M颗粒度，4G保底</t>
  </si>
  <si>
    <t>JNGFTELECOM-SDMOBCOM_BGP</t>
  </si>
  <si>
    <t>济南10移动</t>
  </si>
  <si>
    <t>CDNJNCM3</t>
  </si>
  <si>
    <t>保底计提。【BEC新建】济南移动新建  (JN10CM)节点正式上线，200G，保底80G，10M</t>
  </si>
  <si>
    <t>JN10CM</t>
  </si>
  <si>
    <t>中国移动通信集团山东有限公司青岛分公司</t>
  </si>
  <si>
    <t>青岛移动</t>
  </si>
  <si>
    <t>L20230610004</t>
  </si>
  <si>
    <t>青岛4移动</t>
  </si>
  <si>
    <t>2020/1/24
2020/12/31
2021/1/31
2022/7/31
2023/7/13</t>
  </si>
  <si>
    <t>400G
200G
-200G
-100G
-150G</t>
  </si>
  <si>
    <t>【CDN新建】山东青岛移动  新建150G  2023-07-14 节点正式上线  (QD7CM)。2023/7/14原青岛4移动拆分节点，保留150G带宽，拆分青岛7移动150G带宽，保底60G。
2022/7/31 退租100G，剩余300G，保底120G，颗粒度10M，于2020.12.31扩容200G，于2021.2.1迁移至青岛移动二级200G；</t>
  </si>
  <si>
    <t>QD4CM</t>
  </si>
  <si>
    <t>L20230720004</t>
  </si>
  <si>
    <t>青岛7移动</t>
  </si>
  <si>
    <t>150G</t>
  </si>
  <si>
    <t>【CDN新建】山东青岛移动  新建150G  2023-07-14 节点正式上线  (QD7CM)。2023/7/14原青岛4移动拆分节点，保留150G带宽，拆分青岛7移动150G带宽，保底60G</t>
  </si>
  <si>
    <t>QD7CM</t>
  </si>
  <si>
    <t>青岛移动二级</t>
  </si>
  <si>
    <t>青岛2移动二级</t>
  </si>
  <si>
    <t>于2021.2.1从青岛4移动节点迁移至青岛移动二级200G，颗粒度10M，保底80G</t>
  </si>
  <si>
    <t>QD2CMCACHE</t>
  </si>
  <si>
    <t>中国移动通信集团山东有限公司潍坊分公司</t>
  </si>
  <si>
    <t>潍坊移动</t>
  </si>
  <si>
    <t>L20230610001</t>
  </si>
  <si>
    <t>潍坊</t>
  </si>
  <si>
    <t>潍坊3移动</t>
  </si>
  <si>
    <t>CDNWFCM</t>
  </si>
  <si>
    <t>600G</t>
  </si>
  <si>
    <t>【BEC新建】潍坊移动增量600G 2023-2-1节点正式上线  (WF3CM)，保底40%即240G，10M。3个1024</t>
  </si>
  <si>
    <t>WF3CM</t>
  </si>
  <si>
    <t>中国移动通信集团山东有限公司淄博分公司</t>
  </si>
  <si>
    <t>淄博移动</t>
  </si>
  <si>
    <t>L20230711004</t>
  </si>
  <si>
    <t>淄博</t>
  </si>
  <si>
    <t>淄博三级移动</t>
  </si>
  <si>
    <t>CDNZBIX</t>
  </si>
  <si>
    <t>【CDN新建】山东淄博三级移动新建200G  2023-04-06 节点正式上线  (ZBIXCM)，保底80G</t>
  </si>
  <si>
    <t>ZBIXCM</t>
  </si>
  <si>
    <t>中国移动通信集团上海有限公司</t>
  </si>
  <si>
    <t>上海移动</t>
  </si>
  <si>
    <t>L20221215016</t>
  </si>
  <si>
    <t>上海4移动</t>
  </si>
  <si>
    <t>CDNSHCM2</t>
  </si>
  <si>
    <t>2020/6/29
2022/5/31</t>
  </si>
  <si>
    <t>100G
-80G</t>
  </si>
  <si>
    <t>2022/5/31退租80G，从2022.5开始带宽量为20G，保底8G，10M。计费带宽以Gbps为单位保留两位小数点，小数点后第三位四舍五入
上海移动 增量100G完成业务测试，已于2020-06-28开始正式切流量上线,2020.6.29开始计费</t>
  </si>
  <si>
    <t>SH4CM</t>
  </si>
  <si>
    <t>L20211203016</t>
  </si>
  <si>
    <t>上海 SH01</t>
  </si>
  <si>
    <t>2019/12/31
2021/12/31
2022/1/31
2022/3/31</t>
  </si>
  <si>
    <t>200G
-120G
-60G
-20G</t>
  </si>
  <si>
    <t>该节点退租。6G。颗粒度1G。2020.1改为95计费</t>
  </si>
  <si>
    <t>SH01</t>
  </si>
  <si>
    <t>代理商-电信</t>
  </si>
  <si>
    <t>浙江</t>
  </si>
  <si>
    <t>浙江挚云信息科技有限公司</t>
  </si>
  <si>
    <t>温州三线-电信</t>
  </si>
  <si>
    <t>182315IDC00471</t>
  </si>
  <si>
    <t>温州三线</t>
  </si>
  <si>
    <t>温州三级电信</t>
  </si>
  <si>
    <t>CDNWZIX</t>
  </si>
  <si>
    <t>2022/6/1
2022/8/1</t>
  </si>
  <si>
    <t>160G
120G</t>
  </si>
  <si>
    <t>2023.8调整单价。20220801扩容120G，扩容后带宽280G，保底30%，84G，100M。不达保底可按实际流量计提</t>
  </si>
  <si>
    <t>WZIXCT</t>
  </si>
  <si>
    <t>代理商-联通</t>
  </si>
  <si>
    <t>温州三线-联通</t>
  </si>
  <si>
    <t>182315IDC00472</t>
  </si>
  <si>
    <t>温州三级联通</t>
  </si>
  <si>
    <t>160G
20G</t>
    <phoneticPr fontId="2" type="noConversion"/>
  </si>
  <si>
    <t>2023.8调整单价。20220801扩容20G，扩容后带宽180G，保底30%，54G，100M</t>
  </si>
  <si>
    <t>WZIXUN</t>
  </si>
  <si>
    <t>代理商-移动</t>
  </si>
  <si>
    <t>温州三线-移动</t>
  </si>
  <si>
    <t>182315IDC00473</t>
  </si>
  <si>
    <t>温州三级移动</t>
  </si>
  <si>
    <t>160G
100G</t>
  </si>
  <si>
    <t>2023.8调整单价。按实际流量计提。20220801扩容100G，扩容后带宽260G，保底40%，104G，100M。不达保底可按实际流量计提</t>
  </si>
  <si>
    <t>WZIXCM</t>
  </si>
  <si>
    <t>中国电信股份有限公司湖州分公司</t>
  </si>
  <si>
    <t>湖州电信</t>
  </si>
  <si>
    <t>182315IDC00041</t>
  </si>
  <si>
    <t>湖州</t>
  </si>
  <si>
    <t>湖州2电信</t>
  </si>
  <si>
    <t>CDNHUZCT</t>
  </si>
  <si>
    <t>保底计提。20230108开始计费。颗粒度1M，保底90G</t>
  </si>
  <si>
    <t>HUZ2CT</t>
  </si>
  <si>
    <t>中国电信股份有限公司宁波分公司</t>
  </si>
  <si>
    <t>宁波电信</t>
  </si>
  <si>
    <t>182315IDC00258</t>
  </si>
  <si>
    <t>宁波电信
NB2CTCACHE 340G
NB4CT 80G
NB5CT 20G</t>
  </si>
  <si>
    <t>宁波电信CACHE2</t>
  </si>
  <si>
    <t>2014/3/20
2018/6/1
2020/6/30
2020/6/30
2020/9/16
2020/9/16
2022/8/1</t>
  </si>
  <si>
    <t>160G
80G
-160G
-80G
160G
80G
180G</t>
  </si>
  <si>
    <t xml:space="preserve">2022/8/1从 NB5CT 迁移180G至NB2CTCACHE。20220701NB4CT迁移80G至宁波电信二级。 NB2CTCACHE NB4CT NB5CT合并计费，共440G，30%，保底132G。100M颗粒度。
2021.1 NB2CTCACHE NB4CT NB5CT合并计费，共440G
2020.6.30NB4CT 80G NB2CTCACHE 160G退租；2020.9.16NB4CT 80G NB2CTCACHE 160G重新上线开始计费
NB2CTCACHE 160G与NB4CT 80G合并计费
</t>
  </si>
  <si>
    <t>NB2CTCACHE</t>
  </si>
  <si>
    <t>宁波
NB5CT
与NB2CTCACHE 160G
NB4CT 80G合并计费</t>
  </si>
  <si>
    <t>宁波5电信</t>
  </si>
  <si>
    <t>2018/10/2
2022/7/31
2022/7/31</t>
  </si>
  <si>
    <t>200G
-180G
-20G与NB2CTCACHE合并计费</t>
  </si>
  <si>
    <t>2022/7/31 退租180G迁移至NB2CTCACHE 。剩余20G与NB2CTCACHE 
NB4CT合并计费，100M颗粒度。
2021.1 NB2CTCACHE NB4CT NB5CT合并计费</t>
  </si>
  <si>
    <t>宁波电信SSL</t>
  </si>
  <si>
    <t>CDNNBCT2</t>
  </si>
  <si>
    <t>保底计提。100M颗粒度，从19.4.1开始保底降为3G</t>
  </si>
  <si>
    <t>NBSSLTELECOM</t>
  </si>
  <si>
    <t>中国电信股份有限公司温州分公司</t>
  </si>
  <si>
    <t>温州电信</t>
  </si>
  <si>
    <t>L20221110002</t>
  </si>
  <si>
    <t>温州电信2</t>
  </si>
  <si>
    <t>CDNWZCT</t>
  </si>
  <si>
    <t>2010/8/1
2019/12/31
2020/6/1
2020/7/7
2022/4/30</t>
  </si>
  <si>
    <t>320G
-80G
80G
-80G
-220G</t>
  </si>
  <si>
    <t>20220430退租 220G，退租后保底为6G,100M。每万兆赠送32个IP</t>
  </si>
  <si>
    <t>WZ2CT</t>
  </si>
  <si>
    <t>L20211203012</t>
  </si>
  <si>
    <t>温州8电信</t>
  </si>
  <si>
    <t>2020/7/7
2020/8/31</t>
  </si>
  <si>
    <t>20200831节点下线
从WZ2CT节点拆出来80G免费带宽，使用存量机柜以及IP，已于20200707开始正式切流量上线</t>
  </si>
  <si>
    <t>温州</t>
  </si>
  <si>
    <t>温州5电信</t>
  </si>
  <si>
    <t>2018/8/10
2019/12/31</t>
  </si>
  <si>
    <t>120G
-120G</t>
  </si>
  <si>
    <t>20191231退租。与温州电信2合并计费</t>
  </si>
  <si>
    <t>L20220220001</t>
  </si>
  <si>
    <t>温州10电信</t>
  </si>
  <si>
    <t>CDNWZCT2</t>
  </si>
  <si>
    <t>2022/2/1
2022/3/31</t>
  </si>
  <si>
    <t>免费节点退租：20220201新建WZ10CT，该节点为免费节点</t>
  </si>
  <si>
    <t>中国联合网络通信有限公司杭州市分公司</t>
  </si>
  <si>
    <t>杭州联通</t>
  </si>
  <si>
    <t>182215IDC00346</t>
  </si>
  <si>
    <t>杭州2联通</t>
  </si>
  <si>
    <t>CDNHZUN3</t>
  </si>
  <si>
    <t>2022/5/15
2023/3/31</t>
  </si>
  <si>
    <t>120G-40G</t>
  </si>
  <si>
    <t>边缘计算。20230331退租40G。20220515开始计费。保底20%，24G，从2022.9开始执行10M颗粒度</t>
  </si>
  <si>
    <t>HZ2UN</t>
  </si>
  <si>
    <t>中国联合网络通信有限公司湖州市分公司</t>
  </si>
  <si>
    <t>湖州联通</t>
  </si>
  <si>
    <t>182115IDC00406</t>
  </si>
  <si>
    <t>湖州联通SSL</t>
  </si>
  <si>
    <t>SSLHUZHOUUN</t>
  </si>
  <si>
    <t>2020/5/22
2023/3/31</t>
  </si>
  <si>
    <t>10G-10G</t>
  </si>
  <si>
    <t>20230331退租。湖州联通SSL保底2.8G,100M</t>
  </si>
  <si>
    <t>湖州联通 HUZUN
湖州2联通</t>
  </si>
  <si>
    <t>湖州2联通</t>
  </si>
  <si>
    <t>CDNHUZUN</t>
  </si>
  <si>
    <t xml:space="preserve">2018/6/20
2019/1/20
2020/4/30
2022/5/31
</t>
  </si>
  <si>
    <t>40G
40G
-40G
-40G</t>
  </si>
  <si>
    <t>20220531退租40G，截止2022.5节点已全部退租。湖州2联通和湖州联通SSL合并保底14G,100M
2020.4.30湖州联通40G退租，退租后只剩湖州2联通40G</t>
  </si>
  <si>
    <t>中国联合网络通信有限公司嘉兴市分公司</t>
  </si>
  <si>
    <t>嘉兴联通</t>
  </si>
  <si>
    <t>L20230511003</t>
  </si>
  <si>
    <t>CDNJIAXUN</t>
  </si>
  <si>
    <t>2022/10/1
2022/11/1</t>
  </si>
  <si>
    <t>100G+100G</t>
  </si>
  <si>
    <t xml:space="preserve"> 【BEC新建】嘉兴联通边缘计算节点新建100G正式交付  (JIAXUN)，20221101扩容100G，保底40G，100M</t>
  </si>
  <si>
    <t>JIAXUN</t>
  </si>
  <si>
    <t>中国联合网络通信有限公司金华市分公司</t>
  </si>
  <si>
    <t>金华联通</t>
  </si>
  <si>
    <t>182215IDC00691</t>
  </si>
  <si>
    <t>CDNJHUN</t>
  </si>
  <si>
    <t>2022/10/16
2023/2/16</t>
  </si>
  <si>
    <t>200G+100G</t>
  </si>
  <si>
    <t>20230216扩容100G（30%保底）。【BEC新建】新建200G，保底60G，10M</t>
  </si>
  <si>
    <t>JHUN</t>
  </si>
  <si>
    <t>中国联合网络通信有限公司绍兴市分公司</t>
  </si>
  <si>
    <t>绍兴联通</t>
  </si>
  <si>
    <t>L20230330006</t>
  </si>
  <si>
    <t>绍兴2联通</t>
  </si>
  <si>
    <t>CDNSHAOXUN</t>
  </si>
  <si>
    <t>2018/6/20
2019/1/20
2020/4/30</t>
  </si>
  <si>
    <t>40G
40G
-40G</t>
  </si>
  <si>
    <t>按集约约定，3%认乙方。颗粒度100M,保底12G
2020.4.30绍兴联通40G退租，退租后只剩绍兴2联通40G</t>
    <phoneticPr fontId="2" type="noConversion"/>
  </si>
  <si>
    <t>SHAOX2UN</t>
  </si>
  <si>
    <t>L20230306001</t>
  </si>
  <si>
    <t>绍兴3联通</t>
  </si>
  <si>
    <t>按集约约定，3%认乙方。20230316开始计费。边缘计算，保底30G</t>
    <phoneticPr fontId="2" type="noConversion"/>
  </si>
  <si>
    <t>SHAOX3UN</t>
  </si>
  <si>
    <t>中国联合网络通信有限公司台州市分公司</t>
  </si>
  <si>
    <t>台州联通</t>
  </si>
  <si>
    <t>L20230711007</t>
  </si>
  <si>
    <t>CDNTZUN</t>
  </si>
  <si>
    <t>2022/8/1
2022/10/1</t>
  </si>
  <si>
    <t>100G+
100G</t>
  </si>
  <si>
    <t>【BEC扩容】台州联通扩容100G 节点正式上线。保底20%即40G，10M
【BEC新建】台州联通新增100G 节点正式上线</t>
    <phoneticPr fontId="2" type="noConversion"/>
  </si>
  <si>
    <t>TZUN</t>
  </si>
  <si>
    <t>中国联合网络通信有限公司温州市分公司</t>
  </si>
  <si>
    <t>温州联通</t>
  </si>
  <si>
    <t>182215IDC00342</t>
  </si>
  <si>
    <t>CDNWZUN</t>
  </si>
  <si>
    <t>2022/4/15
2022/6/15
2022/10/15
2023/5/31</t>
  </si>
  <si>
    <t>300G
100G
100G
-100G</t>
  </si>
  <si>
    <t>2023/5/31退租100G，退租后保底80G。100M。
20221015扩容100G，扩容后保底100G，100M。
边缘计算20220615扩容100G，累计带宽400G，保底20%，80G，100M</t>
    <phoneticPr fontId="2" type="noConversion"/>
  </si>
  <si>
    <t>WZUN</t>
  </si>
  <si>
    <t>中国联合网络通信有限公司舟山市分公司</t>
  </si>
  <si>
    <t>舟山联通</t>
  </si>
  <si>
    <t>L20230711006</t>
  </si>
  <si>
    <t>CDNZHOUSUN</t>
  </si>
  <si>
    <t>【BEC新建】舟山联通新增100G ，20%保底即20G，10M</t>
    <phoneticPr fontId="2" type="noConversion"/>
  </si>
  <si>
    <t>ZHOUSHUN</t>
  </si>
  <si>
    <t>中国移动通信集团浙江有限公司杭州分公司</t>
  </si>
  <si>
    <t>杭州移动</t>
  </si>
  <si>
    <t>L20230604007</t>
  </si>
  <si>
    <t>CDNHZCM</t>
  </si>
  <si>
    <t>2017/1/1
2019/12/10
2020/9/1</t>
  </si>
  <si>
    <t>80G
20G
10G</t>
  </si>
  <si>
    <t>保底44G，10M。
117.148.160.128/25；117.148.161.0/24</t>
  </si>
  <si>
    <t>HZCM</t>
  </si>
  <si>
    <t>杭州4移动</t>
  </si>
  <si>
    <t>CDNHZCM2</t>
  </si>
  <si>
    <t>2022/11/3
2023/6/8</t>
    <phoneticPr fontId="2" type="noConversion"/>
  </si>
  <si>
    <t>200G
300G</t>
    <phoneticPr fontId="2" type="noConversion"/>
  </si>
  <si>
    <t>【BEC扩容】BEC浙江杭州移动扩容300G 2023-5-30 节点正式上线 (BECHZ4CM)，从6.8计费。累计500G，保底200G
边缘计算，20221103开始计费。颗粒度10M，保底80G</t>
  </si>
  <si>
    <t>HZ4CM</t>
  </si>
  <si>
    <t>中国移动通信集团浙江有限公司嘉兴分公司</t>
  </si>
  <si>
    <t>嘉兴移动</t>
  </si>
  <si>
    <t>182115IDC00160</t>
  </si>
  <si>
    <t xml:space="preserve">嘉兴 </t>
  </si>
  <si>
    <t>CDNJIAXCM</t>
  </si>
  <si>
    <t>2020/1/1
2022/4/30
2022/5/31</t>
  </si>
  <si>
    <t>120G
-40G
-80G</t>
  </si>
  <si>
    <t>20220430退租40G，20220531退租80G。截止2022.5已全部退租</t>
  </si>
  <si>
    <t>中国移动通信集团浙江有限公司金华分公司</t>
  </si>
  <si>
    <t>金华移动</t>
  </si>
  <si>
    <t>L20230610005</t>
  </si>
  <si>
    <t>CDNJHCM</t>
  </si>
  <si>
    <t>2017/8/31
2020/5/15
2022/4/30
2022/5/31</t>
  </si>
  <si>
    <t>100G
90G
-50
-140G</t>
  </si>
  <si>
    <t>20220430退租50G，20220531退租140G，截止2022.5已全部退租。10M颗粒度</t>
  </si>
  <si>
    <t>金华2移动</t>
  </si>
  <si>
    <t>CDNJHCM2</t>
  </si>
  <si>
    <t>2020/5/19
2020/7/20
2022/4/30
2022/5/31
2022/7/31</t>
  </si>
  <si>
    <t>190G
-10G
-50G
-30G
-20G</t>
    <phoneticPr fontId="2" type="noConversion"/>
  </si>
  <si>
    <t>保底计提。20220731退租20G，剩余80G，保底32G，10M。20220430退租50G，20220531退租30G，2022.5退租后带宽量100G；20200720切给SSL10G，金华2移动及金华移动SSL合并计费</t>
    <phoneticPr fontId="2" type="noConversion"/>
  </si>
  <si>
    <t>JH2CM</t>
  </si>
  <si>
    <t>金华移动SSL</t>
  </si>
  <si>
    <t>SSLJHCM</t>
  </si>
  <si>
    <t>2020/7/20
2022/11/30</t>
  </si>
  <si>
    <t>2020/7/20切给SSL10G，金华2移动及金华移动SSL合并计费</t>
  </si>
  <si>
    <t>中国移动通信集团浙江有限公司丽水分公司</t>
  </si>
  <si>
    <t>丽水移动</t>
  </si>
  <si>
    <t>182115IDC00161</t>
  </si>
  <si>
    <t>丽水2移动</t>
  </si>
  <si>
    <t>CDNLSCM</t>
  </si>
  <si>
    <t>2019/11/6
2020/1/1
2020/5/15
2022/4/30
2022/5/31
2022/7/31</t>
  </si>
  <si>
    <t>80G
40G
80G
-80G
-60G
-60G</t>
  </si>
  <si>
    <t>20220731退租60G，节点下线。2022/4/30退租80G，20220531退租60G，从2022.5开始带宽量60G，保底24G，10M</t>
  </si>
  <si>
    <t>中国移动通信集团浙江有限公司宁波分公司</t>
  </si>
  <si>
    <t>宁波移动</t>
  </si>
  <si>
    <t>182115IDC00162</t>
  </si>
  <si>
    <t>鄞州机房</t>
  </si>
  <si>
    <t>CDNNBCM</t>
  </si>
  <si>
    <t>2017/3/29
2022/5/31
2022/7/31</t>
  </si>
  <si>
    <t>160G
-80G
-80G</t>
  </si>
  <si>
    <t>20220731退租80G，节点下线。20220531退租80G，从2022.5开始带宽量为80G，保底32G，10M</t>
  </si>
  <si>
    <t>宁波杭州湾</t>
  </si>
  <si>
    <t>宁波2移动</t>
  </si>
  <si>
    <t>XACDNNBCM</t>
  </si>
  <si>
    <t>2018/8/17
2022/4/30</t>
  </si>
  <si>
    <t>20220430宁波2移动全部退租。保底32G，10M</t>
  </si>
  <si>
    <t>中国移动通信集团浙江有限公司衢州分公司</t>
  </si>
  <si>
    <t>衢州移动</t>
  </si>
  <si>
    <t>L20230418001</t>
  </si>
  <si>
    <t>衢州</t>
  </si>
  <si>
    <t>CDNQUZHOUCM</t>
  </si>
  <si>
    <t>保底计提。20230401开始计费，保底80G</t>
  </si>
  <si>
    <t>QUZCM</t>
  </si>
  <si>
    <t>中国移动通信集团浙江有限公司绍兴分公司</t>
  </si>
  <si>
    <t>绍兴移动</t>
  </si>
  <si>
    <t>182215IDC00611
L20230805006</t>
    <phoneticPr fontId="2" type="noConversion"/>
  </si>
  <si>
    <t>绍兴</t>
  </si>
  <si>
    <t>绍兴3移动</t>
  </si>
  <si>
    <t>CDNSHAOXCM3</t>
  </si>
  <si>
    <t>【BEC新建】绍兴移动新建(SHAOX3CM)：200G，保底40%即80G，10M</t>
  </si>
  <si>
    <t>SHAOX3CM</t>
  </si>
  <si>
    <t>中国移动通信集团浙江有限公司台州分公司</t>
  </si>
  <si>
    <t>台州移动</t>
  </si>
  <si>
    <t>L20230610009</t>
  </si>
  <si>
    <t>台州2移动</t>
  </si>
  <si>
    <t>CDNTZCM</t>
  </si>
  <si>
    <t>2020/5/14
2022/5/12
2022/5/31
2022/7/31</t>
  </si>
  <si>
    <t>340G
-50G
-150
-20G</t>
    <phoneticPr fontId="2" type="noConversion"/>
  </si>
  <si>
    <t>20220731退租20G，剩余120G，保底48G，10M。20220512退租50G，202205311退租,150G，从2022.6开始带宽量为140G</t>
  </si>
  <si>
    <t>TZ2CM</t>
  </si>
  <si>
    <t>台州</t>
  </si>
  <si>
    <t>台州3移动</t>
  </si>
  <si>
    <t>260G</t>
  </si>
  <si>
    <t>【BEC新建】台州移动 (TZ3CM)：保底40%，即104G，10M</t>
  </si>
  <si>
    <t>TZ3CM</t>
  </si>
  <si>
    <t>中国移动通信集团浙江有限公司温州分公司</t>
  </si>
  <si>
    <t>温州移动</t>
  </si>
  <si>
    <t>L20230610010</t>
  </si>
  <si>
    <t>温州2移动</t>
  </si>
  <si>
    <t>CDNWZCM</t>
  </si>
  <si>
    <t>2020/5/15
2022/5/31
2022/7/31</t>
  </si>
  <si>
    <t>300G
-200G
-20G</t>
  </si>
  <si>
    <t>20220731退租20G，剩余80G，保底32G，10M。20220531退租200G，从2022.5带宽量为100G，保底40%，即40G，10M</t>
  </si>
  <si>
    <t>WZ2CM</t>
  </si>
  <si>
    <t>中国移动通信集团浙江有限公司舟山分公司</t>
  </si>
  <si>
    <t>舟山移动</t>
  </si>
  <si>
    <t>L20230622001</t>
  </si>
  <si>
    <t>舟山</t>
  </si>
  <si>
    <t>CDNZHOUSCM</t>
  </si>
  <si>
    <t>2022/6/26
2022/9/1
2023/6/8</t>
  </si>
  <si>
    <t>240G+
60G
400G</t>
  </si>
  <si>
    <t>【BEC扩容】BEC浙江舟山移动扩容400G  2023-06-01 节点正式上线  (ZHOUSCM)，累计700G，保底280G；
20220901扩容60G，共300G，保底120G，10M。【BEC新建】舟山移动新建240G</t>
  </si>
  <si>
    <t>ZHOUSCM</t>
  </si>
  <si>
    <t>中国电信股份有限公司福建分公司</t>
  </si>
  <si>
    <t>福州电信</t>
  </si>
  <si>
    <t>L20230711002</t>
  </si>
  <si>
    <t>福州仓科机房</t>
  </si>
  <si>
    <t>福州电信SSL</t>
  </si>
  <si>
    <t>CDNFZCT</t>
  </si>
  <si>
    <t>2013/6/26
2019/10/10
2022/8/31</t>
  </si>
  <si>
    <t>2022/8/31退租10G，节点下线。2022年5月1日-15日免费，颗粒度100M，保底3G，与CDN合并计费；8月让CDN帮SSL跑了保底，SSL无成本，9月不需要</t>
  </si>
  <si>
    <t>FZSSLTELECOM</t>
  </si>
  <si>
    <t>福州</t>
  </si>
  <si>
    <t>福州电信二级</t>
  </si>
  <si>
    <t>2020/1/31
2022/8/31</t>
  </si>
  <si>
    <t>320G-120G
-100G</t>
    <phoneticPr fontId="2" type="noConversion"/>
  </si>
  <si>
    <t>2022/8/31退租100G，2022年5月1日-15日免费，需要注意周睿发邮件2020年1月31日退租120G,颗粒度100M，保底60G。存量240，扩容80G20190711开始计费，存量同时降价；SSL与CDN合并计费；8月让CDN帮SSL跑了保底，SSL无成本，9月不需要</t>
  </si>
  <si>
    <t>FZCTCACHE</t>
  </si>
  <si>
    <t>厦门</t>
  </si>
  <si>
    <t>厦门2电信</t>
  </si>
  <si>
    <t>CDNXMCT</t>
  </si>
  <si>
    <t>2019/6/14
2020/1/31
2022/4/30</t>
  </si>
  <si>
    <t>240G-120G-90G</t>
  </si>
  <si>
    <t>需要注意周睿发邮件2020年1月31日退租120G。颗粒度100M，保底36G.2019-6-14日起正式计费。</t>
  </si>
  <si>
    <t>XM2CT</t>
  </si>
  <si>
    <t>中国联合网络通信有限公司福州市分公司</t>
  </si>
  <si>
    <t>福州联通</t>
  </si>
  <si>
    <t>182015IDC00159</t>
  </si>
  <si>
    <t>福州3联通</t>
  </si>
  <si>
    <t>CDNFZUN2</t>
  </si>
  <si>
    <t>2019/6/26
2020/1/31</t>
  </si>
  <si>
    <t>80G-60G</t>
    <phoneticPr fontId="2" type="noConversion"/>
  </si>
  <si>
    <t>需要注意2020年1月31日退租60G。颗粒度100M，保底6G</t>
    <phoneticPr fontId="2" type="noConversion"/>
  </si>
  <si>
    <t>FZ3UN</t>
  </si>
  <si>
    <t>中国移动通信集团福建有限公司福州分公司</t>
  </si>
  <si>
    <t>福州移动</t>
  </si>
  <si>
    <t>L20221228012</t>
  </si>
  <si>
    <t>CDNFZCM</t>
  </si>
  <si>
    <t>2017/9/30
2020/6/29
2022/7/31</t>
  </si>
  <si>
    <t>40G+
20G
-60G</t>
  </si>
  <si>
    <t>2022/7/31退租。（1）需要注意20200629扩容20G，颗粒度10M，保底40%；（2）202006开始合并了福州移动2+福州3移动</t>
  </si>
  <si>
    <t>FZCM</t>
  </si>
  <si>
    <t>福州长乐</t>
  </si>
  <si>
    <t>福州移动2</t>
  </si>
  <si>
    <t>CDNFZCM2</t>
  </si>
  <si>
    <t>2017/9/30
2020/6/29
2022/5/13
2022/7/31</t>
  </si>
  <si>
    <t>80G+50G-30G
-80G</t>
    <phoneticPr fontId="2" type="noConversion"/>
  </si>
  <si>
    <t>保底计提。(1)需要注意20200629扩容50G，颗粒度10M，保底40%；（2）历史备注信息：2018年9月11日扩容80G，2019年10月11日计费。以后此节点保底64G。2022.7.31退租后此节点剩余带宽是BEC使用</t>
  </si>
  <si>
    <t>FZ2CM</t>
  </si>
  <si>
    <t>福州3</t>
  </si>
  <si>
    <t>福州3移动</t>
  </si>
  <si>
    <t>2018/9/11
2020/6/29
2022/4/30
2022/5/13</t>
  </si>
  <si>
    <t>80G+90G-100G-70G</t>
  </si>
  <si>
    <t>2022/5/13退租。（1）需要注意20200629扩容90G，颗粒度10M，保底40%；（2）历史备注信息：2018年9月11日扩容80G，2019年10月11日计费。以后此节点保底64G。</t>
  </si>
  <si>
    <t>FZ3CM</t>
  </si>
  <si>
    <t>中国移动通信集团福建有限公司厦门分公司</t>
  </si>
  <si>
    <t>厦门移动</t>
  </si>
  <si>
    <t>L20221230001</t>
  </si>
  <si>
    <t>厦门2</t>
  </si>
  <si>
    <t>厦门2移动</t>
  </si>
  <si>
    <t>CDNXMCM2</t>
  </si>
  <si>
    <t>2023/1/1
2023/6/8</t>
  </si>
  <si>
    <t>600G
200G</t>
  </si>
  <si>
    <t>【BEC扩容】BEC福建厦门移动扩容200G 2023-6-1 节点正式上线 (BECXM2CM )，累计800G，保底320G，从6.8开始计费。
【BEC新建】厦门移动新建600G 2022-12-3节点正式上线  (XM2CM)，增量600G</t>
  </si>
  <si>
    <t>XM2CM</t>
  </si>
  <si>
    <t>厦门4</t>
  </si>
  <si>
    <t>厦门4移动</t>
  </si>
  <si>
    <t>2023/8/1
2023/9/1</t>
    <phoneticPr fontId="2" type="noConversion"/>
  </si>
  <si>
    <t>200G
200G</t>
    <phoneticPr fontId="2" type="noConversion"/>
  </si>
  <si>
    <t>【BEC扩容】BEC福建厦门移动扩容200G2023-09-01节点正式上线 ，复用厦门2移动的一个机柜CDNXMCM2:4F:406-MOD1-BEC22，(BECXM4CM)，保底160G
【BEC扩容】BEC福建厦门移动扩容200G  2023-08-01 节点正式上线  (XM4CM)</t>
    <phoneticPr fontId="2" type="noConversion"/>
  </si>
  <si>
    <t>XM4CM</t>
  </si>
  <si>
    <t>L20230514001</t>
  </si>
  <si>
    <t>宿迁5移动</t>
  </si>
  <si>
    <t>SQ5CM</t>
  </si>
  <si>
    <t>L20230514002</t>
  </si>
  <si>
    <t>福州6移动-北数据机房</t>
  </si>
  <si>
    <t>福州6移动</t>
  </si>
  <si>
    <t>CDNFZCM3</t>
  </si>
  <si>
    <t>2023/5/8
2023/9/7</t>
    <phoneticPr fontId="2" type="noConversion"/>
  </si>
  <si>
    <t>400G
200G</t>
    <phoneticPr fontId="2" type="noConversion"/>
  </si>
  <si>
    <t xml:space="preserve"> 【BEC扩容】BEC福建福州移动扩容200G 2023-08-31节点正式上线 (BECFZ6CM)，保底240G
BEC福州移动新增400G 2023-5-1节点正式上线 (FZ6CM)</t>
    <phoneticPr fontId="2" type="noConversion"/>
  </si>
  <si>
    <t>FZ6CM</t>
  </si>
  <si>
    <t>L20230514003</t>
  </si>
  <si>
    <t>潍坊4移动</t>
  </si>
  <si>
    <t>【BEC-新建】潍坊移动 新建200G 2023-05-01 节点正式上线 (WF4CM)，保底80G</t>
  </si>
  <si>
    <t>WF4CM</t>
  </si>
  <si>
    <t>新壹云_小红书_移动</t>
  </si>
  <si>
    <t>新壹云_小红书</t>
  </si>
  <si>
    <t>1M颗粒度，无保底，3个1000进制，系数1</t>
  </si>
  <si>
    <t>xyyun_xhs</t>
  </si>
  <si>
    <t>182315IDC00279</t>
  </si>
  <si>
    <t>新壹云_帆一</t>
  </si>
  <si>
    <t>1M颗粒度，无保底。95计费，1000进制，系数1</t>
  </si>
  <si>
    <t>xyyun_fanyi</t>
  </si>
  <si>
    <t>182315IDC00389</t>
  </si>
  <si>
    <t>华为云_快手_移动</t>
  </si>
  <si>
    <t>hwyun_kuaishou_cmnet</t>
  </si>
  <si>
    <t>贵州白山云科技股份有限公司</t>
  </si>
  <si>
    <t>白山云</t>
  </si>
  <si>
    <t>182315IDC00278</t>
  </si>
  <si>
    <t>白山CDN_爱奇艺_移动</t>
  </si>
  <si>
    <t>1M颗粒度，无保底，3个1000进制，系数1</t>
    <phoneticPr fontId="2" type="noConversion"/>
  </si>
  <si>
    <t>bscdn_iqiyi_cmnet</t>
  </si>
  <si>
    <t>182315IDC00216</t>
  </si>
  <si>
    <t>意如CDN_快手_联通</t>
  </si>
  <si>
    <t>yrcdn_kuaishou_cnc</t>
  </si>
  <si>
    <t>L20230604003</t>
  </si>
  <si>
    <t>丽水4移动</t>
  </si>
  <si>
    <t>CDNLSCM2</t>
  </si>
  <si>
    <t>400G</t>
  </si>
  <si>
    <t>【BEC新建】BEC浙江丽水移动新建400G 2023-6-1 节点正式上线 (BECLS4CM )，保底160G</t>
  </si>
  <si>
    <t>LS4CM</t>
  </si>
  <si>
    <t>中国移动通信集团福建有限公司泉州分公司</t>
  </si>
  <si>
    <t>L20230604004</t>
  </si>
  <si>
    <t>2023/6/1
2023/7/1</t>
    <phoneticPr fontId="2" type="noConversion"/>
  </si>
  <si>
    <t>200G
400G</t>
    <phoneticPr fontId="2" type="noConversion"/>
  </si>
  <si>
    <t>保底计提。【BEC扩容】BEC泉州移动新增400G 2023-6-1节点正式上线 (QZCM)，保底240G；
【CDN新建】BEC泉州移动新增200G 2023-4-27节点正式上线 (QZCM)</t>
    <phoneticPr fontId="2" type="noConversion"/>
  </si>
  <si>
    <t>QZCM</t>
  </si>
  <si>
    <t>中国移动通信集团江苏有限公司徐州分公司</t>
  </si>
  <si>
    <t>徐州移动</t>
  </si>
  <si>
    <t>L20230604005</t>
  </si>
  <si>
    <t>徐州2移动</t>
  </si>
  <si>
    <t>CDNXZCM</t>
  </si>
  <si>
    <t>200G
200G</t>
  </si>
  <si>
    <t xml:space="preserve">保底160G【BEC扩容】BEC江苏徐州移动扩容200G 2023-7-1 节点正式上线 (BECXZ2CM)
【BEC新建】BEC江苏徐州移动新建200G  2023-05-30 节点正式上线  (BECXZ2CM)
</t>
    <phoneticPr fontId="2" type="noConversion"/>
  </si>
  <si>
    <t>XZ2CM</t>
  </si>
  <si>
    <t>L20230604006</t>
  </si>
  <si>
    <t>杭州6移动</t>
  </si>
  <si>
    <t>CDNHZCM3</t>
  </si>
  <si>
    <t>【BEC新建】BEC浙江杭州移动新建400G  2023-06-01 节点正式上线  (HZ6CM)，保底160G</t>
  </si>
  <si>
    <t>HZ6CM</t>
  </si>
  <si>
    <t>L20230604008</t>
  </si>
  <si>
    <t>济南13移动</t>
  </si>
  <si>
    <t>CDNJNCM2</t>
  </si>
  <si>
    <t>保底计提。BEC新建】BEC山东济南移动新建100G 2023-6-1 节点正式上线 (BECJN13CM )，保底40G</t>
  </si>
  <si>
    <t>JN13CM</t>
  </si>
  <si>
    <t>L20230604009</t>
  </si>
  <si>
    <t>烟台2联通</t>
  </si>
  <si>
    <t>CDNYTUN2</t>
  </si>
  <si>
    <t>2023/6/1
2023/6/21
2023/8/1</t>
    <phoneticPr fontId="2" type="noConversion"/>
  </si>
  <si>
    <t>60G
-60G
60G</t>
  </si>
  <si>
    <t>2023/8/1重新开通。2023/6/21临时关停。【CDN新建】山东烟台联通新建60G  2023-06-01 节点正式上线  (YT2UN)，免费节点。赠送5个月，23年6月-10月，7月暂停，8月开启，使用期延长至11月</t>
  </si>
  <si>
    <t>YT2UN</t>
  </si>
  <si>
    <t>182315IDC00409</t>
  </si>
  <si>
    <t>青岛11联通</t>
  </si>
  <si>
    <t>CDNQDUN1</t>
  </si>
  <si>
    <t>保底计提。【BEC新建】BEC山东青岛联通新建200G 2023-7-1 节点正式上线 (BECQD11UN )，保底60G</t>
    <phoneticPr fontId="2" type="noConversion"/>
  </si>
  <si>
    <t>QD11UN</t>
  </si>
  <si>
    <t>中国移动通信集团山东有限公司威海分公司</t>
  </si>
  <si>
    <t>威海移动</t>
  </si>
  <si>
    <t>L20230712014</t>
  </si>
  <si>
    <t>威海2移动</t>
  </si>
  <si>
    <t>CDNWEIHCM</t>
  </si>
  <si>
    <t>保底计提。【BEC扩容】BEC山东威海移动扩容200G  2023-7-01 节点正式上线  (WEIH2CM），保底80G</t>
    <phoneticPr fontId="2" type="noConversion"/>
  </si>
  <si>
    <t>WEIH2CM</t>
  </si>
  <si>
    <t>L20230712012</t>
  </si>
  <si>
    <t>常州5电信</t>
  </si>
  <si>
    <t>CDNCZCT2</t>
  </si>
  <si>
    <t>【BEC新建】BEC江苏常州电信新建200G 2023-7-1 节点正式上线 (BECCZ5CT )，保底60G</t>
  </si>
  <si>
    <t>CZ5CT</t>
  </si>
  <si>
    <t>L20230712015</t>
  </si>
  <si>
    <t>宿迁6移动</t>
  </si>
  <si>
    <t>保底计提【BEC新建】BEC江苏宿迁移动新建200G 2023-7-1 节点正式上线 (BECSQ6CM)，保底80G</t>
    <phoneticPr fontId="2" type="noConversion"/>
  </si>
  <si>
    <t>SQ6CM</t>
  </si>
  <si>
    <t>金山云（深圳）边缘计算科技有限公司</t>
  </si>
  <si>
    <t>金山云</t>
  </si>
  <si>
    <t>L20230801019</t>
  </si>
  <si>
    <t>金山云_快手_联通</t>
  </si>
  <si>
    <t>不计提。1M颗粒度，无保底。95计费，1000进制，系数1.0</t>
  </si>
  <si>
    <t>ksyun_kuaishou_cnc</t>
  </si>
  <si>
    <t>L20230801021</t>
  </si>
  <si>
    <t>梦网_点播_西瓜</t>
  </si>
  <si>
    <t>1M颗粒度，无保底。95计费，1000进制，系数1.0</t>
  </si>
  <si>
    <t>mwcdn_video_xigua</t>
  </si>
  <si>
    <t>L20230801022</t>
  </si>
  <si>
    <t>超巨云威_点播_电联</t>
  </si>
  <si>
    <t>cjcdn_video_ct_cnc</t>
  </si>
  <si>
    <t>厦门5</t>
  </si>
  <si>
    <t>厦门5移动</t>
  </si>
  <si>
    <t>【BEC新建】BEC福建厦门移动新建200G 2023-8-3 节点正式上线 (BECXM5CM)，保底80G，10M</t>
  </si>
  <si>
    <t>XM5CM</t>
  </si>
  <si>
    <t>青岛_爱奇艺</t>
  </si>
  <si>
    <t>青岛联通爱奇艺合作项目。0保底，1M</t>
  </si>
  <si>
    <t>qingdao_iqiyi</t>
  </si>
  <si>
    <t>补提8月白山CDN_爱奇艺_移动带宽差异，SYS更新流量为352.88547G，9月预提在青岛 爱奇艺节点的流量切给白山云，补提差额</t>
  </si>
  <si>
    <t>2022/11/3
2023/6/8</t>
  </si>
  <si>
    <t>200G
300G</t>
  </si>
  <si>
    <t>补提7月杭州4移动带宽结算差异，结算243.91G，提241.27G，补2.64G</t>
  </si>
  <si>
    <t>182215IDC00508</t>
  </si>
  <si>
    <t>补提5月阿里云_微软更新下载，SYS更新流量为112.5325G，结算112.5325G，提105.695G，补6.8375G</t>
  </si>
  <si>
    <t>补提8月SZTH-移动CDN带宽，结算170.22G，提167.35G，补2.87G</t>
  </si>
  <si>
    <t>补提8月盐城移动带宽，结算101.8G，提100.49G，补1.31G</t>
  </si>
  <si>
    <t>补提8月盐城3移动带宽，产研更新流量，结算149.84G，提121.7G，补28.14G</t>
  </si>
  <si>
    <t>补提8月济南4移动带宽，结算214.823G，提213.21G，补1.613G</t>
  </si>
  <si>
    <t>补提8月青岛4移动带宽，结算63.84G，提61.6G，补2.24G</t>
  </si>
  <si>
    <t>补提8月青岛7移动带宽，结算63.03G，提61.2G，补1.83G</t>
  </si>
  <si>
    <t>补提8月青岛2移动二级带宽，结算84.38G，提81.99G，补2.39G</t>
  </si>
  <si>
    <t>补提8月淄博三级移动带宽，结算83.02G，提82.42G，补0.6G</t>
  </si>
  <si>
    <t>补提8月温州三级电信带宽，结算109.75G，提108.8G，补0.95G</t>
  </si>
  <si>
    <t>160G
20G</t>
  </si>
  <si>
    <t>补提8月温州三级联通带宽，结算62.66G，提62.2G，补0.46G</t>
  </si>
  <si>
    <t>补提8月温州三级移动带宽，结算128.09G*5041.67，提127.1G*5042，补0.99G</t>
  </si>
  <si>
    <t>补提8月杭州4移动带宽，结算218.53G，提216.24G，补2.29G</t>
  </si>
  <si>
    <t>190G
-10G
-50G
-30G
-20G</t>
  </si>
  <si>
    <t>补提8月金华2移动带宽，结算33.31G，提33.12G，补0.19G</t>
  </si>
  <si>
    <t>182215IDC00611</t>
  </si>
  <si>
    <t>补提8月绍兴3移动带宽，结算90.21G，提89.37G，补0.84G</t>
  </si>
  <si>
    <t>340G
-50G
-150
-20G</t>
  </si>
  <si>
    <t>补提8月台州2移动带宽，结算50.5G，提50.2G，补0.3G</t>
  </si>
  <si>
    <t>补提8月台州3移动带宽，结算167.45G，提167.05G，补0.4G</t>
  </si>
  <si>
    <t>补提8月厦门2电信带宽，结算9.98G，提9.9G，补0.08G</t>
  </si>
  <si>
    <t>补提8月杭州6移动带宽，结算222.36G，提222.32G，补0.04G</t>
  </si>
  <si>
    <t>补提4月烟台联通带宽，暂按运营商19.5G计提，已提19.2G，补0.3G</t>
  </si>
  <si>
    <t>补提5月烟台联通带宽，暂按运营商19G计提，已提18.7G，补0.3G</t>
  </si>
  <si>
    <t>补提7月烟台联通带宽，暂按运营商19.2G计提，已提18.9G，补0.3G</t>
  </si>
  <si>
    <t>补提8月烟台联通带宽，暂按运营商18.1G计提，已提18G，补0.1G</t>
  </si>
  <si>
    <t>华北-WM</t>
  </si>
  <si>
    <t>李腾</t>
  </si>
  <si>
    <t>中国电信股份有限公司北京分公司</t>
  </si>
  <si>
    <t>北京电信</t>
  </si>
  <si>
    <t>L20230626002</t>
  </si>
  <si>
    <t>IDC带宽</t>
  </si>
  <si>
    <t>兆维
BJHW-TELECOM</t>
  </si>
  <si>
    <t>BJHW-电信</t>
  </si>
  <si>
    <t>2007/9/1
2021/1/29</t>
  </si>
  <si>
    <t>140G+120G</t>
  </si>
  <si>
    <t>于2021.1.29扩容120G；颗粒度1G,北京电信+M1-电信新40G 合并端口计费，保底100G；</t>
  </si>
  <si>
    <t>BJHW-TELECOM</t>
  </si>
  <si>
    <t>补8月计提，提105G，结109.3G，补4.3G</t>
  </si>
  <si>
    <t>科技城CP01
CP01-TELECOM</t>
  </si>
  <si>
    <t>CP01-电信</t>
  </si>
  <si>
    <t>120G-120G</t>
  </si>
  <si>
    <t>于2021.1.29关闭。颗粒度1G；昌平电信原60G+昌平电信新60G 合并新端口计费，保底40G.</t>
  </si>
  <si>
    <t>CP01-TELECOM</t>
  </si>
  <si>
    <t>科技城CP01</t>
  </si>
  <si>
    <t>阳泉电信2</t>
  </si>
  <si>
    <t>60G-60G</t>
  </si>
  <si>
    <t>阳泉1（40G）和阳泉2（60G）节点于2020年8月合并，新建端口组  BJHW-电信CDN。</t>
  </si>
  <si>
    <t>YQ01-TELECOM_N60</t>
  </si>
  <si>
    <t>合并至BJHW-电信CDN</t>
  </si>
  <si>
    <t>兆维CDN静态</t>
  </si>
  <si>
    <t>2014/1/27
2022/5/1
2023/9/4</t>
  </si>
  <si>
    <t>40G
100G
-140G</t>
  </si>
  <si>
    <t>暂按保底折天计提。自2022.5.1扩容100G开始，颗粒度100M，保底42G，降价为6000元/月/G（
182215IDC00260）。原颗粒度1G，保底12G。2023.9.4退租140G带宽</t>
  </si>
  <si>
    <t>BJCT</t>
  </si>
  <si>
    <t>补8月计提，提51.4G，结51.9G，补0.5G</t>
  </si>
  <si>
    <t>次渠CDN</t>
  </si>
  <si>
    <t>BJHW-电信CDN</t>
  </si>
  <si>
    <t>2016/3/19
2018/12/12
2021/5/14
2022/4/15</t>
  </si>
  <si>
    <t>40G
60G
40G
-140G</t>
  </si>
  <si>
    <t>颗粒度1G。保底42G（2021.4.27迁移至次渠机房），阳泉1（40G）和阳泉2（60G）节点于2020年8月合并，新建端口组  BJHW-电信CDN。2021.5.14扩容40G带宽，保底不变。2022.4.15退租140G。</t>
  </si>
  <si>
    <t>BJHW-CT-ST-2</t>
  </si>
  <si>
    <t>次渠CDN静态</t>
  </si>
  <si>
    <t>BJDD-电信CDN</t>
  </si>
  <si>
    <t>BJDD</t>
  </si>
  <si>
    <t>2022.5.1开通600G带宽，颗粒度100M，保底120G，补充协议（
182215IDC00260）</t>
  </si>
  <si>
    <t>BJDD-CT-ST-1</t>
  </si>
  <si>
    <t>兆维
TELECOM_BGP</t>
  </si>
  <si>
    <t>BGP北京电信</t>
  </si>
  <si>
    <t>2009/6/9  
2020-4-15</t>
  </si>
  <si>
    <t>40G+40G</t>
  </si>
  <si>
    <t>按保底计提。颗粒度1G，保底20G。8个万兆端口，其中6个万兆端口收取端口占用费， 3万元/个/月，共计18万元/月（含保底4.8万元/月天翼云服务）；每提高5G保底，可减免一个端口占用费。</t>
  </si>
  <si>
    <t>TELECOM_BGP</t>
  </si>
  <si>
    <t>河北</t>
  </si>
  <si>
    <t>中国电信股份有限公司</t>
  </si>
  <si>
    <t>石家庄电信</t>
  </si>
  <si>
    <t>L20230725016</t>
  </si>
  <si>
    <t>石家庄</t>
  </si>
  <si>
    <t>0G</t>
  </si>
  <si>
    <t>2019-11-30退租120G;保底36G,100M颗粒度；新合同2021.8.1单价降为9500元/G/月</t>
  </si>
  <si>
    <t>SJZCT</t>
  </si>
  <si>
    <t>退租</t>
  </si>
  <si>
    <t>石家庄2</t>
  </si>
  <si>
    <t>石家庄电信2</t>
  </si>
  <si>
    <t>2019-11-30退租80G,保底24G;2020-1-13退租80G；新合同2021.8.1单价降为9500元/G/月</t>
  </si>
  <si>
    <t>SJZ2CT</t>
  </si>
  <si>
    <t>石家庄3
SJZ3CT</t>
  </si>
  <si>
    <t>石家庄3电信</t>
  </si>
  <si>
    <t>2018/9/1
2022/4/30
2023/8/31</t>
  </si>
  <si>
    <t>160G
-80G
-60G</t>
  </si>
  <si>
    <t>保底24G，100M颗粒度，合同约定单价11583；新合同2021.8.1单价降为9500元/G/月；2022.4.30退租80G带宽。2023.8.31退租60G带宽。差异：0-3取中值，超出协商</t>
  </si>
  <si>
    <t>SJZ3CT</t>
  </si>
  <si>
    <t>石家庄4
SJZ4CT</t>
  </si>
  <si>
    <t>石家庄4电信</t>
  </si>
  <si>
    <t>2018/11/1
2021/12/31</t>
  </si>
  <si>
    <t>160G
-160G</t>
  </si>
  <si>
    <t>保底48G，合同约定单价11583；新合同2021.8.1单价降为9500元/G/月；差异：0-1取甲方、1-3取均值、超出协商</t>
  </si>
  <si>
    <t>SJZ4CT</t>
  </si>
  <si>
    <t>廊坊电信</t>
  </si>
  <si>
    <t>廊坊2
LF2CT</t>
  </si>
  <si>
    <t>廊坊2电信</t>
  </si>
  <si>
    <t>2013/11/22
2021/3/31</t>
  </si>
  <si>
    <t>2021.3.31退租，保底48G，100M颗粒度；新合同2021.8.1单价降为9500元/G/月</t>
  </si>
  <si>
    <t>LF2CT</t>
  </si>
  <si>
    <t>廊坊3
LF3CT</t>
  </si>
  <si>
    <t>廊坊3电信</t>
  </si>
  <si>
    <t>2018/7/29
2020/1/1
2022/5/31</t>
  </si>
  <si>
    <t>160G
+140G
-260G</t>
  </si>
  <si>
    <t>合并保底12G，100M颗粒度；新合同2021.8.1单价降为9500元/G/月;2022.5.31退租260G带宽；差异：0-3取中值，超出协商</t>
  </si>
  <si>
    <t>LF3CT</t>
  </si>
  <si>
    <t>补8月计提，提12.4G，结12.48G，补0.08G</t>
  </si>
  <si>
    <t>廊坊4</t>
  </si>
  <si>
    <t>廊坊4电信</t>
  </si>
  <si>
    <t>2018/11/1
2020/1/1</t>
  </si>
  <si>
    <t>140G
-140g</t>
  </si>
  <si>
    <t>2020-1-1廊坊4电信于廊坊3电信合并计费；新合同2021.8.1单价降为9500元/G/月</t>
  </si>
  <si>
    <t>LF4CT</t>
  </si>
  <si>
    <t>合并至廊坊3电信</t>
  </si>
  <si>
    <t>廊坊5
LF5CT</t>
  </si>
  <si>
    <t>廊坊5电信</t>
  </si>
  <si>
    <t>2020/5/1
2021/3/31</t>
  </si>
  <si>
    <t>2021.3.31退租，保底42G，100M颗粒度；新合同2021.8.1单价降为9500元/G/月</t>
  </si>
  <si>
    <t>LF5CT</t>
  </si>
  <si>
    <t>唐山电信</t>
  </si>
  <si>
    <t>唐山</t>
  </si>
  <si>
    <t>100G-100G</t>
  </si>
  <si>
    <t>2020年1月10日退租100G,；新合同2021.8.1单价降为9500元/G/月</t>
  </si>
  <si>
    <t>TSCT</t>
  </si>
  <si>
    <t>唐山
TS2CT</t>
  </si>
  <si>
    <t>唐山2电信</t>
  </si>
  <si>
    <t>2019/2/14
2020/1/10
2022/4/30
2022/5/31</t>
  </si>
  <si>
    <t>200G
-40G
-80G
-40G</t>
  </si>
  <si>
    <t>2020年1月10日退租40G,2022.4.30退租80G；2022.5.31退租40G，保底更新为12G，100M颗粒度；差异条款：0-3取中值，超出协商；新合同2021.8.1单价降为9500元/G/月</t>
  </si>
  <si>
    <t>TS2CT</t>
  </si>
  <si>
    <t>补8月计提，提12.4G，结12.45G，补0.05G</t>
  </si>
  <si>
    <t>中国联合网络通信有限公司河北省分公司</t>
  </si>
  <si>
    <t>河北联通</t>
  </si>
  <si>
    <t>182315IDC00235</t>
  </si>
  <si>
    <t>石家庄1
HBSSLUNICOM</t>
  </si>
  <si>
    <t>河北联通SSL</t>
  </si>
  <si>
    <t>2010/1/8
2021/6/30</t>
  </si>
  <si>
    <t xml:space="preserve"> 2021.6.30节点退租。SSL-1  颗粒度100M，每个万兆端口保底3G。</t>
  </si>
  <si>
    <t>HBSSLUNICOM</t>
  </si>
  <si>
    <t>石家庄2
HBSSLUNICOM-2</t>
  </si>
  <si>
    <t>石家庄联通SSL</t>
  </si>
  <si>
    <t>2010/1/8
2021/5/31
2022/11/30</t>
  </si>
  <si>
    <t>30G
-20G
-10G</t>
  </si>
  <si>
    <t>2022.11.30节点退租。SSL-2   颗粒度100M，保底3G；2021.5.31退租20G带宽。0-3取乙方，超出协商</t>
  </si>
  <si>
    <t>HBSSLUNICOM-2</t>
  </si>
  <si>
    <t>0%%</t>
  </si>
  <si>
    <t>沧州
CANGZUNCACHE</t>
  </si>
  <si>
    <t>沧州联通</t>
  </si>
  <si>
    <t>160G</t>
  </si>
  <si>
    <t>按保底计提。颗粒度100M，保底48G；0-3取乙方，超出协商</t>
  </si>
  <si>
    <t>CANGZUNCACHE</t>
  </si>
  <si>
    <t>保定
BDUN</t>
  </si>
  <si>
    <t>保定联通二级</t>
  </si>
  <si>
    <t>历史开通
2021/11/1</t>
  </si>
  <si>
    <t>160G
+140G</t>
  </si>
  <si>
    <t>按保底计提。颗粒度100M，保底90G；0-3取乙方，超出协商;2021.10.1扩容140G带宽，自2021.11.1开始计费。</t>
  </si>
  <si>
    <t>BDUNCACHE</t>
  </si>
  <si>
    <t>邯郸
HDUN</t>
  </si>
  <si>
    <t>云自采-邯郸联通</t>
  </si>
  <si>
    <t>80G</t>
  </si>
  <si>
    <t>按保底计提。颗粒度100M，保底24G，扩容到16个万兆按7500元/G/月执行；0-3取乙方，超出协商</t>
  </si>
  <si>
    <t>HDUN</t>
  </si>
  <si>
    <t>邢台
XTUN</t>
  </si>
  <si>
    <t>云自采-邢台联通</t>
  </si>
  <si>
    <t>按保底计提。颗粒度100M，保底48G，扩容到16个万兆按7500元/G/月执行；0-3取乙方，超出协商</t>
  </si>
  <si>
    <t>XTUN</t>
  </si>
  <si>
    <t xml:space="preserve">唐山
唐山2
唐山3
唐山4
TS2UN
</t>
  </si>
  <si>
    <t>唐山4联通</t>
  </si>
  <si>
    <t>TSUN
TS2UN
TS3UN
TS4UN</t>
  </si>
  <si>
    <t>2018/6/20
2018/10/16
2022/5/31
2022/4/30
2022/12/31
2018/11/27
2019/2/20
2022/6/1
2022/12/31
2023/8/31</t>
  </si>
  <si>
    <t>TSUN:160G
-50G
-110G
TS2UN:160G
-60G
-100G
TS4UN:200G
+80G
+20G
-100G
-100G</t>
  </si>
  <si>
    <t>TS4UN</t>
  </si>
  <si>
    <t>唐山7</t>
  </si>
  <si>
    <t>唐山7联通</t>
  </si>
  <si>
    <t>TS7UN
（CDNTSUN）</t>
  </si>
  <si>
    <t>按保底计提。2023.1.1新建TS7UN节点200G（由TS4UN节点转100G、TS2UN节点转100G）</t>
  </si>
  <si>
    <t>TS7UN</t>
  </si>
  <si>
    <t>L20210324002</t>
  </si>
  <si>
    <t>唐山6</t>
  </si>
  <si>
    <t>唐山6联通</t>
  </si>
  <si>
    <t>TS6UN</t>
  </si>
  <si>
    <t>2020/7/29
2022/1/1
2022/5/31
2023/4/6</t>
  </si>
  <si>
    <t>150G
+50G
-40G
+40G</t>
  </si>
  <si>
    <t>此节点免费，河北唐山联通 增量150G完成业务测试，已于2020-07-29开始正式切流量上线.;2022.1.1扩容50G带宽；2022.5.31退租40G带宽。2023.4.6扩容40G带宽</t>
  </si>
  <si>
    <t>廊坊
LFUN</t>
  </si>
  <si>
    <t>廊坊联通</t>
  </si>
  <si>
    <t>2018/10/11
2022/5/31</t>
  </si>
  <si>
    <t>2022.5.31节点退租。10.11开始计费，20个万兆端口，60G保底，100M颗粒度；0-3取乙方，超出协商</t>
  </si>
  <si>
    <t>LFUN</t>
  </si>
  <si>
    <t>保定大王店
BDDWD-CU-ST-2</t>
  </si>
  <si>
    <t>BDDWD-联通CDN</t>
  </si>
  <si>
    <t>保定三级联通</t>
  </si>
  <si>
    <t>60G保底
BDDWD机房联通CDN出口开通200G，于2021-9-30交付;于2021.10.1开始计费；（CDN出口给IDC使用；保定三级联通节点）0-3取乙方，超出协商</t>
  </si>
  <si>
    <t>BDDWD-CU-ST-2</t>
  </si>
  <si>
    <t>182115IDC00119</t>
  </si>
  <si>
    <t>保定大王店
BDDWD-CU-ST-1</t>
  </si>
  <si>
    <t>BDDWD-联通</t>
  </si>
  <si>
    <t>2020/10/26
2021/3/1</t>
  </si>
  <si>
    <t>200G+200G</t>
  </si>
  <si>
    <t>按中值计提。2020年10月26日开始计费，100M颗粒度，保底80G。0-3取均值，超出协商</t>
  </si>
  <si>
    <t>BDDWD-CU-ST-1</t>
  </si>
  <si>
    <t>补8月计提，提133.1G，结135.37G，补2.27G</t>
  </si>
  <si>
    <t>182115IDC00455</t>
  </si>
  <si>
    <t>保定大王店
联通BGP</t>
  </si>
  <si>
    <t>BDDWD-联通BGP</t>
  </si>
  <si>
    <t>按保底计提。2021年2月6日开始计费，合同未签署，暂按100M颗粒度，保底1G，20G端口限速1G。</t>
  </si>
  <si>
    <t>BDDWD-CU-BGP-1</t>
  </si>
  <si>
    <t>石家庄3
BEC</t>
  </si>
  <si>
    <t>石家庄3联通</t>
  </si>
  <si>
    <t>CDNSJZUN</t>
  </si>
  <si>
    <t>450G</t>
  </si>
  <si>
    <t>石家庄3联通边缘计算于2023.5.1开通450G带宽，100M颗粒度，30%保底</t>
  </si>
  <si>
    <t>SJZ3UN</t>
  </si>
  <si>
    <t>补8月计提，提168.6G，结168.8G，补0.2G</t>
  </si>
  <si>
    <t>衡水
BEC</t>
  </si>
  <si>
    <t>衡水联通</t>
  </si>
  <si>
    <t>CDNHENGSUN</t>
  </si>
  <si>
    <t>250G</t>
  </si>
  <si>
    <t>衡水联通边缘计算于2023.5.1开通250G带宽100M颗粒度，30%保底</t>
  </si>
  <si>
    <t>HENGSUN</t>
  </si>
  <si>
    <t>补8月计提，提76.1G，结76.39G，补0.29G</t>
  </si>
  <si>
    <t>沧州2
BEC</t>
  </si>
  <si>
    <t>沧州2联通</t>
  </si>
  <si>
    <t>CDNCANGZUN</t>
  </si>
  <si>
    <t>沧州2联通边缘计算于2023.5.1开通200G带宽100M颗粒度，30%保底</t>
  </si>
  <si>
    <t>CANGZ2UN</t>
  </si>
  <si>
    <t>L20230705001</t>
  </si>
  <si>
    <t>承德
BEC</t>
  </si>
  <si>
    <t>承德联通</t>
  </si>
  <si>
    <t>CDNCHENGDUN</t>
  </si>
  <si>
    <t>承德联通边缘计算于2023.7.1开通100G带宽100M颗粒度，30%保底</t>
  </si>
  <si>
    <t>CHENGDUN</t>
  </si>
  <si>
    <t>补8月计提，提35.5G，结38.2G，补2.7G</t>
  </si>
  <si>
    <t>L20230725009</t>
  </si>
  <si>
    <t>沧州3
BEC</t>
  </si>
  <si>
    <t>沧州3联通</t>
  </si>
  <si>
    <t>按中值计提。沧州3联通边缘计算于2023.7.1开通100G带宽100M颗粒度，30%保底</t>
  </si>
  <si>
    <t>CANGZ3UN</t>
  </si>
  <si>
    <t>补8月计提，提30G，结30.4G，补0.4G</t>
  </si>
  <si>
    <t>秦皇岛2
BEC</t>
  </si>
  <si>
    <t>秦皇岛2联通</t>
  </si>
  <si>
    <t>CDNQHDUN</t>
  </si>
  <si>
    <t>按保底计提。秦皇岛2联通边缘计算于2023.9.1开通100G带宽100M颗粒度，30%保底</t>
  </si>
  <si>
    <t>QHD2UN</t>
  </si>
  <si>
    <t>中国移动通信集团河北有限公司</t>
  </si>
  <si>
    <t>廊坊移动</t>
  </si>
  <si>
    <t xml:space="preserve">带宽 </t>
  </si>
  <si>
    <t>182215IDC00679</t>
  </si>
  <si>
    <t>保定移动二级
保定2移动二级</t>
  </si>
  <si>
    <t>2018/8/29
2018/11/14
2020/12/31
2023/1/31
2023/9/14
2023/9/15</t>
  </si>
  <si>
    <t>200G
+140G
-20G
-100G
+100G</t>
  </si>
  <si>
    <t>按保底计提。2020.12.31开始保定2移动140G合并至保定移动二级，100M；2023.2.1起与BDGF-移动合并计费，保底144G，。2023.9.14退租100G带宽，转给保定2移动二级CDN节点。差异：3%以内以甲方为准，超出协商。</t>
  </si>
  <si>
    <t>BDCMCACHE</t>
  </si>
  <si>
    <t>保定移动二级</t>
  </si>
  <si>
    <t>杨星</t>
  </si>
  <si>
    <t>保定二级</t>
  </si>
  <si>
    <t>2018/8/29
2018/11/14
2020/12/31
2023/1/31</t>
  </si>
  <si>
    <t>200G+140G
-20G</t>
  </si>
  <si>
    <t xml:space="preserve">保定百楼
BD_CM_ST_1 </t>
  </si>
  <si>
    <t>BDGF-移动</t>
  </si>
  <si>
    <t>40G</t>
  </si>
  <si>
    <t>2023.2.1起转廊坊移动，与保定移动二级节点合并计费。2021.1.19开通40G，保底16G，颗粒度10M。与BDBL-移动合并（另备注：BDGF-移动与保定2移动共160G，属于CDN、高防、SSL共同使用，无法区分，CDN和高防可以用到160G，SSL复用高防20G）</t>
  </si>
  <si>
    <t>BDBL-CM-ST-2</t>
  </si>
  <si>
    <t>保定
DBL-HEBEI_MOBCOM</t>
  </si>
  <si>
    <t>大白楼河北移动</t>
  </si>
  <si>
    <t>于2020.11.30退租。静态带宽，60G，保底18G按照CDN单价计费</t>
  </si>
  <si>
    <t>DBL-HEBEI_MOBCOM</t>
  </si>
  <si>
    <t>保定百楼
BDBL-MOBCOM_BGP</t>
  </si>
  <si>
    <t>保定百楼移动BGP</t>
  </si>
  <si>
    <t>2018/10/25
2023/8/31</t>
  </si>
  <si>
    <t>20G
-16G</t>
  </si>
  <si>
    <t>按保底计提。4G,20%保底即0.8G;2023.8.31退租16G带宽。</t>
  </si>
  <si>
    <t>BDBL-MOBCOM_BGP</t>
  </si>
  <si>
    <t>中国移动通信集团河北有限公司承德分公司</t>
  </si>
  <si>
    <t>承德移动</t>
  </si>
  <si>
    <t>L20230626003</t>
  </si>
  <si>
    <t xml:space="preserve">CDN带宽 </t>
  </si>
  <si>
    <t>承德2
BEC</t>
  </si>
  <si>
    <t>承德2移动</t>
  </si>
  <si>
    <t>CDNCHENGDCM</t>
  </si>
  <si>
    <t>按保底计提。承德2移动BEC节点，2023.1.9开通200G带宽，40%保底，10M颗粒度</t>
  </si>
  <si>
    <t>CHENGD2CM</t>
  </si>
  <si>
    <t>中国移动通信集团河北有限公司保定分公司</t>
  </si>
  <si>
    <t>保定移动</t>
  </si>
  <si>
    <t>L20230626004</t>
  </si>
  <si>
    <t>保定
BD_CM_ST_1</t>
  </si>
  <si>
    <t>BDBL-移动</t>
  </si>
  <si>
    <t>2020/3/1
2020/11/27
2020/11/28
2021/10/1</t>
  </si>
  <si>
    <t>100G
+60G
+160G
+280G</t>
  </si>
  <si>
    <t>按保底计提。合并保底共360G，10M颗粒度
静态端口从3月1号开始保留100G，自2020年7月开始执行6100元/g/月，保底40G，.2020.11.27扩容60G，保底24G，。2020.11.28扩容160G，保底64G。2021.9.30扩容280G，于2021.10.1开始计费；CDN出口实际是IDC使用；差异：0-3取均值，超出协商。</t>
  </si>
  <si>
    <t>BDBL-CM-ST-1</t>
  </si>
  <si>
    <t>补7月计提，提147.36G，结147.63G，补0.27G</t>
  </si>
  <si>
    <t xml:space="preserve">保定
BD_CM_ST_1 </t>
  </si>
  <si>
    <t>BDBL-移动CDN</t>
  </si>
  <si>
    <t>保定三级移动</t>
  </si>
  <si>
    <t>2020/12/30
2021/4/1</t>
  </si>
  <si>
    <t>100G+160G</t>
  </si>
  <si>
    <t>自2021.4.1开始，2020.12.30开通的100G从BDBL-移动中拆分出来，并扩容至260G，保底104G，颗粒度10M。保定三级移动节点使用。与BDBL-移动合并</t>
  </si>
  <si>
    <t>BDBL-CM-ST-3</t>
  </si>
  <si>
    <t>2021/1/19
2023/2/1</t>
  </si>
  <si>
    <t>40G
-40G</t>
  </si>
  <si>
    <t xml:space="preserve">保定2移动
BD_CM_ST_1 </t>
  </si>
  <si>
    <t>保定2移动</t>
  </si>
  <si>
    <t>历史开通
2020/12/31
2021/1/1
2022/12/31</t>
  </si>
  <si>
    <t>140G-140G+120G
-120G</t>
  </si>
  <si>
    <t>2020.12.31开通120G，于2021.1.1开始计费，40%保底，100M颗粒度，保底48G。与BDBL-移动合并（另备注：BDGF-移动与保定2移动共160G，属于CDN、高防、SSL共同使用，无法区分，CDN和高防可以用到160G，SSL复用高防20G）2022.12.31退租120G。</t>
  </si>
  <si>
    <t>BD2CM</t>
  </si>
  <si>
    <t>中国电信股份有限公司保定分公司</t>
  </si>
  <si>
    <t>保定电信</t>
  </si>
  <si>
    <t>182115IDC00095</t>
  </si>
  <si>
    <t>保定大王店
BDDWD-CT-ST-1</t>
  </si>
  <si>
    <t>BDDWD-电信</t>
  </si>
  <si>
    <t>按中值计提。2020年10月27日开始计费，100M颗粒度，保底20G；0-3取中值，超出协商</t>
  </si>
  <si>
    <t>BDDWD-CT-ST-1</t>
  </si>
  <si>
    <t>定兴
BDDX-CT-ST-2</t>
  </si>
  <si>
    <t>BDDX-电信CDN</t>
  </si>
  <si>
    <t>保定三级电信</t>
  </si>
  <si>
    <t>2021/1/1
2021/9/1</t>
  </si>
  <si>
    <t>200G
+200G</t>
  </si>
  <si>
    <t>按中值计提。108G保底（按360G带宽计算保底），100M颗粒度保定定兴电信，2021.1.1开始计费，使用200G带宽，IPv4地址每万兆免费提供32个，超出部分30个/月；IPv6地址免费提供；此节点为保定三级电信使用。2021.7.22扩容200G，于2021.9.1开始计费。；新合同2021.8.1单价降为9500元/G/月（CDN出口，给IDC使用）；实际使用400G，免费40G，运营商侧记录360G，保底按360G计算。0-3取中值，超出协商</t>
  </si>
  <si>
    <t>BDDX-CT-ST-2</t>
  </si>
  <si>
    <t>补8月计提，提129.6G，结129.63G，补0.03G</t>
  </si>
  <si>
    <t>定兴
BDDX-CT-ST-1</t>
  </si>
  <si>
    <t>BDDX-电信</t>
  </si>
  <si>
    <t>BDDX</t>
  </si>
  <si>
    <t>按保底计提。120G保底，100M颗粒度。BDDX机房电信出口开通400G，于2021-9-30交付，于2021-11-1开始计费。0-3取中值，超出协商</t>
  </si>
  <si>
    <t>BDDX-CT-ST-1</t>
  </si>
  <si>
    <t>保定大王店
电信BGP</t>
  </si>
  <si>
    <t>BDDWD-电信BGP</t>
  </si>
  <si>
    <t>按保底计提。2021年2月1日开始计费，合同未签署，暂按100M颗粒度，保底1G；20G端口限速1G。</t>
  </si>
  <si>
    <t>BDDWD-CT-BGP-1</t>
  </si>
  <si>
    <t>WM</t>
  </si>
  <si>
    <t>182315IDC00433</t>
  </si>
  <si>
    <t>保定</t>
  </si>
  <si>
    <t>超巨云威_河北电信ICT</t>
  </si>
  <si>
    <t>颗粒度1M，保底0G;
差异：5%以内取百度，5%~8%取中值，超出协商</t>
  </si>
  <si>
    <t>cjcdn_hbdxict</t>
  </si>
  <si>
    <t>华中-WM</t>
  </si>
  <si>
    <t>湖北</t>
  </si>
  <si>
    <t>中国联合网络通信有限公司武汉市分公司</t>
  </si>
  <si>
    <t>武汉联通</t>
  </si>
  <si>
    <t>182015IDC00374</t>
  </si>
  <si>
    <t>武汉
WHGG-UNICOM_BGP</t>
  </si>
  <si>
    <t>武汉光谷联通BGP</t>
  </si>
  <si>
    <t>WHGG-UNICOM_BGP</t>
  </si>
  <si>
    <t>2018/8/21
2023/6/2</t>
  </si>
  <si>
    <t>2023.6.2退租，6月费用减免。保底1G</t>
  </si>
  <si>
    <t>中国电信股份有限公司湖北互联网数据事业部</t>
  </si>
  <si>
    <t>黄石电信</t>
  </si>
  <si>
    <t>L20230322002</t>
  </si>
  <si>
    <t>黄石电信
HSCTCACHE</t>
  </si>
  <si>
    <t>2015/1/28
2021/5/1
2021/6/30
2021/10/1
2021/11/1
2022/8/31</t>
  </si>
  <si>
    <t>120G
+10G
-10G
+140G
+140G
-200G</t>
  </si>
  <si>
    <t>2023年5月保底暂时下调为25%，颗粒度100M
。HSCT、HS2CT、HS3CT合并至HS2CT，2021.5.1从SSL迁移10G给CDN使用；2022.8.31迁移200G带宽至襄阳电信二级节点；2022.9开始拆分计提，不合并，帮SSL10G跑保底</t>
  </si>
  <si>
    <t>HSCTCACHE</t>
  </si>
  <si>
    <t>黄石电信SSL
WHHSSSLTELECOM</t>
  </si>
  <si>
    <t>黄石电信SSL</t>
  </si>
  <si>
    <t>2017/4/1
2021/5/1</t>
  </si>
  <si>
    <t>20G-10G</t>
  </si>
  <si>
    <t>颗粒度100M
。与HSCTCACHE合并保底，按实际流量计提。</t>
  </si>
  <si>
    <t>WHHSSSLTELECOM</t>
  </si>
  <si>
    <t>黄石2电信
HS2CT</t>
  </si>
  <si>
    <t>黄石2电信</t>
  </si>
  <si>
    <t>2018/9/25
2023/8/31</t>
  </si>
  <si>
    <t>2023.8.31节点退租。2023年5月保底暂时下调为25%，颗粒度100M
；1%以内以甲方为准，1%~3%取中值，超出协商；2022.9开始拆分计提，不合并</t>
  </si>
  <si>
    <t>HS2CT</t>
  </si>
  <si>
    <t>黄石3电信
HS3CT</t>
  </si>
  <si>
    <t>黄石3电信</t>
  </si>
  <si>
    <t>2018/12/15
2023/8/31</t>
  </si>
  <si>
    <t>2023.8.31退租80G带宽。2023年5月保底暂时下调为25%，颗粒度100M
。HSCT、HS2CT、HS3CT合并至HS2CT；2022.9开始拆分计提，不合并</t>
  </si>
  <si>
    <t>HS3CT</t>
  </si>
  <si>
    <t>襄阳电信</t>
  </si>
  <si>
    <t>云自采-襄阳电信 XIANGYCT</t>
  </si>
  <si>
    <t>云自采-襄阳电信</t>
  </si>
  <si>
    <t>2017/10/10
2022/9/1</t>
  </si>
  <si>
    <t>160G
+200G</t>
  </si>
  <si>
    <t>2023年5月保底暂时下调为25%，100M颗粒度,保底108G;2022.9.1新增200G带宽，从HSCTCACHE节点迁移</t>
  </si>
  <si>
    <t>XIANGYCT</t>
  </si>
  <si>
    <t>襄阳电信2 XIANGY2CT</t>
  </si>
  <si>
    <t>襄阳电信2</t>
  </si>
  <si>
    <t>2023年5月保底暂时下调为25%，100M颗粒度,保底48G</t>
  </si>
  <si>
    <t>XIANGY2CT</t>
  </si>
  <si>
    <t>补7月计提，提45.6G，运营商64.01G，依据合同按中值54.745G结算，补9.145G</t>
  </si>
  <si>
    <t>补8月计提，提46G，运营商46.64G，依据合同按中值46.285G结算，补0.285G</t>
  </si>
  <si>
    <t>襄阳三级电信 XIANGYIXCT</t>
  </si>
  <si>
    <t>襄阳三级电信</t>
  </si>
  <si>
    <t>2023年5月保底暂时下调为25%，100M颗粒度,保底48G；差异：0-1以百度为准，1-3取中值，超出协商</t>
  </si>
  <si>
    <t>XIANGYIXCT</t>
  </si>
  <si>
    <t>XN襄阳三级电信</t>
  </si>
  <si>
    <t>120G</t>
  </si>
  <si>
    <t>100M颗粒度,保底48G;襄阳三级电信2022.9.8扩容120G；差异：0-1以百度为准，1-3取中值，超出协商</t>
  </si>
  <si>
    <t>XNXIANGYIXCT</t>
  </si>
  <si>
    <t>拓研信息</t>
  </si>
  <si>
    <t>L20230920001</t>
  </si>
  <si>
    <t>襄阳4电信</t>
  </si>
  <si>
    <t>CDNXIANGYCT</t>
  </si>
  <si>
    <t>2023.9.1襄阳4电信节点新增CDN 160G，保底32G，颗粒度100M</t>
  </si>
  <si>
    <t>XIANGY4CT</t>
  </si>
  <si>
    <t>中国联合网络通信有限公司黄石市分公司</t>
  </si>
  <si>
    <t>黄石联通</t>
  </si>
  <si>
    <t>182215IDC00678</t>
  </si>
  <si>
    <t>30G保底，1M颗粒度，HSUN节点，2022.10.1新增100G带宽</t>
  </si>
  <si>
    <t>HSUN</t>
  </si>
  <si>
    <t>182015IDC00343</t>
  </si>
  <si>
    <t>武汉联通SSL</t>
  </si>
  <si>
    <t>历史开通
2019/12/31
2022/11/30</t>
  </si>
  <si>
    <t>20G
-10G
-10G</t>
  </si>
  <si>
    <t>2022.11.30节点退租。2019/12/31退10G,退租后SSL保底3G，100M颗粒度；（TCO机房：武汉联通    武汉联通SSL合并计费）CDN 60G已于8.24下线</t>
  </si>
  <si>
    <t>WHSSLUNICOM</t>
  </si>
  <si>
    <t>182315IDC00416</t>
  </si>
  <si>
    <t>武汉联通CDN</t>
  </si>
  <si>
    <t>武汉3联通</t>
  </si>
  <si>
    <t>CDNWHUN2</t>
  </si>
  <si>
    <t>WH3UN节点，2022.9.1开始计费40G带宽，保底12G，颗粒度100M；差异：0-1以百度为准，1-3取中值，超出协商</t>
  </si>
  <si>
    <t>WH3UN</t>
  </si>
  <si>
    <t>武汉4联通</t>
  </si>
  <si>
    <t>CDNWHUN4</t>
  </si>
  <si>
    <t>2022/10/1
2023/4/1
2023/5/16</t>
  </si>
  <si>
    <t>40G
+100G
-140</t>
  </si>
  <si>
    <t>于2023.5.16节点退租。WH4UN节点，2022.10.1新增40G带宽，免费使用；武汉联通40G在22年10月至23年8月赠送；2023.4.1扩容100G带宽</t>
  </si>
  <si>
    <t>WH4UN</t>
  </si>
  <si>
    <t>武汉5联通</t>
  </si>
  <si>
    <t>CDNWHUN5</t>
  </si>
  <si>
    <t>按保底计提。2023.6.8WH5UN节点，BEC新增20G带宽，保底G，颗粒度M</t>
  </si>
  <si>
    <t>WH5UN</t>
  </si>
  <si>
    <t>中国联合网络通信有限公司荆门市分公司</t>
  </si>
  <si>
    <t>荆门联通</t>
  </si>
  <si>
    <t>L20230726001</t>
  </si>
  <si>
    <t>荆门联通
BEC</t>
  </si>
  <si>
    <t>CDNJINGMUN</t>
  </si>
  <si>
    <t>2023.7.10JINGMUN节点，BEC新增200G带宽，保底60G，颗粒度1M;差异：3%以内按乙方结算，3%~5%取均值，超出协商</t>
  </si>
  <si>
    <t>JINGMUN</t>
  </si>
  <si>
    <t>中国联合网络通信有限公司襄阳市分公司</t>
  </si>
  <si>
    <t>襄阳联通</t>
  </si>
  <si>
    <t>182315IDC00424</t>
  </si>
  <si>
    <t>襄阳三线</t>
  </si>
  <si>
    <t>襄阳三级联通</t>
  </si>
  <si>
    <t>XIANGYIXUN</t>
  </si>
  <si>
    <t>2019/6/6
2021/9/1
2022/4/30
2022/9/20
2023/5/1</t>
  </si>
  <si>
    <t>80G
+40G
-80G
+60G
+80G</t>
  </si>
  <si>
    <t>30G保底，1M颗粒度。该节点未使用机架；差异解决：0-3,以百度为准、3-5取中值、超出双方协商。2021.9.1扩容40G带宽，自9.1开始合并计费对我司有利（商务确认9.23开始计费）2022.4.30关闭80G带宽转签代理合同。2022年9月20日新增的60G，9月无保底，与40G分开计费。2022年10月1日开始，40G与60G合并计费。2023.5.1新合同起橘智的80G重新迁回襄阳联通。</t>
  </si>
  <si>
    <t>补8月计提，提59.628G，运营商60.831G，依据合同暂以运营商60.831G结算，补1.203G</t>
  </si>
  <si>
    <t>橘智科技有限公司</t>
  </si>
  <si>
    <t>橘智科技</t>
  </si>
  <si>
    <t>L20230423002</t>
  </si>
  <si>
    <t>XN襄阳三级联通</t>
  </si>
  <si>
    <t>襄阳联通三线,2022.5.1开始直签资源转代理，新增代理80G三线带宽，7500元/月/G，保底24G，100M颗粒度，95计费，免费提供173个IP地址，超出按照50元/月/个计费。差异：0-3取甲方，超出协商。2023.5.1新合同起橘智的80G重新迁回襄阳联通。</t>
  </si>
  <si>
    <t>XNXIANGYIXUN</t>
  </si>
  <si>
    <t>中国移动通信集团湖北有限公司</t>
  </si>
  <si>
    <t>湖北移动</t>
  </si>
  <si>
    <t>L20230626005</t>
  </si>
  <si>
    <t>襄阳</t>
  </si>
  <si>
    <t>襄阳2移动</t>
  </si>
  <si>
    <t>2019/5/11
2021/10/1
2022/4/30
2022/5/31
2023/4/30</t>
  </si>
  <si>
    <t>320G
+100G
-100G
-50G
-150G</t>
  </si>
  <si>
    <t>保底48G ,10M颗粒度；2022.4.30XIANGY2CM节点退租100G带宽2022.5.31XIANGY2CM节点退租50G；2023.1.1XIANGY3CM节点100G转给XIANGY2CM节点CDN使用；0-3取均值，超出协商。</t>
  </si>
  <si>
    <t>XIANGY2CM</t>
  </si>
  <si>
    <t xml:space="preserve">襄阳 </t>
  </si>
  <si>
    <t>襄阳3移动</t>
  </si>
  <si>
    <t>100G
-100G</t>
  </si>
  <si>
    <t>襄阳3移动（边缘计算节点），新增200G完成业务测试，已于2021-09-22开始正式切流量上线，于2021.10.1开始计费，与襄阳2移动合并</t>
  </si>
  <si>
    <t>XIANGY3CM</t>
  </si>
  <si>
    <t>襄阳 XIANGYIXCM</t>
  </si>
  <si>
    <t>襄阳三级移动</t>
  </si>
  <si>
    <t>2019/6/1
2021/11/8
2022/9/10</t>
  </si>
  <si>
    <t>80G
+80G
+100G</t>
  </si>
  <si>
    <t>保底40%即104G，10M；2021.11.1扩容80G带宽，于2021.11.8开始计费。0-3取均值，超出协商。</t>
  </si>
  <si>
    <t>XIANGYIXCM</t>
  </si>
  <si>
    <t>武汉移动
BEC</t>
  </si>
  <si>
    <t>武汉6移动</t>
  </si>
  <si>
    <t>CDNWHCM3</t>
  </si>
  <si>
    <t>2023.9.7WH6CM节点，BEC新增200G带宽，保底80G，颗粒度10M</t>
  </si>
  <si>
    <t>WH6CM</t>
  </si>
  <si>
    <t>武汉7移动</t>
  </si>
  <si>
    <t>CDNWHCM4</t>
  </si>
  <si>
    <t>2023.9.8WH7CM节点，BEC新增200G带宽，保底80G，颗粒度10M</t>
  </si>
  <si>
    <t>WH7CM</t>
  </si>
  <si>
    <t>中国联合网络通信有限公司黄冈市分公司</t>
  </si>
  <si>
    <t>黄冈联通</t>
  </si>
  <si>
    <t>182315IDC00225</t>
  </si>
  <si>
    <t>黄冈</t>
  </si>
  <si>
    <t>黄冈联通BEC节点，2023.4.1开通200G带宽，保底60G，颗粒度1M；差异：0~3取乙方，3~5取均值，超出协商</t>
  </si>
  <si>
    <t>HUANGGUN</t>
  </si>
  <si>
    <t>中国电信股份有限公司武汉分公司</t>
  </si>
  <si>
    <t>武汉电信</t>
  </si>
  <si>
    <t>L20230423020</t>
  </si>
  <si>
    <t>武汉</t>
  </si>
  <si>
    <t>WHGG电信2</t>
  </si>
  <si>
    <t>WHGG</t>
  </si>
  <si>
    <t>WHGG电信2节点，2023.4.23开通40G带宽，保底12G，颗粒度100M</t>
  </si>
  <si>
    <t>WHGG-CT-ST-2</t>
  </si>
  <si>
    <t>华南-WM</t>
  </si>
  <si>
    <t>广西</t>
  </si>
  <si>
    <t>广西壮族自治区公众信息产业有限公司</t>
  </si>
  <si>
    <t>广西电信</t>
  </si>
  <si>
    <t>L20230424009</t>
  </si>
  <si>
    <t>南宁电信ssl</t>
  </si>
  <si>
    <t>CDNNNCT</t>
  </si>
  <si>
    <t>2013/6/25
2023/4/27</t>
  </si>
  <si>
    <t>2023.4.27节点退租。颗粒度100M，保底3G/口，181915IDC00219合同期内最后14天为流量赠送期。</t>
  </si>
  <si>
    <t>GXSSLTELECOM</t>
  </si>
  <si>
    <t xml:space="preserve">南宁电信2
南宁3电信
南宁4电信 </t>
  </si>
  <si>
    <t>南宁4电信</t>
  </si>
  <si>
    <t>2013/6/25，2019/1/25，2019/4/3，2019/11/30，2021/10/30，2022/4/30
2022/5/31
2022/6/30
2022/6/30
2022/8/31</t>
  </si>
  <si>
    <t>160G
+160G
+200G
-100G
+40G
-150G
-120G
-30G NN3CT
-70G NN4CT
-50G</t>
  </si>
  <si>
    <t>2022/8/31退租50G，2022/5/31退租120G，退租NN3CT及NN4CT节点共计 150G，11月送20天测试期，与SSL合并保底141G，需要注意20211030扩容40G，20191130退租南宁2电信100G。颗粒度100M，保底3G/口，181915IDC00219合同期内最后14天为流量赠送期。</t>
  </si>
  <si>
    <t>NN4CT</t>
  </si>
  <si>
    <t>南宁5电信</t>
  </si>
  <si>
    <t>CDNNNCT2</t>
  </si>
  <si>
    <t>2020/11/23
2022/5/31</t>
  </si>
  <si>
    <t>80G-80G</t>
  </si>
  <si>
    <t>2022/5/31退租80G，11月送20天测试期，20201123开始计费，颗粒度100M，保底24G</t>
  </si>
  <si>
    <t>NN5CT</t>
  </si>
  <si>
    <t>中国联合网络通信有限公司广西壮族自治区分公司</t>
  </si>
  <si>
    <t>广西联通</t>
  </si>
  <si>
    <t>L20230223004</t>
  </si>
  <si>
    <t>南宁2
NNUNGROUP</t>
  </si>
  <si>
    <t xml:space="preserve">南宁2联通
南宁3联通
</t>
  </si>
  <si>
    <t>CDNNNUN</t>
  </si>
  <si>
    <t>2018/12/18
2019/3/5</t>
  </si>
  <si>
    <t>40G+
60G</t>
  </si>
  <si>
    <t>颗粒度100M，南宁2*南宁3共保底30G；差异：1%以内取甲方，1%~3%取中值，超出协商</t>
  </si>
  <si>
    <t>NN2UN</t>
  </si>
  <si>
    <t>中国移动通信集团广西有限公司南宁分公司</t>
  </si>
  <si>
    <t>南宁移动</t>
  </si>
  <si>
    <t>L20230728002</t>
  </si>
  <si>
    <t>南宁</t>
  </si>
  <si>
    <t>CDNNNCM</t>
  </si>
  <si>
    <t>2019/1/25
2020/7/1
2022/4/30
2022/5/12
2022/7/31</t>
  </si>
  <si>
    <t>160G
+80G
-100G
-90G
-50G</t>
  </si>
  <si>
    <t>（1）颗粒度10M，保底96；（2）需要注意20200701扩容80G</t>
  </si>
  <si>
    <t>NNCM</t>
  </si>
  <si>
    <t>南宁3移动</t>
  </si>
  <si>
    <t>CDNNNCM3</t>
  </si>
  <si>
    <t>2019/2/25
2022/4/30
2022/7/31</t>
  </si>
  <si>
    <t>160G-60G
-80G</t>
  </si>
  <si>
    <t>按保底计提。颗粒度10M，保底40G；2022.7.31退租后此节点剩余带宽是BEC使用</t>
  </si>
  <si>
    <t>NN3CM</t>
  </si>
  <si>
    <t>南宁7移动</t>
  </si>
  <si>
    <t>2023.5.5新增BEC南宁7移动节点，颗粒度10M，保底200G</t>
  </si>
  <si>
    <t>NN7CM</t>
  </si>
  <si>
    <t>南宁9移动</t>
  </si>
  <si>
    <t>CDNNNCM4</t>
  </si>
  <si>
    <t>2023.8.8新增BEC南宁9移动节点，颗粒度10M，保底160G</t>
  </si>
  <si>
    <t>NN9CM</t>
  </si>
  <si>
    <t>西南-WM</t>
  </si>
  <si>
    <t>云南</t>
  </si>
  <si>
    <t>中国电信股份有限公司昆明分公司</t>
  </si>
  <si>
    <t>昆明电信</t>
  </si>
  <si>
    <t>182315IDC00274</t>
  </si>
  <si>
    <t>昆明2</t>
  </si>
  <si>
    <t>昆明电信2</t>
  </si>
  <si>
    <t>CDNKMCT</t>
  </si>
  <si>
    <t>-80G</t>
  </si>
  <si>
    <t>需要注意2019年12月31日退租80G。颗粒度100M，保底3G/口</t>
  </si>
  <si>
    <t>KM2CT</t>
  </si>
  <si>
    <t>L20230424006</t>
  </si>
  <si>
    <t>昆明3</t>
  </si>
  <si>
    <t>昆明电信3</t>
  </si>
  <si>
    <t>CDNKMCT2</t>
  </si>
  <si>
    <t xml:space="preserve">需要注意2019年12月31日退租80G。颗粒度100M，保底3G/口
</t>
  </si>
  <si>
    <t>KM3CT</t>
  </si>
  <si>
    <t>昆明5+6 
KMCTGROUP</t>
  </si>
  <si>
    <t>昆明5电信
昆明6电信</t>
  </si>
  <si>
    <t>2018/1/1
2022/4/30
2022/5/31
2022/6/30</t>
  </si>
  <si>
    <t>80G+240G
-180G
-40G
-60G</t>
  </si>
  <si>
    <t>颗粒度100M，保底3G/口；KM5CT  20G
KM6CT  20G
合同约定乙方给予甲方互联网带宽实际按确认流量的74.56%结算，计提已折算在单价上，故流量不用折算。
差异：3%之内认百度，3%-5%取均值</t>
  </si>
  <si>
    <t>KM5CT</t>
  </si>
  <si>
    <t>昆明4</t>
  </si>
  <si>
    <t>昆明电信4</t>
  </si>
  <si>
    <t>2018/4/18
2022/4/30
2022/5/31</t>
  </si>
  <si>
    <t>80G-20G-60G</t>
  </si>
  <si>
    <t xml:space="preserve">2022/5/31节点退租。颗粒度100M，保底3G/口
</t>
  </si>
  <si>
    <t>KM4CT</t>
  </si>
  <si>
    <t>中国联合网络通信有限公司云南省分公司</t>
  </si>
  <si>
    <t>云南联通</t>
  </si>
  <si>
    <t>L20230626006</t>
  </si>
  <si>
    <t>昆明</t>
  </si>
  <si>
    <t>昆明联通</t>
  </si>
  <si>
    <t>CDNKMUN</t>
  </si>
  <si>
    <t>（1）颗粒度1M，保底4G；（2）2019年7月1日开始价格为6666.67，注意历史单价付款冲销；0~1以百度为准，1~3取均值，超出协商</t>
  </si>
  <si>
    <t>KMUN</t>
  </si>
  <si>
    <t>L20230424007</t>
  </si>
  <si>
    <t>昆明4联通</t>
  </si>
  <si>
    <t>CDNKMUN3</t>
  </si>
  <si>
    <t>2021/5/1
2023/6/2</t>
  </si>
  <si>
    <t>80G
-70G</t>
  </si>
  <si>
    <t>云南联通新建80G节点，颗粒度100M，保底24G;2023.6.2退租70G带宽；此节点涉及产品反购，查询收款情况后再付款</t>
  </si>
  <si>
    <t>KM4UN</t>
  </si>
  <si>
    <t>昆明5联通</t>
  </si>
  <si>
    <t>CDNKMUN4</t>
  </si>
  <si>
    <t>2022/9/1，2023/1/31</t>
  </si>
  <si>
    <t>40G-40G</t>
  </si>
  <si>
    <t>23年1月31日KM5UN整节点退租，退租40G，KM5UN节点新增40G带宽，保底12G，颗粒度1M；0~1以百度为准，1~3取均值，超出协商</t>
  </si>
  <si>
    <t>KM5UN</t>
  </si>
  <si>
    <t>L20230426007</t>
  </si>
  <si>
    <t>昆明6联通</t>
  </si>
  <si>
    <t>2023/4/1
2023/5/31</t>
  </si>
  <si>
    <t>60G
-60G</t>
  </si>
  <si>
    <t>【BEC新建】昆明联通新建60G 2023-4-1节点正式上线 (KM6UN)，2023年4月1日 开始计费;2023.5.1退租60G带宽。
差异：差异率1%以内以我司流量为准，1%-3%取平均值</t>
  </si>
  <si>
    <t>KM6UN</t>
  </si>
  <si>
    <t>中国移动通信集团云南有限公司昆明分公司</t>
  </si>
  <si>
    <t>昆明移动</t>
  </si>
  <si>
    <t>L20230626007</t>
  </si>
  <si>
    <t>昆明3移动</t>
  </si>
  <si>
    <t>CDNKMCM3</t>
  </si>
  <si>
    <t>2019/1/25
2020/1/1
2016/9/1
2022/5/31</t>
  </si>
  <si>
    <t>150G
+40G
+10G
-200G</t>
  </si>
  <si>
    <t>2022/5/31退租200G，（1）颗粒度10M，保底80G；（2）昆明移动+昆明3移动=200G合并计费</t>
  </si>
  <si>
    <t>KM3CM</t>
  </si>
  <si>
    <t>昆明4移动</t>
  </si>
  <si>
    <t>CDNKMCM4</t>
  </si>
  <si>
    <t>2019/3/1
2020/1/1
2023/4/30</t>
  </si>
  <si>
    <t>200G
+120G
-100G</t>
  </si>
  <si>
    <t>颗粒度10M，保底128G</t>
  </si>
  <si>
    <t>KM4CM</t>
  </si>
  <si>
    <t>海南</t>
  </si>
  <si>
    <t>中国电信股份有限公司文昌分公司</t>
  </si>
  <si>
    <t>海口电信</t>
  </si>
  <si>
    <t>L20230424008</t>
  </si>
  <si>
    <t>海口2</t>
  </si>
  <si>
    <t>海口电信2</t>
  </si>
  <si>
    <t>CDNHKCT2</t>
  </si>
  <si>
    <t>2018/8/1
2019/7/25</t>
  </si>
  <si>
    <t>需要注意202007开始合并至海口3电信，颗粒度100M，保底24G，新增40G2019年7月25日开始计费，存量同时降价，注意新合同约定存量120G2019年7月1日开始按照9833计费</t>
  </si>
  <si>
    <t>HK2CT</t>
  </si>
  <si>
    <t>海口3</t>
  </si>
  <si>
    <t>海口3电信</t>
  </si>
  <si>
    <t>CDNHKCT3</t>
  </si>
  <si>
    <t>2018/12/19
2022/5/31</t>
  </si>
  <si>
    <t>80G
+40G
+40G
-80G</t>
  </si>
  <si>
    <t>2022/5/31退租80G，需要注意202007开始合并海口2电信的80G，颗粒度100M，保底24G</t>
  </si>
  <si>
    <t>HK3CT</t>
  </si>
  <si>
    <t>中国联合网络通信有限公司海南省分公司</t>
  </si>
  <si>
    <t>海口联通</t>
  </si>
  <si>
    <t>L20230725017</t>
  </si>
  <si>
    <t>海南海口</t>
  </si>
  <si>
    <t>海口2联通</t>
  </si>
  <si>
    <t>CDNHKUN</t>
  </si>
  <si>
    <t>2018/7/25
2020/4/8
2020/9/30
2022/6/30</t>
  </si>
  <si>
    <t>40G
+40G
-20G
-20G</t>
  </si>
  <si>
    <t>（1）颗粒度10M，保底12G；（2）20200930退租20G。（3）需要注意20200801开始价格为9000，需要注意20200408扩容40G，2019年11月1日开始价格为8333.差异：0~1以百度为准，1~3取均值，超出协商</t>
  </si>
  <si>
    <t>HK2UN</t>
  </si>
  <si>
    <t>中国移动通信集团海南有限公司</t>
  </si>
  <si>
    <t>海口移动</t>
  </si>
  <si>
    <t>L20230728003</t>
  </si>
  <si>
    <t>海口</t>
  </si>
  <si>
    <t>海口2移动</t>
  </si>
  <si>
    <t>CDNHKCM</t>
  </si>
  <si>
    <t>2019/1/10
2022/5/31</t>
  </si>
  <si>
    <t>HK2CM2022/5/31退租40G，202101对账已扣减，（1）需要注意2020年9月1日开始海口2移动合并海口3移动；（2）颗粒度10M，保底48G；2022.6.1起不合并，海口2移动已退租。</t>
  </si>
  <si>
    <t>HK2CM</t>
  </si>
  <si>
    <t>海口3移动</t>
  </si>
  <si>
    <t>2020/6/29
2022/7/31</t>
  </si>
  <si>
    <t>80G
-60G</t>
  </si>
  <si>
    <t>（1）需要注意2020年9月1日开始合并至海口2移动；（2）颗粒度10M，保底32G；2022.6.1起不合并，海口2移动已退租。</t>
  </si>
  <si>
    <t>HK3CM</t>
  </si>
  <si>
    <t>华东-WM</t>
  </si>
  <si>
    <t>江西</t>
  </si>
  <si>
    <t>中国电信股份有限公司江西分公司</t>
  </si>
  <si>
    <t>江西电信</t>
  </si>
  <si>
    <t>182315IDC00283</t>
  </si>
  <si>
    <t>南昌电信2</t>
  </si>
  <si>
    <t>CDNNCCT2</t>
  </si>
  <si>
    <t>2013/7/16
2019/7/25
2020/06/30</t>
  </si>
  <si>
    <t>80G
40G
-120G</t>
  </si>
  <si>
    <t>南昌电信2和南昌电信3合并计费，南昌2节点退租。19.7.25扩容40G.。计费颗粒度100M。从19.11.1开始保底降为30%，即36G</t>
  </si>
  <si>
    <t>182315IDC00262</t>
  </si>
  <si>
    <t>江西南昌3</t>
  </si>
  <si>
    <t>南昌3电信</t>
  </si>
  <si>
    <t>2019/1/6 2020/06/30
2021/10/31
2021/12/4</t>
  </si>
  <si>
    <t>100G
120G
-210G
+210G</t>
  </si>
  <si>
    <t>2021.11从NC3CT拆出210G，11月免费。保留的10G边缘正常计费（2021.12恢复）
南京电信2和南昌电信3合并计费，合并保底66G，30%。南昌2退租后并入南昌3，自2023年9月起保底变更为20%；计费颗粒度100M</t>
  </si>
  <si>
    <t>NC3CT</t>
  </si>
  <si>
    <t>江西南昌4</t>
  </si>
  <si>
    <t>南昌4电信</t>
  </si>
  <si>
    <t>2021/11/1
2021/12/3</t>
  </si>
  <si>
    <t>210G
-210G</t>
  </si>
  <si>
    <t>2021.11从NC3CT拆出210G，11月免费。保留的10G边缘正常计费。因不涉及计费，2021.12还原</t>
  </si>
  <si>
    <t>L20221129001</t>
  </si>
  <si>
    <t>南昌</t>
  </si>
  <si>
    <t>南昌5电信</t>
  </si>
  <si>
    <t>CDNNCCT4</t>
  </si>
  <si>
    <t>2022/11/1
2022/12/31</t>
  </si>
  <si>
    <t>220G-220G</t>
  </si>
  <si>
    <t>20221231退租。20221101开始计费，保底66G</t>
  </si>
  <si>
    <t>中国联合网络通信有限公司南昌市分公司</t>
  </si>
  <si>
    <t>江西联通</t>
  </si>
  <si>
    <t>L20230519001</t>
  </si>
  <si>
    <t>南昌：南昌联通+南昌2联通</t>
  </si>
  <si>
    <t>南昌2联通</t>
  </si>
  <si>
    <t>CDNNCUN</t>
  </si>
  <si>
    <t>2017/7/1
2019/1/25
2022/7/31
2022/8/31</t>
  </si>
  <si>
    <t>40G
60G
-40G
-40G</t>
  </si>
  <si>
    <t>20220831退租40G，剩余带宽20G，5G保底，颗粒100M。20220731退租40G，剩余带宽60G。
TCO机房：南昌联通+南昌2联通合并计费</t>
  </si>
  <si>
    <t>NC2UN</t>
  </si>
  <si>
    <t>中国移动通信集团江西有限公司南昌分公司</t>
  </si>
  <si>
    <t>南昌移动</t>
  </si>
  <si>
    <t>L20230626008</t>
  </si>
  <si>
    <t>南昌2
NC2CM 0G
NC5CM  200G</t>
  </si>
  <si>
    <t>南昌5移动</t>
  </si>
  <si>
    <t>CDNNCCM2</t>
  </si>
  <si>
    <t>2017/5/12
2022/3/31
2022/5/31
2022/7/31</t>
  </si>
  <si>
    <t>40G+200G
-40G-60G
-80
-40G</t>
  </si>
  <si>
    <t>20220731退租40G，剩余带宽20G，10M,40%保底，8G。从20220501开始带宽总量为60G，
南昌5移动200G于2022.3.31退租60G， 南昌2移动 40G全部退租。
南昌5移动2022.5.31退租80G。</t>
  </si>
  <si>
    <t>NC5CM</t>
  </si>
  <si>
    <t>L20230529002</t>
  </si>
  <si>
    <t>南昌8</t>
  </si>
  <si>
    <t>南昌8移动</t>
  </si>
  <si>
    <t>CDNNCCM3</t>
  </si>
  <si>
    <t>2023/5/5
2023/7/31</t>
  </si>
  <si>
    <t>600G
-200G</t>
  </si>
  <si>
    <t>2023.5.5新增BEC南昌8移动节点，颗粒度10M，保底160G;2023.7.31退租200G，搬迁至南昌9移动和南昌10移动节点</t>
  </si>
  <si>
    <t>NC8CM</t>
  </si>
  <si>
    <t>南昌9</t>
  </si>
  <si>
    <t>南昌9移动</t>
  </si>
  <si>
    <t>按保底计提。2023.8.10新增BEC南昌9移动节点，颗粒度10M，保底40G;</t>
  </si>
  <si>
    <t>NC9CM</t>
  </si>
  <si>
    <t>南昌10</t>
  </si>
  <si>
    <t>南昌10移动</t>
  </si>
  <si>
    <t>按保底计提。2023.8.10新增BEC南昌10移动节点，颗粒度10M，保底40G;</t>
  </si>
  <si>
    <t>NC10CM</t>
  </si>
  <si>
    <t>南昌11</t>
  </si>
  <si>
    <t>南昌11移动</t>
  </si>
  <si>
    <t>按保底计提。2023.8.4新增BEC南昌11移动节点，颗粒度10M，保底80G;从南昌8移动搬迁</t>
  </si>
  <si>
    <t>NC11CM</t>
  </si>
  <si>
    <t>华北-lijia</t>
  </si>
  <si>
    <t>中国联合网络通信有限公司北京市分公司</t>
  </si>
  <si>
    <t>北京联通</t>
  </si>
  <si>
    <t>182215IDC00131</t>
  </si>
  <si>
    <t>次渠</t>
  </si>
  <si>
    <t>北京2联通</t>
  </si>
  <si>
    <t>历史开通
2019/1/25
2022/5/31</t>
  </si>
  <si>
    <t>100G+200G-200G-100G</t>
  </si>
  <si>
    <t>20220531退租BJ2UN200G，BJUN100G，颗粒度100M，保底由140G/月调整为2400G/年，单价由13000元/G/月降低至10000元/G/月，降幅23%。新增弹性计费条款：全年按照2400G承诺保底， 前11个月可按照实际流量付费，最后一个月按照全年保底2400G清算费用系统部已核实此节点合并BJUN+BJ2UN=300G计费；自2019年1月25日开始带宽按新价格执行。按协议1%以内以乙方为准，1%-5%取平均值。</t>
  </si>
  <si>
    <t>BJ2UN</t>
  </si>
  <si>
    <t>182115IDC00017</t>
  </si>
  <si>
    <t>联通BGP</t>
  </si>
  <si>
    <t>60G</t>
  </si>
  <si>
    <t>颗粒度100M，保底4G；3%以内乙方数据为准，3%-5%取中值。UNICOM_BGP端口20G，M1-UNICOM_BGP端口40G合并计费</t>
  </si>
  <si>
    <t>M1-UNICOM_BGP</t>
  </si>
  <si>
    <t>经SYS确认，2021年2月5日，CQ02的20G退租，土城40G迁移至窦店40G</t>
  </si>
  <si>
    <t>182115IDC00034</t>
  </si>
  <si>
    <t>窦店</t>
  </si>
  <si>
    <t>按保底计提，经SYS确认，2021年2月5日，CQ02的20G退租，土城40G迁移至窦店40G，颗粒度100M，保底4G；3%以内乙方数据为准，3%-5%取中值。</t>
  </si>
  <si>
    <t>M1-CU-BGP-1</t>
  </si>
  <si>
    <t>L20230630005</t>
  </si>
  <si>
    <t>土城24-土城24、次渠18-次渠18、窦店20+12-2</t>
  </si>
  <si>
    <t>窦店联通</t>
  </si>
  <si>
    <t>历史开通
2019/1/25，20210205退租土城，20220131退租次渠180,202204退租窦店20</t>
  </si>
  <si>
    <t>240G+180G+200G-240G+120-180-20</t>
  </si>
  <si>
    <t>202204退租20G，现共计300G，保底50G，2022.1.31次渠退租，BJDD机房联通出口扩容120G至320G，于2021-4-30交付，现共计500G，第二阶段2021年4月1日至协议有效期结束：保底带宽70G/月，即每月支付带款费不少于245万元；保底带宽单价3.5万元/1000M/月。溢出流量（弹性带宽）单价：3500元/100M/月。颗粒度100M，保底70G，静态带宽，带宽降价。3%以内乙方数据为准，3%-5%取中值。原来TC端口240G、CQ02端口180G，BJDD-UNICOM端口200G合并计费，共620G，2月TC退租240G，CQ02端口180G，BJDD-UNICOM端口200G合并计费，共380G后续会扩容</t>
  </si>
  <si>
    <t>BJDD-UNICOM</t>
  </si>
  <si>
    <t>中国移动通信集团北京有限公司</t>
  </si>
  <si>
    <t>北京移动</t>
  </si>
  <si>
    <t>L20221228014</t>
  </si>
  <si>
    <t>北京基地</t>
  </si>
  <si>
    <t>北京2移动</t>
  </si>
  <si>
    <t>CDNBJCM</t>
  </si>
  <si>
    <t>历史开通,2022/5/31</t>
  </si>
  <si>
    <t>100G-80G</t>
  </si>
  <si>
    <t>补202308，计提8，运营商8.14，按中值8.07补0.07</t>
  </si>
  <si>
    <t>按保底计提，20220531退租BJ2CM80G，颗粒度10M，保底8G，系统部已核实此节点100G，9月1号开始先款后票</t>
  </si>
  <si>
    <t>BJ2CM</t>
  </si>
  <si>
    <t>181915IDC00099</t>
  </si>
  <si>
    <t>顺义华威</t>
  </si>
  <si>
    <t>华威移动</t>
  </si>
  <si>
    <t>2010/6/1
历史开通</t>
  </si>
  <si>
    <t>补202308，计提86，结算90.78，补4.775</t>
  </si>
  <si>
    <t>颗粒度1G。保底72G，降为35000元/G/月。与系统部核实华威移动+华威移动原80G+华威移动新60G=240G合并计费</t>
  </si>
  <si>
    <t>BJHW-MOBCOM</t>
  </si>
  <si>
    <t>L20230327006</t>
  </si>
  <si>
    <t>移动-M1</t>
  </si>
  <si>
    <t>BGP移动-M1</t>
  </si>
  <si>
    <t>2010/6/1，2023/8/31</t>
  </si>
  <si>
    <t>40G-20G</t>
  </si>
  <si>
    <t>2023.8.31退租20G，需要注意BD告知20200401开始为12万，保底4G；（3G以内15，以上12），颗粒度100M</t>
  </si>
  <si>
    <t>M1-MOBCOM_BGP</t>
  </si>
  <si>
    <t>亦庄移动</t>
  </si>
  <si>
    <t>002215IDC00023</t>
  </si>
  <si>
    <t>亦庄</t>
  </si>
  <si>
    <t>按照保底计提，颗粒度1G，保底50G。0-50G，5万</t>
  </si>
  <si>
    <t>BJYZ-MOBILE</t>
  </si>
  <si>
    <t>颗粒度1G，保底50G，大于50G，超保底3万</t>
  </si>
  <si>
    <t>中移铁通有限公司北京分公司</t>
  </si>
  <si>
    <t>北京铁通</t>
  </si>
  <si>
    <t>182215IDC00216</t>
  </si>
  <si>
    <t>铁通</t>
  </si>
  <si>
    <t>BGP铁通</t>
  </si>
  <si>
    <t>20G包端口</t>
  </si>
  <si>
    <t>按照保底计提，包端口，每10G，3.5万元。包端口20G。需要用该金额减去系统数再做一个正预提</t>
  </si>
  <si>
    <t>TieTong_BGP</t>
  </si>
  <si>
    <t>北京3移动</t>
  </si>
  <si>
    <t>按保底计提，21年12月10日开始启用，测试期到12月20日，21日开始计费，颗粒度100M，保底64G</t>
  </si>
  <si>
    <t>BJ3CM</t>
  </si>
  <si>
    <t>182315IDC00391</t>
  </si>
  <si>
    <t>北京4移动</t>
  </si>
  <si>
    <t>CDNBJTT2</t>
  </si>
  <si>
    <t>补202308，计提56.3，运营商58.54，按中值7.4补1.1</t>
  </si>
  <si>
    <t>【CDN新建】北京北京移动新建100G  2023-06-02 节点正式上线  (BJ4CM)，颗粒度100M，保底40G</t>
  </si>
  <si>
    <t>BJ4CM</t>
  </si>
  <si>
    <t>甘肃</t>
  </si>
  <si>
    <t>崔益泽</t>
  </si>
  <si>
    <t>中电万维信息技术有限责任公司</t>
  </si>
  <si>
    <t>甘肃电信</t>
  </si>
  <si>
    <t>L20230424005</t>
  </si>
  <si>
    <t>兰州</t>
  </si>
  <si>
    <t>兰州9电信</t>
  </si>
  <si>
    <t>2016/8/2,2022/8/31,2023/5/31</t>
  </si>
  <si>
    <t>2023.5.31退租，2022.9.1开始原兰州3 兰州4 兰州5 兰州9合并计费，拆分为单独计费。兰州9共40G，保底12G。LZCT节点改名为LZ9CT，合并至LZ3CT，甘肃电信目前存量720G、合同按集团集约签署11.3万/G/年、实际结算价格为10万/G/年，每万兆保底3G，即12G。与百度云节点合并端口。100M</t>
  </si>
  <si>
    <t>LZ9CT</t>
  </si>
  <si>
    <t>兰州3电信</t>
  </si>
  <si>
    <t>2017/9/11，2022/8/31，2023/8/31</t>
  </si>
  <si>
    <t>200G+160G+160G+40G-360G（兰州4 兰州5 兰州9）-20G</t>
  </si>
  <si>
    <t>【CDN退租】CDN甘肃兰州电信退租信息 (LZ3CT)，2023.8.31退租20G，2022.9.1开始原兰州3 兰州4 兰州5  兰州9合并计费，拆分为单独计费。兰州3共200G，保底60G。甘肃电信目前存量720G、合同按集团集约签署11.3万/G/年、实际结算价格为10万/G/年，2020.7.10LZ2CT退40G，扩容到LZ3CT 
每万兆保底3G，即156G。颗粒度100M
LZ3CT LZ4CT LZ5CT合并计费，流量出在LZ3C</t>
  </si>
  <si>
    <t>LZ3CT</t>
  </si>
  <si>
    <t>兰州4电信</t>
  </si>
  <si>
    <t>2017/9/11
2022/8/31</t>
  </si>
  <si>
    <t>2022.9.1开始原兰州3 兰州4 兰州5  兰州9合并计费，拆分为单独计费。兰州4共160G，保底48G。甘肃电信目前存量720G、合同按集团集约签署11.3万/G/年、实际结算价格为10万/G/年，2020.7.10LZ2CT退40G，扩容到LZ3CT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</si>
  <si>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LZ4CT</t>
  </si>
  <si>
    <t>兰州5电信</t>
  </si>
  <si>
    <t>2022.9.1开始原兰州3 兰州4 兰州5  兰州9合并计费，拆分为单独计费。兰州5共160G，保底48G。甘肃电信目前存量720G、合同按集团集约签署11.3万/G/年、实际结算价格为10万/G/年，2020.7.10LZ2CT退40G，扩容到LZ3CT 
每万兆保底3G，即156G。颗粒度100M
LZ3CT LZ4CT LZ5CT合并计费，流量出在LZ3C</t>
  </si>
  <si>
    <t>LZ5CT</t>
  </si>
  <si>
    <t>平凉电信
PLCT</t>
  </si>
  <si>
    <t>平凉电信</t>
  </si>
  <si>
    <t>2018/4/27,2023/5/31</t>
  </si>
  <si>
    <t>160G-160G</t>
  </si>
  <si>
    <t>2023.5.31退租，甘肃电信目前存量720G、合同按集团集约签署11.3万/G/年、实际结算价格为10万/G/年，每万兆保底3G，即48G，100M</t>
  </si>
  <si>
    <t>PLCT</t>
  </si>
  <si>
    <t>华东-lijia</t>
  </si>
  <si>
    <t>安徽</t>
  </si>
  <si>
    <t>中国电信股份有限公司安徽分公司</t>
  </si>
  <si>
    <t>安徽电信</t>
  </si>
  <si>
    <t>L20221229045</t>
  </si>
  <si>
    <t>马鞍山电信
MASCT</t>
  </si>
  <si>
    <t>马鞍山电信</t>
  </si>
  <si>
    <t>2019/4/13
2019/12/31</t>
  </si>
  <si>
    <t>202301降价为9500，保底6G,100M</t>
  </si>
  <si>
    <t>MASCT</t>
  </si>
  <si>
    <t>宁夏</t>
  </si>
  <si>
    <t>中国电信股份有限公司宁夏分公司</t>
  </si>
  <si>
    <t>宁夏电信</t>
  </si>
  <si>
    <t>182315IDC00395</t>
  </si>
  <si>
    <t>银川电信 YCCT</t>
  </si>
  <si>
    <t>银川电信</t>
  </si>
  <si>
    <t>2018/10/25
2022/3/31</t>
  </si>
  <si>
    <t>银川节点退租。2022/3/31退租40G,保底12G,颗粒度100M</t>
  </si>
  <si>
    <t>YCCT</t>
  </si>
  <si>
    <t>中卫2电信 ZW2CT</t>
  </si>
  <si>
    <t>中卫2电信</t>
  </si>
  <si>
    <t>40G-10G-20G</t>
  </si>
  <si>
    <t>补202303,，计提11.2，运营商11.22，补0.02</t>
  </si>
  <si>
    <t>2023/7/31退租20G，2022/3/31退租10G,保底3G,颗粒度100M</t>
  </si>
  <si>
    <t>ZW2CT</t>
  </si>
  <si>
    <t>中卫
ZWCT</t>
  </si>
  <si>
    <t>中卫电信</t>
  </si>
  <si>
    <t>2018/4/24
2022/3/31
2022/5/31</t>
  </si>
  <si>
    <t>40G-10G
-30G</t>
  </si>
  <si>
    <t>2022/5/31节点退租。2022/3/31退租10G,保底12G,颗粒度100M</t>
  </si>
  <si>
    <t>ZWCT</t>
  </si>
  <si>
    <t>华南-lijia</t>
  </si>
  <si>
    <t>青海</t>
  </si>
  <si>
    <t>中国电信股份有限公司青海分公司</t>
  </si>
  <si>
    <t>西宁电信</t>
  </si>
  <si>
    <t>182315IDC00454</t>
  </si>
  <si>
    <t>西宁-建国路IDC机房</t>
  </si>
  <si>
    <t>CDNXNCT</t>
  </si>
  <si>
    <t>（1）需要注意此节点下线合并至西宁2电信；（2）颗粒度100M，保底12G</t>
  </si>
  <si>
    <t>XNCT</t>
  </si>
  <si>
    <t>西宁2电信</t>
  </si>
  <si>
    <t>2018/11/1
2020/6/8
2022/5/31</t>
  </si>
  <si>
    <t>80G+40G
-100G</t>
  </si>
  <si>
    <t>（1）20200608西宁电信40G和西宁2电信合并计费；（2）颗粒度100M，保底36G</t>
  </si>
  <si>
    <t>XN2CT</t>
  </si>
  <si>
    <t>河南</t>
  </si>
  <si>
    <t>中国电信集团有限公司河南分公司</t>
  </si>
  <si>
    <t>洛阳电信</t>
  </si>
  <si>
    <t>L20220627004</t>
  </si>
  <si>
    <t>洛阳电信+洛阳3电信 LYCT 200G
LY3CT  100G</t>
  </si>
  <si>
    <t>2015/11/1
2018/4/28
2018/10/22
2022/5/31
2022/5/31
2022/8/31</t>
  </si>
  <si>
    <t>120G
80G
100G
LY3CT-100G
LYCT-190G
G
LYCT-10G</t>
  </si>
  <si>
    <t>2022/8/31退租10G，节点下线。2022/5/31洛阳3电信退租100G，洛阳电信退租190G，从2022.6开始带宽量为10G。LY3CT(2018/10/22 100G)与LYCT 200G合并至LYCT，保底3G，30%保底。100M</t>
  </si>
  <si>
    <t>LYCT</t>
  </si>
  <si>
    <t>洛阳电信2 LY2CT</t>
  </si>
  <si>
    <t>洛阳2电信</t>
  </si>
  <si>
    <t>2019/6/25
2019/12/31</t>
  </si>
  <si>
    <t>2019/12/31退租。保底35G，颗粒度100M。
原LY2CT的80G合并至LYCT。目前LY2CT的100G即为19.6.25扩容后的100G</t>
  </si>
  <si>
    <t>LY2CT</t>
  </si>
  <si>
    <t>郑州电信</t>
  </si>
  <si>
    <t>182315IDC00275</t>
  </si>
  <si>
    <t>郑州</t>
  </si>
  <si>
    <t>郑州4电信</t>
  </si>
  <si>
    <t>补202308，计提30.93，结算31.18，补0.25</t>
  </si>
  <si>
    <t>商务确认6月5日开始计费，河南郑州电信 增量100G完成业务测试，已于2021-06-04开始正式切流量上线，颗粒度1M</t>
  </si>
  <si>
    <t>ZZ4CT</t>
  </si>
  <si>
    <t>L20210827008</t>
  </si>
  <si>
    <t>郑州5电信</t>
  </si>
  <si>
    <t>2021/8/4,2022/2/16</t>
  </si>
  <si>
    <t>30G-30G</t>
  </si>
  <si>
    <t>节点退租。本次30g为河南电信赠送、赠送时长为6个月12天，8月4日正式开始增送，河南郑州电信新建30G  2021-08-04 节点正式上线  (ZZ5CT)，2022/2/16退租</t>
  </si>
  <si>
    <t>ZZ5CT</t>
  </si>
  <si>
    <t>山西</t>
  </si>
  <si>
    <t>中国电信集团有限公司山西分公司</t>
  </si>
  <si>
    <t>山西电信</t>
  </si>
  <si>
    <t>L20230531003</t>
  </si>
  <si>
    <t>太原2</t>
  </si>
  <si>
    <t>太原电信2</t>
  </si>
  <si>
    <t>颗粒度100M，保底12G，合并在太原3电信</t>
  </si>
  <si>
    <t>TY2CT</t>
  </si>
  <si>
    <t>太原3
TY3CT</t>
  </si>
  <si>
    <t>太原3电信</t>
  </si>
  <si>
    <t>2019/5/15
2022/5/31</t>
  </si>
  <si>
    <t>160G+40G
-140G</t>
  </si>
  <si>
    <t>补202308，计提18.8，结算18.9，补0.1</t>
  </si>
  <si>
    <t>2022/5/31退租140G，从2022.6开始带宽量为60G。5月初赠送100G*7天，100M颗粒度，18G保底；新建节点，费用参考存量节点</t>
  </si>
  <si>
    <t>TY3CT</t>
  </si>
  <si>
    <t>阳泉电信</t>
  </si>
  <si>
    <t>182315IDC00188</t>
  </si>
  <si>
    <t>阳泉
YQ01-TELECOM</t>
  </si>
  <si>
    <t>YQ01-电信</t>
  </si>
  <si>
    <t>保底30G,颗粒度100M</t>
  </si>
  <si>
    <t>YQ01-TELECOM</t>
  </si>
  <si>
    <t>西藏</t>
  </si>
  <si>
    <t>中国电信集团有限公司拉萨分公司</t>
  </si>
  <si>
    <t>拉萨电信</t>
  </si>
  <si>
    <t>L20230926002</t>
  </si>
  <si>
    <t>拉萨</t>
  </si>
  <si>
    <t>CDNLASCT</t>
  </si>
  <si>
    <t>2019/2/7
2019/8/25
2021/12/31</t>
  </si>
  <si>
    <t>10G+30G-20G</t>
  </si>
  <si>
    <t>LASCT</t>
  </si>
  <si>
    <t>中国联合网络通信有限公司大同市分公司</t>
  </si>
  <si>
    <t>大同联通</t>
  </si>
  <si>
    <t>L20220304002</t>
  </si>
  <si>
    <t>大同
DTUN</t>
  </si>
  <si>
    <t>2018/8/20
2022/3/31</t>
  </si>
  <si>
    <t>2022/3/31退租160G，自2020.9开始合并在大同联通节点上，本月SYS流量出在大同联通节点。4-1开始执行集约价格，需要重新签署合同。与大同2联通合并取量。100M颗粒，48G保底,依据合同，差异率在3%-5%取平均值</t>
  </si>
  <si>
    <t>DTUN</t>
  </si>
  <si>
    <t>大同
DT2UN</t>
  </si>
  <si>
    <t>大同2联通</t>
  </si>
  <si>
    <t>2020-4-30退租160G;4-1开始执行集约价格，需要重新签署合同。2020年3月免费赠送。100M颗粒，与大同1共保底48G,依据合同，差异率在3%-5%取平均值</t>
  </si>
  <si>
    <t>DT2UN</t>
  </si>
  <si>
    <t>中国联合网络通信有限公司定西市分公司</t>
  </si>
  <si>
    <t>甘肃联通</t>
  </si>
  <si>
    <t>182315IDC00097</t>
  </si>
  <si>
    <t>兰州
LZ2UN</t>
  </si>
  <si>
    <t>兰州2联通</t>
  </si>
  <si>
    <t>2020/12/1
2022/9/1</t>
  </si>
  <si>
    <t>20G
20G</t>
  </si>
  <si>
    <t>按保底计提，2022/9/1 从兰州3联通迁移20G至兰州2联通。保底12G，100M颗粒度。</t>
  </si>
  <si>
    <t>LZ2UN</t>
  </si>
  <si>
    <t>LZ3UN</t>
  </si>
  <si>
    <t>兰州3联通</t>
  </si>
  <si>
    <t>2022/3/2
2022/9/1</t>
  </si>
  <si>
    <t>2022/9/1 从兰州3联通迁移20G至兰州2联通，兰州3联通节点下线。免费4个半月，从2022.8.16开始计费。甘肃兰州联通 增量20G完成业务测试，已于2022-03-02开始正式切流量上线</t>
  </si>
  <si>
    <t>L20230829008</t>
  </si>
  <si>
    <t>DXUN</t>
  </si>
  <si>
    <t>定西联通</t>
  </si>
  <si>
    <t>CDNDXUN</t>
  </si>
  <si>
    <t>2023/8/1
2023/9/1</t>
  </si>
  <si>
    <t>20G+20G</t>
  </si>
  <si>
    <t>【CDN新建】甘肃定西联通  2023-08-01  新建20G节点正式上线  (DXUN)，23.8.1开始计费，免费节点，9月1日新增20G</t>
  </si>
  <si>
    <t>中国联合网络通信有限公司合肥市分公司</t>
  </si>
  <si>
    <t>合肥联通</t>
  </si>
  <si>
    <t>182215IDC00057</t>
  </si>
  <si>
    <t>合肥：合肥联通+合肥2联通</t>
  </si>
  <si>
    <t>合肥2联通</t>
  </si>
  <si>
    <t>2017/1/13
2019/5/7
2022/5/31</t>
  </si>
  <si>
    <t>按中值计提，2022/5/31退租40G，从2022.6开始带宽量为40G，共保底12G，颗粒度100M
TCO机房：合肥联通+合肥2联通合并计费</t>
  </si>
  <si>
    <t>HF2UN</t>
  </si>
  <si>
    <t>L20230427002</t>
  </si>
  <si>
    <t>合肥</t>
  </si>
  <si>
    <t>合肥3联通</t>
  </si>
  <si>
    <t>CDNHFUN</t>
  </si>
  <si>
    <t>2023/4/1
2023/5/1
2023/5/12
2023/5/31
2023/6/1</t>
  </si>
  <si>
    <t>1G+20G+30G-1G+150G</t>
  </si>
  <si>
    <t>按运营商计提，1+20+30-1+150,【BEC新建】合肥联通新建1G 2023-4-1节点正式上线 (HF3UN)</t>
  </si>
  <si>
    <t>HF3UN</t>
  </si>
  <si>
    <t>合肥4联通</t>
  </si>
  <si>
    <t>CDNHFUN2</t>
  </si>
  <si>
    <t>2023/6/1
2023/7/31
2023/8/31</t>
  </si>
  <si>
    <t>40G-20G-20G</t>
  </si>
  <si>
    <t>6.1-8.15免费，2023.8.31退租20G，2023.7.31退租20G，【CDN新建】安徽合肥联通新建40G  2023-06-01 节点正式上线  (HF4UN)</t>
  </si>
  <si>
    <t>HF4UN</t>
  </si>
  <si>
    <t>中国联合网络通信有限公司马鞍山市分公司</t>
  </si>
  <si>
    <t>马鞍山联通</t>
  </si>
  <si>
    <t>182315IDC00455</t>
  </si>
  <si>
    <t>马鞍山</t>
  </si>
  <si>
    <t>CDNMASUN</t>
  </si>
  <si>
    <t>2023/5/1
2023/6/30</t>
  </si>
  <si>
    <t>240G-120G</t>
  </si>
  <si>
    <t>按保底计提，【CDN新建】马鞍山联通 新建240G 2023-05-01 节点正式上线 (MASUN)，颗粒度100M，保底72G，6月30日退租120G</t>
  </si>
  <si>
    <t>MASUN</t>
  </si>
  <si>
    <t>中国联合网络通信有限公司河南省分公司</t>
  </si>
  <si>
    <t>河南联通</t>
  </si>
  <si>
    <t>182215IDC00425</t>
  </si>
  <si>
    <t>中原基地 ZZUN+ZZSSLUNICOM</t>
  </si>
  <si>
    <t>郑州联通SSL</t>
  </si>
  <si>
    <t>2013/7/11
2019/10/31</t>
  </si>
  <si>
    <t>180G
-160G
-20G</t>
  </si>
  <si>
    <t>23年4月30日退租20G。从19.11.1开始只剩SSL20G，1M颗粒，保底30%，即6G</t>
  </si>
  <si>
    <t>ZZSSLUNICOM</t>
  </si>
  <si>
    <t>郑州3（西区）中原基地 ZZ3UN</t>
  </si>
  <si>
    <t>郑州3联通</t>
  </si>
  <si>
    <t>2018/8/25
2019/10/31
2022/6/30</t>
  </si>
  <si>
    <t>160G
-40G
-120G</t>
  </si>
  <si>
    <t>2022.6.30节点全部退租。36G保底，30%.1M颗粒度</t>
  </si>
  <si>
    <t>ZZ3UN</t>
  </si>
  <si>
    <t>郑州二长 ZZ2UN</t>
  </si>
  <si>
    <t>郑州联通2</t>
  </si>
  <si>
    <t>2018/3/29
2022/5/31</t>
  </si>
  <si>
    <t>2022/5/31节点退租。保底48G 1M</t>
  </si>
  <si>
    <t>ZZ2UN</t>
  </si>
  <si>
    <t>新乡 XXUN</t>
  </si>
  <si>
    <t>新乡联通</t>
  </si>
  <si>
    <t>2018/3/26
2021/12/31</t>
  </si>
  <si>
    <t>2021年12月31日退租，保底48G,1M</t>
  </si>
  <si>
    <t>XXUN</t>
  </si>
  <si>
    <t>驻马店 ZMDUN</t>
  </si>
  <si>
    <t>驻马店联通</t>
  </si>
  <si>
    <t>2018/5/10
2020/7/31</t>
  </si>
  <si>
    <t>2020/7/31退租。保底48G，1M</t>
  </si>
  <si>
    <t>ZMDUN</t>
  </si>
  <si>
    <t>洛阳 LYUN</t>
  </si>
  <si>
    <t>洛阳联通</t>
  </si>
  <si>
    <t>2018/8/25
2021/12/31</t>
  </si>
  <si>
    <t>2021年12月31日退租，48G保底，1M颗粒度</t>
  </si>
  <si>
    <t>LYUN</t>
  </si>
  <si>
    <t>郑州4 中原基地 ZZ4UN</t>
  </si>
  <si>
    <t>郑州4联通</t>
  </si>
  <si>
    <t>2019/2/1
2022/5/31</t>
  </si>
  <si>
    <t>160G
-60G</t>
  </si>
  <si>
    <t>2022/5/31退租60G，2022.6开始带宽量为100G。30G保底，1M颗粒度</t>
  </si>
  <si>
    <t>ZZ4UN</t>
  </si>
  <si>
    <t>云-信阳联通</t>
  </si>
  <si>
    <t>L20221229031</t>
  </si>
  <si>
    <t>信阳 XINYUN</t>
  </si>
  <si>
    <t>云自采-信阳联通</t>
  </si>
  <si>
    <t>2018/2/13
2021/12/31
2022/5/31</t>
  </si>
  <si>
    <t>160G-80G
-80G</t>
  </si>
  <si>
    <t>2022/5/31节点退租。2021年12月31日退租80G,1M颗粒度，保底24G</t>
  </si>
  <si>
    <t>XINYUN</t>
  </si>
  <si>
    <t>云-周口联通</t>
  </si>
  <si>
    <t>周口 ZKUN</t>
  </si>
  <si>
    <t>云自采-周口联通</t>
  </si>
  <si>
    <t>2017/8/24
2022/5/31</t>
  </si>
  <si>
    <t>2022/5/31节点退租。保底48G。1M.新合同续签：赠送8个机架</t>
  </si>
  <si>
    <t>ZKUN</t>
  </si>
  <si>
    <t>中国联合网络通信有限公司拉萨市分公司</t>
  </si>
  <si>
    <t>西藏联通</t>
  </si>
  <si>
    <t>182315IDC00307</t>
  </si>
  <si>
    <t>拉萨联通</t>
  </si>
  <si>
    <t>CDNLASUN</t>
  </si>
  <si>
    <t>按保底计提。需要注意2020年3月1日开始买断模式计费每月1G。2019年1月1日开始正式计费，合同约定自然月计费。</t>
  </si>
  <si>
    <t>LASUN</t>
  </si>
  <si>
    <t>中国联合网络通信有限公司临汾市分公司</t>
  </si>
  <si>
    <t>临汾联通</t>
  </si>
  <si>
    <t>182215IDC00354</t>
  </si>
  <si>
    <t>临汾</t>
  </si>
  <si>
    <t>2018/8/2
2022/7/13</t>
  </si>
  <si>
    <t>160G-160G
220G</t>
  </si>
  <si>
    <t>23年8-9月免费，2022/7/13 LINF2UN 120G带宽迁移至LINFUN。2020年3`5月免费。按照联通集约价格计提。与临汾2合并计费，颗粒度100M</t>
  </si>
  <si>
    <t>LINFUN</t>
  </si>
  <si>
    <t>临汾2
LINFUN 220G
LINF2UN 120G-退租
LINFUNGROUP</t>
  </si>
  <si>
    <t>临汾2联通</t>
  </si>
  <si>
    <t>2018/8/2
2020/6/1
2022/5/31
2022/5/31
2022/7/13
2022/7/13</t>
  </si>
  <si>
    <t>LINFUN 160G
LINF2UN 160G
LINFUN-60G
LINF2UN-40G
LINF2UN-120G
LINFUN-120G</t>
  </si>
  <si>
    <t>2022/7/13 LINF2UN退租4个机柜和288个IP，120G带宽迁移至LINFUN。LINF2UN端口关闭
2022/5/31临汾联通退租60G，临汾2联通退租40G，从2022.6开始带宽量为220G，保底66，G100M，大同2联通160G 转临汾联通.5月免费赠送；</t>
  </si>
  <si>
    <t>LINF2UN</t>
  </si>
  <si>
    <t>L20210430002</t>
  </si>
  <si>
    <t>临汾3联通</t>
  </si>
  <si>
    <t>2021/6/1
2022/7/18
2023/7/31</t>
  </si>
  <si>
    <t>80G-40G-40G</t>
  </si>
  <si>
    <t>根据预审合同，该端口继续免费，2022 7.18退租40G，剩余40G继续免费。商务确认免费12个月，山西临汾联通 增量80G完成业务测试，已于2021-06-01开始正式切流量上线</t>
  </si>
  <si>
    <t>LINF3UN</t>
  </si>
  <si>
    <t>L20230529001</t>
  </si>
  <si>
    <t>临汾4联通</t>
  </si>
  <si>
    <t>CDNLINFUN2</t>
  </si>
  <si>
    <t>补202307，计提70.1，结算71.4，补1.3</t>
  </si>
  <si>
    <t>【CDN新建】BEC临汾联通新增200G LINF4UN,开始计费时间23年5月1日，颗粒度100M，保底60G</t>
  </si>
  <si>
    <t>LINF4UN</t>
  </si>
  <si>
    <t>中国联合网络通信有限公司太原市分公司</t>
  </si>
  <si>
    <t>山西联通</t>
  </si>
  <si>
    <t>182215IDC00321</t>
  </si>
  <si>
    <t>太原
TY2UN</t>
  </si>
  <si>
    <t>太原联通</t>
  </si>
  <si>
    <t>2013/3/21
2022/3/31
2022/7/31</t>
  </si>
  <si>
    <t>160G
-40G
-40G</t>
  </si>
  <si>
    <t>补202308，计提24.1，结算24.5，补0.4</t>
  </si>
  <si>
    <t>按保底计提，2023.05-2023.07.15免费，2022/7/31退租40G，2022/3/31退租40G，202104开始计费，合同满一年赠送1个月，100M颗粒，48G保底，送800个IP。</t>
  </si>
  <si>
    <t>TY2UN</t>
  </si>
  <si>
    <t>中国联合网络通信有限公司西宁市分公司</t>
  </si>
  <si>
    <t>西宁联通</t>
  </si>
  <si>
    <t>182115IDC00359</t>
  </si>
  <si>
    <t>西宁</t>
  </si>
  <si>
    <t>CDNXNUN2</t>
  </si>
  <si>
    <t>2018/11/25
2019/10/1
2020/1/31
2021/5/31</t>
  </si>
  <si>
    <t>40G60G-60G-20G</t>
  </si>
  <si>
    <t>5月31日退租两个万兆，剩余20G，保底6G（1）颗粒度100M，保底12G；（2）需要注意周睿发邮件20200131退租60G；（3）扩容60G20191001开始计费，存量同时降价</t>
  </si>
  <si>
    <t>XNUN</t>
  </si>
  <si>
    <t>中国联合网络通信有限公司阳泉市分公司</t>
  </si>
  <si>
    <t>阳泉联通</t>
  </si>
  <si>
    <t>182215IDC00129</t>
  </si>
  <si>
    <t>阳泉
YQ01-UNICOM</t>
  </si>
  <si>
    <t>YQ01-联通</t>
  </si>
  <si>
    <t>2019/12/14
2021/4/1
2021/11/1</t>
  </si>
  <si>
    <t>100G+100G+100G</t>
  </si>
  <si>
    <t>补202308，计提92，结算93.9，补1.9</t>
  </si>
  <si>
    <t>2022.12开始保底由30%降为20%。实跑低于20%，按20%，实跑20%-30%，按20%，实跑高于或等于30%，按30%计算，4月开始扩容100G，11月扩容100G，保底60G,颗粒度100M</t>
  </si>
  <si>
    <t>YQ01-CU-ST-1</t>
  </si>
  <si>
    <t>中国联合网络通信有限公司中卫市分公司</t>
  </si>
  <si>
    <t>宁夏联通</t>
  </si>
  <si>
    <t>182315IDC00256</t>
  </si>
  <si>
    <t>中卫
ZWUN</t>
  </si>
  <si>
    <t>中卫联通</t>
  </si>
  <si>
    <t>2018/1/5
2023/6/30</t>
  </si>
  <si>
    <t>按保底计提，100M颗粒，保底12G,2023/6/30退租20G</t>
  </si>
  <si>
    <t>ZWUN</t>
  </si>
  <si>
    <t>L20230727010</t>
  </si>
  <si>
    <t>中卫ZW2UN</t>
  </si>
  <si>
    <t>中卫2联通</t>
  </si>
  <si>
    <t>CDNZWUN2</t>
  </si>
  <si>
    <t>补202308，计提80.9，运营商82.18，按中值81.53补0.63</t>
  </si>
  <si>
    <t>【BEC新建】BEC宁夏中卫联通新建160G  2023-06-29节点正式上线  (ZW2UN)，7月10日开始计费</t>
  </si>
  <si>
    <t>ZW2UN</t>
  </si>
  <si>
    <t>中国移动通信集团安徽有限公司</t>
  </si>
  <si>
    <t>合肥移动</t>
  </si>
  <si>
    <t>L20230630012</t>
  </si>
  <si>
    <t>淮南</t>
  </si>
  <si>
    <t>淮南6移动</t>
  </si>
  <si>
    <t>CDNHNCM</t>
  </si>
  <si>
    <t>240G
-240G</t>
  </si>
  <si>
    <t>2022/5/31 节点退租。淮南6移动合并至淮南4移动。保底96G，10M
安徽淮南移动 增量240G完成业务测试，已于2020-05-15开始正式切流量上线，2020.6.29开始计费</t>
  </si>
  <si>
    <t>HN6CM</t>
  </si>
  <si>
    <t>淮南4移动</t>
  </si>
  <si>
    <t>2020/2/1
2022/4/30</t>
  </si>
  <si>
    <t>2022/4/30节点退租。淮南6移动合并至淮南4移动。保底40G，10M。
安徽淮南移动增量100G完成业务测试，已于2020-02-01开始正式切流量上线。3月1日开始计费</t>
  </si>
  <si>
    <t>HN4CM</t>
  </si>
  <si>
    <t>合肥 HFSSLMOBCOM</t>
  </si>
  <si>
    <t>合肥移动SSL</t>
  </si>
  <si>
    <t>按合并保底计提，计费颗粒10M。保底40%,即8G</t>
  </si>
  <si>
    <t>HFSSLMOBCOM</t>
  </si>
  <si>
    <t>合肥 HFCM</t>
  </si>
  <si>
    <t>2015/8/20
2022/6/30</t>
  </si>
  <si>
    <t>180G
-160G</t>
  </si>
  <si>
    <t>2023.6.1BEC安徽合肥2移动所有资源全部转交给CDN部署使用，2022/6/30【CDN退租】CDN安徽合肥移动退租 (HFCM)160G，计费颗粒10M。保底40%,即8G。合肥移动 合肥2移动合并计费，合并保底56G</t>
  </si>
  <si>
    <t>HFCM</t>
  </si>
  <si>
    <t xml:space="preserve"> HFCM 20G
HF2CM 120G</t>
  </si>
  <si>
    <t>合肥2移动</t>
  </si>
  <si>
    <t>2019/5/25
2023/4/30</t>
  </si>
  <si>
    <t>120G-100G</t>
  </si>
  <si>
    <t>2023.6.1BEC安徽合肥2移动所有资源全部转交给CDN部署使用，2023.4.30CDN退租资源：带宽100G，计费颗粒10M。保底40%,即48G。合肥移动 合肥2移动合并计费，合并保底56G</t>
  </si>
  <si>
    <t>HF2CM</t>
  </si>
  <si>
    <t>淮南9移动</t>
  </si>
  <si>
    <t>CDNHNCM2</t>
  </si>
  <si>
    <t>【BEC新建】淮南移动新建200G(HN9CM)，（蚌埠对账）正式计费日期为2022年11月8日</t>
  </si>
  <si>
    <t>HN9CM</t>
  </si>
  <si>
    <t>淮南10移动</t>
  </si>
  <si>
    <t>补202308，计提80.86，结算82.23，补1.37</t>
  </si>
  <si>
    <t>【BEC新建】淮南移动新建200G(HN10CM)，（亳州对账）正式计费日期为2022年11月1日，对账折算天数，计费23天</t>
  </si>
  <si>
    <t>HN10CM</t>
  </si>
  <si>
    <t>中国移动通信集团甘肃有限公司</t>
  </si>
  <si>
    <t>兰州移动</t>
  </si>
  <si>
    <t>L20230630010</t>
  </si>
  <si>
    <t>兰州
LZ3CM</t>
  </si>
  <si>
    <t>兰州3移动</t>
  </si>
  <si>
    <t>CDNLZCM3</t>
  </si>
  <si>
    <t xml:space="preserve">2019/2/1，2020/3/31，2021/9/6，2022/2/1,2022/4/30，2022/6/30，2023/4/30，2023/7/31
</t>
  </si>
  <si>
    <t>200G-100G+200G+100G-100G-60G-180G-30G</t>
  </si>
  <si>
    <t>补202308，计提23.95，结算23.99，补0.04</t>
  </si>
  <si>
    <t>2023.7.31退租30G(LZ3CM)，2023.4.30退租180G(LZ3CM)，2022.6.30【BEC退租】BEC兰州移动退租60G（LZ3CM）。保底40%，96G，。颗粒度10M，100+200【边缘计算节点新建】甘肃兰州移动边缘计算节点新建（LZ3CM），增量200G，9月6日开始计费,2022/2/1新增100G</t>
  </si>
  <si>
    <t>LZ3CM</t>
  </si>
  <si>
    <t>L20230829007</t>
  </si>
  <si>
    <t>天水</t>
  </si>
  <si>
    <t>兰州5移动</t>
  </si>
  <si>
    <t>补202308，计提47.75，运营商47.8，按中值47.78补0.03</t>
  </si>
  <si>
    <t>【BEC新建】BEC甘肃兰州移动新建100G 2023-7-28 节点正式上线 (BECLZ5CM)，开始计费时间8月1日。</t>
  </si>
  <si>
    <t>LZ5CM</t>
  </si>
  <si>
    <t>中国移动通信集团河南有限公司安阳分公司</t>
  </si>
  <si>
    <t>安阳移动</t>
  </si>
  <si>
    <t>182115IDC00141</t>
  </si>
  <si>
    <t>安阳 AY2CM</t>
  </si>
  <si>
    <t>安阳2移动</t>
  </si>
  <si>
    <t>2019/5/25
2022/5/31
2022/5/31
2022/7/31</t>
  </si>
  <si>
    <t>240G+140G
AY2CM -40G
AYCM -140G
AY2CM -200G</t>
  </si>
  <si>
    <t>2022/7/31 AY2CM全部退租。2022/5/31AY2CM退租40G，AYCM全部退租，退租后仅剩AY2CM 200G
按运营商数据计提，96G+56G=152G合并保底，10M，AYCM开通140G，AY2CM开通240G，共计380G，合并计费在AY2CM</t>
  </si>
  <si>
    <t>AY2CM</t>
  </si>
  <si>
    <t>安阳 AYCM</t>
  </si>
  <si>
    <t>140G-140G</t>
  </si>
  <si>
    <t>2022/5/31 AYCM全部退租
合并至AY2CM，56G保底 10M。边缘计算，2020.4.1由代理商转直签</t>
  </si>
  <si>
    <t>AYCM</t>
  </si>
  <si>
    <t>中国移动通信集团河南有限公司漯河分公司</t>
  </si>
  <si>
    <t>漯河移动</t>
  </si>
  <si>
    <t>182115IDC00142</t>
  </si>
  <si>
    <t>漯河 LHCM</t>
  </si>
  <si>
    <t>2019/5/25
2022/5/31
2022/7/31</t>
  </si>
  <si>
    <t>240G
-40G
-200G</t>
  </si>
  <si>
    <t>2022/7/31 节点退租。2022/5/31退租40G，2022.6开始带宽量为200G。96G保底 10M</t>
  </si>
  <si>
    <t>LHCM</t>
  </si>
  <si>
    <t>中国移动通信集团河南有限公司郑州分公司</t>
  </si>
  <si>
    <t>郑州移动</t>
  </si>
  <si>
    <t>L20230630015</t>
  </si>
  <si>
    <t xml:space="preserve">郑州移动-郑州西区180G  </t>
  </si>
  <si>
    <t>2015/8/20
2022/5/31</t>
  </si>
  <si>
    <t>180G
-180G</t>
  </si>
  <si>
    <t>2022/5/31节点退租。保底72G 计费粒度10M。郑州西区开通180G。原合并计费在ZZ2CM，现单独出数</t>
  </si>
  <si>
    <t>ZZCM</t>
  </si>
  <si>
    <t>郑州2移动-白沙中原云120G
郑州4移动-白沙中原云340G
郑州5移动-白沙中原云200G</t>
  </si>
  <si>
    <t>郑州2移动</t>
  </si>
  <si>
    <t>180G+120G-180G</t>
  </si>
  <si>
    <t>2022.9.1调整拆分合并计费组。120G，保底48G，颗粒度10M。郑州ZZ2CM白沙开通120G，郑州ZZ4CM-白沙中原云开通240G，郑州 ZZ5CM-白沙中原云开通300G，共660G，保底264G。合并计费在ZZ2CM</t>
  </si>
  <si>
    <t>ZZ2CM</t>
  </si>
  <si>
    <t>郑州4移动-白沙中原云
ZZ4CM</t>
  </si>
  <si>
    <t>郑州4移动</t>
  </si>
  <si>
    <t>2020/5/18
2022/5/15
2022/5/31
2022/7/1</t>
  </si>
  <si>
    <t>300G
-50G
-10G
100G</t>
  </si>
  <si>
    <t>补202308，计提106.25，结算107.14，补0.89</t>
  </si>
  <si>
    <t>2022.9.1调整拆分合并计费组，郑州4 郑州5合并计费，共540G，保底216G，颗粒度10M。20221209，ZZ4CM拆分120G 新建 ZZ6CM，剩余220G 和 ZZ5CM 200G合并计费
2022/7/1 ZZ5CM BEC 100G带宽转 ZZ4CM CDN使用。保底136G
2022/5/15退租50G，2022/5/31退租10G，2022.6开始带宽量为240G，保底40%，即96G，与ZZ2CM合并出数，合并保底，出在ZZ2CM上。10M
合同签署中182015IDC00111
512个免费IP:111.7.110.0/24 111.7.111.0/24</t>
  </si>
  <si>
    <t>ZZ4CM</t>
  </si>
  <si>
    <t>L20230628004</t>
  </si>
  <si>
    <t>郑州7移动</t>
  </si>
  <si>
    <t>CDNZZCM2</t>
  </si>
  <si>
    <t>【CDN新建】河南郑州移动  新建200G  2023-07-01 节点正式上线  (ZZ7CM)</t>
  </si>
  <si>
    <t>ZZ7CM</t>
  </si>
  <si>
    <t>郑州6移动</t>
  </si>
  <si>
    <t>【CDN新建】河南郑州移动新建120G  2022-12-09 节点正式上线  (ZZ6CM)，ZZ4CM拆分120G 新建 ZZ6CM，剩余220G 和 ZZ5CM 200G合并计费</t>
  </si>
  <si>
    <t>ZZ6CM</t>
  </si>
  <si>
    <t>郑州 ZZ5CM-白沙中原云</t>
  </si>
  <si>
    <t>郑州5移动</t>
  </si>
  <si>
    <t>2020/6/15，2021/12/16
2022/6/30,2023/6/30</t>
  </si>
  <si>
    <t>200G+100G
-100G-200G</t>
  </si>
  <si>
    <t>20221209，ZZ4CM拆分120G 新建 ZZ6CM，剩余220G 和 ZZ5CM 200G合并计费，2022.9.1调整拆分合并计费组，郑州4 郑州5合并计费，共540G，保底216G。
2022/6/30 ZZ5CM BEC 100G带宽转 ZZ4CM CDN使用。10M，保底80G。与ZZ2CM合并出数，合并保底，出在ZZ2CM上，河南郑州移动 增量200G完成业务测试，已于2020-06-15开始正式切流量上线，从2020.7.1开始计费。使用256个IP：111.6.170.0/24，河南移动 BEC 新建100G 21年11月15日上线，12月16日正式计费，河南郑州移动新增100G</t>
  </si>
  <si>
    <t>ZZ5CM</t>
  </si>
  <si>
    <t>L20230829010</t>
  </si>
  <si>
    <t>郑州8移动</t>
  </si>
  <si>
    <t>CDNZZCM3</t>
  </si>
  <si>
    <t xml:space="preserve"> 【CDN新建】河南郑州移动  新建30G  2023-08-04 节点正式上线  (ZZ8CM)，2023.8.4开始计费，免费节点，免费12个月</t>
  </si>
  <si>
    <t>(ZZ8CM</t>
  </si>
  <si>
    <t>开封 KFCM</t>
  </si>
  <si>
    <t>开封移动</t>
  </si>
  <si>
    <t>140G
-140G</t>
  </si>
  <si>
    <t>202302+B1023:R1023</t>
  </si>
  <si>
    <t>KFCM</t>
  </si>
  <si>
    <t>三门峡 SMXCM</t>
  </si>
  <si>
    <t>三门峡移动</t>
  </si>
  <si>
    <t>2019/1/25
2020/6/15</t>
  </si>
  <si>
    <t>20200615退租</t>
  </si>
  <si>
    <t>SMXCM</t>
  </si>
  <si>
    <t>L20230727012</t>
  </si>
  <si>
    <t>安阳</t>
  </si>
  <si>
    <t>安阳3移动</t>
  </si>
  <si>
    <t>CDNAYCM</t>
  </si>
  <si>
    <t>按保底计提，【BEC新建】BEC河南安阳移动新建200G  (BECAY3CM )，2023-7-6 节点正式计费</t>
  </si>
  <si>
    <t>AY3CM</t>
  </si>
  <si>
    <t>L20230727013</t>
  </si>
  <si>
    <t>漯河</t>
  </si>
  <si>
    <t>漯河2移动</t>
  </si>
  <si>
    <t>CDNLHCM</t>
  </si>
  <si>
    <t>【BEC新建】BEC河南漯河移动扩容200G (LH2CM)， 2023-07-8节点正式计费</t>
  </si>
  <si>
    <t>LH2CM</t>
  </si>
  <si>
    <t>中国移动通信集团宁夏有限公司</t>
  </si>
  <si>
    <t>宁夏移动</t>
  </si>
  <si>
    <t>L20230630016</t>
  </si>
  <si>
    <t>银川 YCCM</t>
  </si>
  <si>
    <t>银川移动</t>
  </si>
  <si>
    <t>2017/1/1
2018/9/1
2020/4/30</t>
  </si>
  <si>
    <t>10G
10G
-20G</t>
  </si>
  <si>
    <t>2020.4.30银川移动退租，迁移至中卫3移动</t>
  </si>
  <si>
    <t>YCCM</t>
  </si>
  <si>
    <t>中卫移动</t>
  </si>
  <si>
    <t>2018/9/1
2020/4/30</t>
  </si>
  <si>
    <t>20G-20G</t>
  </si>
  <si>
    <t>ZWCM</t>
  </si>
  <si>
    <t>中卫: ZW2CM+ZW3CM</t>
  </si>
  <si>
    <t>中卫3移动</t>
  </si>
  <si>
    <t>2018/12/1
2019/2/1
2019/7/1
2020/4/30</t>
  </si>
  <si>
    <t>40G
45G
35G
40G</t>
  </si>
  <si>
    <t>按保底计提，中卫3移动共160G,合并保底64G。10M</t>
  </si>
  <si>
    <t>ZW3CM</t>
  </si>
  <si>
    <t>银川 YC2CM</t>
  </si>
  <si>
    <t>银川2移动</t>
  </si>
  <si>
    <t>CDNYCCM</t>
  </si>
  <si>
    <t>2021/9/11
2022/11/30</t>
  </si>
  <si>
    <t>【边缘计算节点新建】宁夏银川移动边缘计算节点新建（YC2CM），增量100G，9月11日开始计费，颗粒度10M，保底40G</t>
  </si>
  <si>
    <t>YC2CM</t>
  </si>
  <si>
    <t>银川 YC3CM</t>
  </si>
  <si>
    <t>银川3移动</t>
  </si>
  <si>
    <t>按保底计提，【CDN新建】宁夏银川移动新建100G-YC3CM ，节点正式计费日期为2022年12月份04日，100G的BEC的YC2CM转给CDN，，颗粒度10M，保底40G</t>
  </si>
  <si>
    <t>YC3CM</t>
  </si>
  <si>
    <t>L20230329002</t>
  </si>
  <si>
    <t>银川YC4CM</t>
  </si>
  <si>
    <t>银川4移动</t>
  </si>
  <si>
    <t>【CDN新建】宁夏银川移动新建80G  2023-03-01 节点正式上线  (YC4CM),该节点不计费，为赠送节点</t>
  </si>
  <si>
    <t>YC4CM</t>
  </si>
  <si>
    <t>中卫ZW4CM</t>
  </si>
  <si>
    <t>中卫4移动</t>
  </si>
  <si>
    <t>CDNZWCM</t>
  </si>
  <si>
    <t>【CDN新建】宁夏中卫移动新建200G  2023-03-01 节点正式上线  (ZW4CM)</t>
  </si>
  <si>
    <t>ZW4CM</t>
  </si>
  <si>
    <t>中国移动通信集团青海有限公司</t>
  </si>
  <si>
    <t>西宁移动</t>
  </si>
  <si>
    <t>L20230630013</t>
  </si>
  <si>
    <t>2019/1/19
2020/1/1</t>
  </si>
  <si>
    <t>40G+
30G</t>
  </si>
  <si>
    <t>颗粒度10M，保底28G</t>
  </si>
  <si>
    <t>XNCM</t>
  </si>
  <si>
    <t>中国移动通信集团山西有限公司</t>
  </si>
  <si>
    <t>山西移动</t>
  </si>
  <si>
    <t>L20230630014</t>
  </si>
  <si>
    <t>太原4
TY4CM
TYCMGROUP</t>
  </si>
  <si>
    <t>太原4移动</t>
  </si>
  <si>
    <t>2018/8/27
2020/7/1
2022/4/30</t>
  </si>
  <si>
    <t>80G+80G+160G
(TY5CM)-160G</t>
  </si>
  <si>
    <t>64G保底，10M颗粒度。2020-7-1扩容80G</t>
  </si>
  <si>
    <t>TY4CM</t>
  </si>
  <si>
    <t>太原</t>
  </si>
  <si>
    <t>太原5移动</t>
  </si>
  <si>
    <t>2022/4/30节点退租。新合同直接降价至5300，与太原4移动存量80G合并</t>
  </si>
  <si>
    <t>TY5CM</t>
  </si>
  <si>
    <t>太原10移动</t>
  </si>
  <si>
    <t>360G</t>
  </si>
  <si>
    <t>【BEC新建】太原移动新建360G 2023-1-1节点正式上线  (TY10CM)，</t>
  </si>
  <si>
    <t>TY10CM</t>
  </si>
  <si>
    <t>阳泉</t>
  </si>
  <si>
    <t>YQ01-移动</t>
  </si>
  <si>
    <t>按保底计提，YQ01移动出口带宽160G开通，于2023-3-1日开通，CDN代静态，保底64G，颗粒度10M，</t>
  </si>
  <si>
    <t>YQ01-CM-ST-1</t>
  </si>
  <si>
    <t>L20230829006</t>
  </si>
  <si>
    <t>太原11移动</t>
  </si>
  <si>
    <t>CDNTYCM3</t>
  </si>
  <si>
    <t>补202308，计提80.04，运营商80.24，按中值80.14，补0.1</t>
  </si>
  <si>
    <t>按保底计提，【BEC新建】BEC山西太原移动新建200G 2023-8-1 节点正式上线 (BECTY11CM)，新增200G，开始计费时间2023.8.1</t>
  </si>
  <si>
    <t>TY11CM</t>
  </si>
  <si>
    <t>阳泉移动</t>
  </si>
  <si>
    <t>L20211230024</t>
  </si>
  <si>
    <t>阳泉
YQ01-MOBCOM</t>
  </si>
  <si>
    <t>100G+100G-200G</t>
  </si>
  <si>
    <t>于2021.3.31退租。保底80G ，100M 颗粒度。2020-3-25扩容100G</t>
  </si>
  <si>
    <t>YQ01-MOBCOM</t>
  </si>
  <si>
    <t>中国移动通信集团西藏有限公司</t>
  </si>
  <si>
    <t>拉萨移动</t>
  </si>
  <si>
    <t>L20230630008</t>
  </si>
  <si>
    <t xml:space="preserve">拉萨 </t>
  </si>
  <si>
    <t>CDNLASCM</t>
  </si>
  <si>
    <t>2019/2/1
2020/1/1</t>
  </si>
  <si>
    <t>10G
+10G</t>
  </si>
  <si>
    <t>颗粒度10M，保底8G</t>
  </si>
  <si>
    <t>LASCM</t>
  </si>
  <si>
    <t>甘肃铁通</t>
  </si>
  <si>
    <t>L20220422002</t>
  </si>
  <si>
    <t>兰州2
LZ2CM</t>
  </si>
  <si>
    <t>兰州移动2</t>
  </si>
  <si>
    <t>2018/4/18
2022/4/15</t>
  </si>
  <si>
    <t>2022.4.15节点退租。20220415退租80G，甘肃铁通4月15日终止计费，22年4月免费半个月，保底28G，颗粒度100M</t>
  </si>
  <si>
    <t>LZ2CM</t>
  </si>
  <si>
    <t>西北-lijia</t>
  </si>
  <si>
    <t>陕西</t>
  </si>
  <si>
    <t>中国电信股份有限公司陕西分公司</t>
  </si>
  <si>
    <t>陕西电信</t>
  </si>
  <si>
    <t>182015IDC00019</t>
  </si>
  <si>
    <t>西安开元
XAKY-TELECOM</t>
  </si>
  <si>
    <t>XAKY-电信</t>
  </si>
  <si>
    <t>2019/12/</t>
  </si>
  <si>
    <t>按保底计提，颗粒度100M；</t>
  </si>
  <si>
    <t>XAKY-TELECOM</t>
  </si>
  <si>
    <t>L20230810001</t>
  </si>
  <si>
    <t>西安开元
XAFJ-CT-ST-1</t>
  </si>
  <si>
    <t>XAFJ-电信CDN</t>
  </si>
  <si>
    <t>2019/12/
2020/3/6
2020/7/8
2021/2/1
2021/6/11</t>
  </si>
  <si>
    <t>200G
200G
100G
300G
200G</t>
  </si>
  <si>
    <t>0G-60G:9500
60G:8691.67</t>
  </si>
  <si>
    <t>按中值计提，保底60G，100M。60G按9500结算，剩余按8691.67结算。</t>
  </si>
  <si>
    <t>XAFJ-CT-ST-1</t>
  </si>
  <si>
    <t>中国电信股份有限公司云计算（陕西）基地</t>
  </si>
  <si>
    <t>L20230731015</t>
  </si>
  <si>
    <t>西安电信2+西安5电信
XA2CT</t>
  </si>
  <si>
    <t>西安电信2</t>
  </si>
  <si>
    <t>2010/6/1
2019/2/10
2022/4/30
2022/7/31</t>
  </si>
  <si>
    <t>100G
160G
-100G
-140G</t>
  </si>
  <si>
    <t>100M,Xa5ct+xa2ct合并至XA2CT。+SSL合并对账，合并保底84G，30%；自2021.5.1开始与西安电信SSL节点合并；2022.4.30退租100G带宽。差异条款：</t>
  </si>
  <si>
    <t>XA2CT</t>
  </si>
  <si>
    <t>XASSLTELECOM-3</t>
  </si>
  <si>
    <t>西安电信SSL</t>
  </si>
  <si>
    <t>2010/6/1
2019/2/10</t>
  </si>
  <si>
    <t>按合并保底计提，100M,Xa5ct+xa2ct合并至XA2CT。+SSL合并对账，合并保底84G，30%；自2021.5.1开始与西安电信2节点合并，SSL按实际流量计提；差异条款</t>
  </si>
  <si>
    <t>云-陕西电信</t>
  </si>
  <si>
    <t>西安电信二级
XACTCACHE</t>
  </si>
  <si>
    <t>西安电信二级</t>
  </si>
  <si>
    <t>2018/10/10
2021/9/1
2022/6/10
2022/7/31</t>
  </si>
  <si>
    <t>240G
+160G
+40G
-40G</t>
  </si>
  <si>
    <t>保底120G,100M;2021.9.1扩容160G</t>
  </si>
  <si>
    <t>XACTCACHE</t>
  </si>
  <si>
    <t>云自采-西安3电信
XA3CT</t>
  </si>
  <si>
    <t>云自采-西安3电信</t>
  </si>
  <si>
    <t>历史开通
2022/5/31
2022/6/9</t>
  </si>
  <si>
    <t>160G
-120G
-40G</t>
  </si>
  <si>
    <t>保底48G,100M；2022.5.31退租120G带宽。2022.6.10剩余40G带宽迁移至西安电信二级节点。差异条款：0-3取中值、超出协商</t>
  </si>
  <si>
    <t>XA3CT</t>
  </si>
  <si>
    <t>西安
 XA4CT</t>
  </si>
  <si>
    <t>西安4电信</t>
  </si>
  <si>
    <t>2018/6/1
2019/7/9
2021/5/31
2022/5/31</t>
  </si>
  <si>
    <t>80G
240G
-100G
-220G</t>
  </si>
  <si>
    <t>保底66G,100M;2021.5.31退租100G带宽。；差异条款：0-3取中值、超出协商</t>
  </si>
  <si>
    <t>XA4CT</t>
  </si>
  <si>
    <t>XAIXCT</t>
  </si>
  <si>
    <t>西安三级电信</t>
  </si>
  <si>
    <t>2020/9/20
2021/5/1</t>
  </si>
  <si>
    <t>按中值计提，保底112G，100M。无合同。陕西新建三线，2020/9/10切量上线，2020/9/20开始计费;2021.4.16扩容120G于2021.5.1开始计费；</t>
  </si>
  <si>
    <t>L20230824003</t>
  </si>
  <si>
    <t>咸阳</t>
  </si>
  <si>
    <t>咸阳电信</t>
  </si>
  <si>
    <t>CDNXYCT</t>
  </si>
  <si>
    <t>【CDN新建】陕西咸阳电信新建200G  2023-06-01 节点正式上线  (XYCT)，颗粒度100M，保底60G</t>
  </si>
  <si>
    <t>XYCT</t>
  </si>
  <si>
    <t>中国联合网络通信有限公司陕西省分公司</t>
  </si>
  <si>
    <t>陕西联通</t>
  </si>
  <si>
    <t>L20230531004</t>
  </si>
  <si>
    <t>西安 XA2UN</t>
  </si>
  <si>
    <t>西安2联通</t>
  </si>
  <si>
    <t>2013/11/1
2019/6/26
2020/8/31
2022/4/30
2022/5/31</t>
  </si>
  <si>
    <t>80G
40G
-60G
-50G
-10G</t>
  </si>
  <si>
    <t>2020/8/31退租60G，退租后保底18G,100M颗粒度；XA2UN2022.4.30退租50G带宽。XA2UN2022.5.31退租10G带宽。差异取中值</t>
  </si>
  <si>
    <t>XA2UN</t>
  </si>
  <si>
    <t>182015IDC00319</t>
  </si>
  <si>
    <t>西安开元
XAKY-UNICOM</t>
  </si>
  <si>
    <t>XAKY-联通</t>
  </si>
  <si>
    <t>2019/12/1
2020/3/6</t>
  </si>
  <si>
    <t>100G
100G</t>
  </si>
  <si>
    <t>10M颗粒度，60G保底；</t>
  </si>
  <si>
    <t>XAKY-UNICOM</t>
  </si>
  <si>
    <t>XAIXUN</t>
  </si>
  <si>
    <t>西安三级联通</t>
  </si>
  <si>
    <t>2020/9/4
2021/4/16</t>
  </si>
  <si>
    <t>80G
80G</t>
  </si>
  <si>
    <t>陕西新建三线，2020/9/10切量上线，9.4开始计费,2021.4.16扩容80G。与XAFJ-联通CDN合并；合并保底108G；
差异取中值</t>
  </si>
  <si>
    <t>西安沣景
XAFJ-CU-ST-1</t>
  </si>
  <si>
    <t>XAFJ-联通CDN</t>
  </si>
  <si>
    <t>与西安三级联通合并保底108G；100M颗粒度;2021.4.30开通，2021.5.1开始计费。</t>
  </si>
  <si>
    <t>XAFJ-CU-ST-1</t>
  </si>
  <si>
    <t>中国联合网络通信有限公司西安市分公司</t>
  </si>
  <si>
    <t>西安联通</t>
  </si>
  <si>
    <t>L20230731017</t>
  </si>
  <si>
    <t>西安</t>
  </si>
  <si>
    <t>西安联通二级</t>
  </si>
  <si>
    <t>2021/8/11
2021/10/9</t>
  </si>
  <si>
    <t>按保底计提，90G保底，100M颗粒。陕西西安联通二级 增量160G完成业务测试，已于2021-08-02开始正式切流量上线；合同约定赠送10天测试期，自2021.8.12开始计费，48G保底；差异取中值。2021.10.1扩容140G，于2021.10.9中午12点整开始计费（赠送8.5天）</t>
  </si>
  <si>
    <t>XAUNCACHE</t>
  </si>
  <si>
    <t>中国移动通信集团陕西有限公司商洛分公司</t>
  </si>
  <si>
    <t>商洛移动</t>
  </si>
  <si>
    <t>L20230630006</t>
  </si>
  <si>
    <t>XAIXCM</t>
  </si>
  <si>
    <t>西安三级移动</t>
  </si>
  <si>
    <t>2020/9/10
2020/12/31
2021/4/23</t>
  </si>
  <si>
    <t>160G+40G+60G</t>
  </si>
  <si>
    <t>补202308，计提124.01，结算125.01，补1</t>
  </si>
  <si>
    <t>保底104G，10M。无合同。陕西新建三线，2020/9/10切量上线，并开始计费;2020/12/31扩容40G带宽;2021.4.16扩容60G，于2021.4.23开始计费</t>
  </si>
  <si>
    <t>中国移动通信集团陕西有限公司西安分公司</t>
  </si>
  <si>
    <t>西安移动</t>
  </si>
  <si>
    <t>L20230630011</t>
  </si>
  <si>
    <t>西安 XACM</t>
  </si>
  <si>
    <t>2015/11/12
2022/7/31</t>
  </si>
  <si>
    <t>40%保底，40G。10M；差异条款：0-3取中值、超出协商</t>
  </si>
  <si>
    <t>XACM</t>
  </si>
  <si>
    <t>咸阳移动 咸阳2移动
XY2CM
XYCMGROUP2</t>
  </si>
  <si>
    <t>咸阳移动</t>
  </si>
  <si>
    <t>2018/12/25
2020/1/22
2020/3/6</t>
  </si>
  <si>
    <t>120G
100G
-100G</t>
  </si>
  <si>
    <t>补202308，计提51.14，结算51.22，补0.08</t>
  </si>
  <si>
    <t>保底48G，颗粒度10M；2022.6起咸阳移动和咸阳2移动拆分计提。2022.8起咸阳移动和咸阳2移动合并计提。差异条款：0-3取中值、超出协商</t>
  </si>
  <si>
    <t>XYCM</t>
  </si>
  <si>
    <t>咸阳2移动</t>
  </si>
  <si>
    <t>2018/12/25
2022/5/31</t>
  </si>
  <si>
    <t>240G
-100G</t>
  </si>
  <si>
    <t>补202308，计提60.8，结算61.25，补0.45</t>
  </si>
  <si>
    <t>保底56G，颗粒度10M；2022.6起咸阳移动和咸阳2移动拆分计提。2022.8起咸阳移动和咸阳2移动合并计提。</t>
  </si>
  <si>
    <t>XY2CM</t>
  </si>
  <si>
    <t>中国移动通信集团陕西有限公司汉中分公司</t>
  </si>
  <si>
    <t>汉中移动</t>
  </si>
  <si>
    <t>L20230630009</t>
  </si>
  <si>
    <t>西安移动二级</t>
  </si>
  <si>
    <t>CDNXACM2</t>
  </si>
  <si>
    <t>22.10.07开始计费，【CDN新建】陕西西安移动二级新建300G2022-09-30节点正式上线  (XACMCACHE)，保底120G，颗粒度10M</t>
  </si>
  <si>
    <t>XACMCACHE</t>
  </si>
  <si>
    <t>182015IDC00002</t>
  </si>
  <si>
    <t>西安开元
XAKY-MOBCOM</t>
  </si>
  <si>
    <t>XAKY-移动</t>
  </si>
  <si>
    <t>阶梯计费
《40G：19500
40-60:18000
60-80:16500
&gt;80G:15000</t>
  </si>
  <si>
    <t>每月注意计提价格，保底30G，颗粒度100M。
95计费流量&lt;=40G 单价19500元；
（40G-60G】单价18000元;
（60G-80G】单价16500元；
&gt;80G；单价15000元</t>
  </si>
  <si>
    <t>XAKY-MOBCOM</t>
  </si>
  <si>
    <t>西安沣景</t>
  </si>
  <si>
    <t>每月按1G计提，11月折天=1*23/30,陕西沣景为西安天互客户开通1G 移动IDC静态端口，32个IPV4地址和32个IPV6地址(V6免费），保底400M，</t>
  </si>
  <si>
    <t>XAFJ-CM-IDC-1G</t>
  </si>
  <si>
    <t>咸阳3移动</t>
  </si>
  <si>
    <t>合并保底200G。3%以内取中值。陕西咸阳移动 增量100G完成业务测试，已于2020-03-06开始正式切流量上线（此节点于2021.5.1开始合并至XAFJ-移动CDN）</t>
  </si>
  <si>
    <t>XY3CM</t>
  </si>
  <si>
    <t>西安沣景
XAFJ-CM-ST-1</t>
  </si>
  <si>
    <t>XAFJ-移动CDN</t>
  </si>
  <si>
    <t>2020/3/25
2020/8/1
2020/12/31
2021/3/25</t>
  </si>
  <si>
    <t>100G
60G
40G
200G</t>
  </si>
  <si>
    <t>合并保底200G，10M颗粒度，2020/3/25新建100G，从2020.4.1开始计费，2020/7/22扩容60G，从2020.8.1开始计费，扩容后40%保底，64G。2020.12.31扩容40G，节点由XAKY-移动CDN变更为XAFJ-移动CDN，2021.3.25扩容200G（于2021.5.1开始XY3CM与XAFJ-移动CDN合并计费）</t>
  </si>
  <si>
    <t>XAFJ-CM-ST-1</t>
  </si>
  <si>
    <t>新疆</t>
  </si>
  <si>
    <t>中国电信股份有限公司乌鲁木齐分公司</t>
  </si>
  <si>
    <t>乌鲁木齐电信</t>
  </si>
  <si>
    <t>L20220829004</t>
  </si>
  <si>
    <t>乌鲁木齐</t>
  </si>
  <si>
    <t>颗粒度100M，保底8G；差异：0-1以甲方为准，1-3取中值，超出协商；2022.9.1开始执行9600元/月/G</t>
  </si>
  <si>
    <t>WLMQCT</t>
  </si>
  <si>
    <t>乌鲁木齐2电信</t>
  </si>
  <si>
    <t>2019/9/1
2022/4/30</t>
  </si>
  <si>
    <t>2022.4.30退租40G。颗粒度100M，保底16G；差异：0-1以甲方为准，1-3取中值，超出协商</t>
  </si>
  <si>
    <t>WLMQ2CT</t>
  </si>
  <si>
    <t>内蒙</t>
  </si>
  <si>
    <t>中国联合网络通信有限公司阿拉善盟分公司</t>
  </si>
  <si>
    <t>阿拉善联通</t>
  </si>
  <si>
    <t>182115IDC00192</t>
  </si>
  <si>
    <t>阿盟机房3</t>
  </si>
  <si>
    <t>阿拉善3联通</t>
  </si>
  <si>
    <t>2018/12/25
2020/10/1
2021/6/30</t>
  </si>
  <si>
    <t>120G
+40G
-40</t>
  </si>
  <si>
    <t>补202308，计提37.9，结算38.7，补0.8</t>
  </si>
  <si>
    <t>按保底计提，颗粒度100M，保底36G；202010合并阿拉善联通计费，乙方向甲方赠送3个月的测试期，测试期具体时间为2019年11月25日至2020年2月24日；2018年12月25日开始计费。2021.6.30退租40G带宽。5%以内取中值，超出协商</t>
  </si>
  <si>
    <t>ALS3UN</t>
  </si>
  <si>
    <t>L20210726007</t>
  </si>
  <si>
    <t>阿盟机房4</t>
  </si>
  <si>
    <t>阿拉善4联通</t>
  </si>
  <si>
    <t>2022.5确认延长至2023.2；2021.7.1新建40G带宽；5%以内取中值，超出协商</t>
  </si>
  <si>
    <t>ALS4UN</t>
  </si>
  <si>
    <t>呼市</t>
  </si>
  <si>
    <t>呼和浩特联通2</t>
  </si>
  <si>
    <t>补202308，计提12.3，结算12.5，补0.2</t>
  </si>
  <si>
    <t>颗粒度100M，保底12G；5%以内取中值，超出协商</t>
  </si>
  <si>
    <t>HHHT2UN</t>
  </si>
  <si>
    <t>阿盟机房1</t>
  </si>
  <si>
    <t>202010合并至阿拉善3联通计费，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；5%以内取中值，超出协商</t>
  </si>
  <si>
    <t>ALSUN</t>
  </si>
  <si>
    <t>L20230628002</t>
  </si>
  <si>
    <t>呼和浩特</t>
  </si>
  <si>
    <t>呼和浩特5联通</t>
  </si>
  <si>
    <t>【CDN新建】内蒙古呼和浩特联通  新建40G  2023-06-01 节点正式上线  (HHHT5UN)，免费节点，100M</t>
  </si>
  <si>
    <t>HHHT5UN</t>
  </si>
  <si>
    <t>中国联合网络通信有限公司新疆维吾尔自治区分公司</t>
  </si>
  <si>
    <t>新疆联通</t>
  </si>
  <si>
    <t>182115IDC00596</t>
  </si>
  <si>
    <t>乌鲁木齐联通</t>
  </si>
  <si>
    <t>颗粒度100M，保底12G，合同约定：6个月试用期（自2018年12月10日至2019年6月9日），甲方向乙方预付100万元，付款前，乙方向甲方一次性提供100万元的增值税专用发票，税率为6%，试用期内按照95计费自然月对账，6个月试用期内不产生其他费用。试用期结束后：12G保底，100M颗粒度，带宽单价为13000元/G/月；2个机柜单价为4500元/个/月；160个IP地址，其中免费64个，超出部分单价60元/个/月。差异条款：0-3取甲方、超出取中值</t>
  </si>
  <si>
    <t>WLMQUN</t>
  </si>
  <si>
    <t>中国移动通信集团内蒙古有限公司包头分公司</t>
  </si>
  <si>
    <t>包头移动</t>
  </si>
  <si>
    <t>L20230630018</t>
  </si>
  <si>
    <t>呼和浩特3</t>
  </si>
  <si>
    <t>呼和浩特3移动</t>
  </si>
  <si>
    <t>2018/12/25
2020/7/1</t>
  </si>
  <si>
    <t>80G+40G</t>
  </si>
  <si>
    <t>补202308，计提49.17，结算49.51，补0.34</t>
  </si>
  <si>
    <t>需要注意20200701扩容40G，颗粒度10M，保底48G；20200101保底40%；3%以内取中值，超出协商</t>
  </si>
  <si>
    <t>HHHT3CM</t>
  </si>
  <si>
    <t>L20230927006</t>
  </si>
  <si>
    <t>呼和浩特7</t>
  </si>
  <si>
    <t>呼和浩特7移动</t>
  </si>
  <si>
    <t>CDNHHHTCM</t>
  </si>
  <si>
    <t>【BEC新建】BEC内蒙古呼和浩特移动新建400G，2023-09-01节点正式上线开始计费 (BECHHHT7CM)</t>
  </si>
  <si>
    <t>HHHT7CM</t>
  </si>
  <si>
    <t>中国移动通信集团新疆有限公司</t>
  </si>
  <si>
    <t>新疆移动</t>
  </si>
  <si>
    <t>L20230630017</t>
  </si>
  <si>
    <t>克拉玛依</t>
  </si>
  <si>
    <t>克拉玛依4移动</t>
  </si>
  <si>
    <t>2020/3/1
2020/6/29
2020/8/6</t>
  </si>
  <si>
    <t>30G+
30G+20G</t>
  </si>
  <si>
    <t>颗粒度10M，保底32G；需要注意20200806扩容20G，需要注意20200701开始价格为6100，20200629扩容30G。</t>
  </si>
  <si>
    <t>KLMY4CM</t>
  </si>
  <si>
    <t>辽宁</t>
  </si>
  <si>
    <t>中国电信集团有限公司大连分公司</t>
  </si>
  <si>
    <t>大连电信</t>
  </si>
  <si>
    <t>L20230731018</t>
  </si>
  <si>
    <t>大连2电信</t>
  </si>
  <si>
    <t>2019/8/11，2023/8/31</t>
  </si>
  <si>
    <t>2023.8.31退租40G，颗粒度1M,保底12G。差异：1%以内以甲方为准，1%~3%取中值，超出协商;2022.6.1起带宽降价</t>
  </si>
  <si>
    <t>DL2CT</t>
  </si>
  <si>
    <t>中国电信股份有限公司锦州分公司</t>
  </si>
  <si>
    <t>锦州电信</t>
  </si>
  <si>
    <t>182315IDC00219</t>
  </si>
  <si>
    <t>2018/10/14
2022/5/31
2023/8/31</t>
  </si>
  <si>
    <t>80G-60G-20G</t>
  </si>
  <si>
    <t>2023.8.31退租20G，2021.10降价，2021.11-12免费（80G），2022.5.31退租60G；颗粒度1M，保底6G</t>
  </si>
  <si>
    <t>JZCT</t>
  </si>
  <si>
    <t>L20220328010</t>
  </si>
  <si>
    <t>锦州2电信</t>
  </si>
  <si>
    <t>2022/5/1
2022/5/31</t>
  </si>
  <si>
    <t>2022.5.31免费节点退租。2022.5.1新增30G带宽、1个机柜、128个IP，免费节点</t>
  </si>
  <si>
    <t>JZ2CT</t>
  </si>
  <si>
    <t>中国电信股份有限公司沈阳分公司</t>
  </si>
  <si>
    <t>沈阳电信</t>
  </si>
  <si>
    <t>L20221229015</t>
  </si>
  <si>
    <t>沈阳</t>
  </si>
  <si>
    <t>2017/12/25
2023/5/31</t>
  </si>
  <si>
    <t>2023.5.31退租，颗粒度1M，保底12G；差异解决条款：双方协商</t>
  </si>
  <si>
    <t>SYCT</t>
  </si>
  <si>
    <t>沈阳2电信</t>
  </si>
  <si>
    <t>2021/4/1
2023/5/31</t>
  </si>
  <si>
    <t>2023.5.31退租，颗粒度1M，保底12G；免费到期后转为低价节点，确定继续使用，2021年6月1日开始计费，带宽价格是9833/2=4917元。202104-05临时新建40G带宽，免费；自2022.6.1起正常对账。差异解决条款：双方协商</t>
  </si>
  <si>
    <t>SY2CT</t>
  </si>
  <si>
    <t>天津</t>
  </si>
  <si>
    <t>中国电信集团有限公司天津分公司</t>
  </si>
  <si>
    <t>天津电信</t>
  </si>
  <si>
    <t>L20230810002</t>
  </si>
  <si>
    <t>天津电信（大港机房）</t>
  </si>
  <si>
    <t>TJCTCACHE</t>
  </si>
  <si>
    <t>2016/1/1
2022/6/1
2023/8/31</t>
  </si>
  <si>
    <t>160G+30G-10G</t>
  </si>
  <si>
    <t>2023.8.31退租10G，（1）颗粒度100M，保底36G；（2）sys反馈160，但是此节点已经下线，应该是tjctcache在用；2022.6.1起SY4CT节点剩余30G合并至此节点。差异：双方协商。190G带宽，免费60G，保底按130G计算</t>
  </si>
  <si>
    <t>TJCT</t>
  </si>
  <si>
    <t>TJ3CT（武清）</t>
  </si>
  <si>
    <t>天津3电信</t>
  </si>
  <si>
    <t>2019/1/18
2022/5/31</t>
  </si>
  <si>
    <t>颗粒度100M，保底0G；2022.5.31退租160G；差异：双方协商。</t>
  </si>
  <si>
    <t>TJ3CT</t>
  </si>
  <si>
    <t>天津4</t>
  </si>
  <si>
    <t>天津4电信</t>
  </si>
  <si>
    <t>2019/10/15
2022/5/31</t>
  </si>
  <si>
    <t>70G
-40G
-30G</t>
  </si>
  <si>
    <t>颗粒度100M，保底9G；sys反馈70G；差异：双方协商。2022.5.31退租40G;剩余30G合并至SYCT节点（TJCTCACHE）</t>
  </si>
  <si>
    <t>TJ4CT</t>
  </si>
  <si>
    <t>天津电信2SSL</t>
  </si>
  <si>
    <t>按实际流量计提，颗粒度100M，保底3G，从2021年5月计提开始按照实际流量计提费用；差异：双方协商。运营商对账，SSL节点与天津4电信节点合并给流量</t>
  </si>
  <si>
    <t>SSLTJCT</t>
  </si>
  <si>
    <t>吉林</t>
  </si>
  <si>
    <t>中国电信集团有限公司长春分公司</t>
  </si>
  <si>
    <t>长春电信</t>
  </si>
  <si>
    <t>L20230731016</t>
  </si>
  <si>
    <t>长春电信2</t>
  </si>
  <si>
    <t>颗粒度100M，保底24G；20200923长春2电信合并至长春4电信计费；</t>
  </si>
  <si>
    <t>CC2CT</t>
  </si>
  <si>
    <t>长春4电信</t>
  </si>
  <si>
    <t>2019/8/26
2020/9/23
2022/5/31</t>
  </si>
  <si>
    <t>40G
+40G
-40G</t>
  </si>
  <si>
    <t>补202308，计提12，运营商12.95，按中值12.42，补0.42</t>
  </si>
  <si>
    <t>颗粒度1M，保底12G；20200923长春2电信合并至长春4电信计费；2022.5.31退租40G带宽；差异：1%以内以百度为准，1%~3%取中值，超出协商</t>
  </si>
  <si>
    <t>CC4CT</t>
  </si>
  <si>
    <t>长春6电信</t>
  </si>
  <si>
    <t>CDNCCCT2</t>
  </si>
  <si>
    <t>2021/8/3
2021/9/30</t>
  </si>
  <si>
    <t>2021.9.30退租。吉林长春电信新建60G  2021-08-03正式上线，商务确认免费2个月。</t>
  </si>
  <si>
    <t>CC6CT</t>
  </si>
  <si>
    <t>黑龙江</t>
  </si>
  <si>
    <t>中国联合网络通信有限公司鹤岗市分公司</t>
  </si>
  <si>
    <t>鹤岗联通</t>
  </si>
  <si>
    <t>182115IDC00030</t>
  </si>
  <si>
    <t>鹤岗</t>
  </si>
  <si>
    <t>鹤岗2联通</t>
  </si>
  <si>
    <t>2018/8/13
2018/9/15</t>
  </si>
  <si>
    <t>40G+80G-40G</t>
  </si>
  <si>
    <t xml:space="preserve">我方流量不足保底，按保底计提，2023.7.31退租40G，需要注意202001-02不计费，颗粒度100M，保底36G；40G资源9.13开始计费；80G资源10.15开始计费；差异条款：0-5取中值、超出协商
</t>
  </si>
  <si>
    <t>HG2UN</t>
  </si>
  <si>
    <t>L20230222003</t>
  </si>
  <si>
    <t>鹤岗3联通</t>
  </si>
  <si>
    <t>202101-02免费，黑龙江鹤岗联通，增量100G完成业务测试，已于2021-01-01开始正式切流量上线</t>
  </si>
  <si>
    <t>HG3UN</t>
  </si>
  <si>
    <t>L20220224002</t>
  </si>
  <si>
    <t>鹤岗4联通</t>
  </si>
  <si>
    <t>2022/2/1
2022/4/30</t>
  </si>
  <si>
    <t>免费节点（3个月后退租）。鹤岗4联通节点增量100G、3个机柜、288个IP，已于2022-02-01开始正式切流量上线;2022.4.30退租</t>
  </si>
  <si>
    <t>HG4UN</t>
  </si>
  <si>
    <t>L20230829002</t>
  </si>
  <si>
    <t>鹤岗5联通</t>
  </si>
  <si>
    <t>CDNHGUN</t>
  </si>
  <si>
    <t>【CDN新建】黑龙江鹤岗联通新建60G  2023-08-01 节点正式上线  (HG5UN)，免费节点，免费12个月</t>
  </si>
  <si>
    <t>HG5UN</t>
  </si>
  <si>
    <t>中国联合网络通信有限公司鸡西市分公司</t>
  </si>
  <si>
    <t>鸡西联通</t>
  </si>
  <si>
    <t>L20230222004</t>
  </si>
  <si>
    <t>鸡西</t>
  </si>
  <si>
    <t>2018/6/25
2019/1/25
2023/7/31</t>
  </si>
  <si>
    <t>40G-40G
60G-60G-40G</t>
  </si>
  <si>
    <t>需要注意202001-02不计费，颗粒度100M，保底12G，保底30%，20191224退租60G，按照集约价格走；差异条款：0-5取中值、超出协商</t>
  </si>
  <si>
    <t>JXUN</t>
  </si>
  <si>
    <t>鸡西2联通</t>
  </si>
  <si>
    <t>202101-02免费，黑龙江鸡西联通，增量60G完成业务测试，已于2021-01-01开始正式切流量上线，鸡西联通2021年1月1日即将增量60G，</t>
  </si>
  <si>
    <t>JX2UN</t>
  </si>
  <si>
    <t>L20220111002</t>
  </si>
  <si>
    <t>鸡西3联通</t>
  </si>
  <si>
    <t>CDNJXUN2</t>
  </si>
  <si>
    <t>2022/1/1
2022/3/31</t>
  </si>
  <si>
    <t>2022.3.31退租。免费节点（3个月后退租）。鸡西3联通节点增量60G、2个机柜、288个IP，已于2022-01-01开始正式切流量上线</t>
  </si>
  <si>
    <t>JX3UN</t>
  </si>
  <si>
    <t>中国联合网络通信有限公司沈阳市分公司</t>
  </si>
  <si>
    <t>沈阳联通</t>
  </si>
  <si>
    <t>182115IDC00440</t>
  </si>
  <si>
    <t>沈阳联通2</t>
  </si>
  <si>
    <t>2012/9/26
2019/12/31
2022/5/31</t>
  </si>
  <si>
    <t>120G
-60G
-60G</t>
  </si>
  <si>
    <t>颗粒度100M，保底0G，20191231退租60G；2022.5.31tuizu 60G带宽；差异条款：0-3取甲方、3-5取中值、超出协商</t>
  </si>
  <si>
    <t>SY2UN</t>
  </si>
  <si>
    <t>沈阳3</t>
  </si>
  <si>
    <t>沈阳联通3</t>
  </si>
  <si>
    <t>2018/3/1
2022/5/31</t>
  </si>
  <si>
    <t>颗粒度100M，保底0G，新增部分首月免费，赠送10个机柜，合同期内再赠送0.5个月，具体执行时间双方协商；单价同步降至10000.；差异条款：0-3取甲方、3-5取中值、超出协商;2022.5.31退租160G</t>
  </si>
  <si>
    <t>SY3UN</t>
  </si>
  <si>
    <t>沈阳联通SSL</t>
  </si>
  <si>
    <t>2012/9/26
历史退租
2021/6/30</t>
  </si>
  <si>
    <t>50G-30G-10G</t>
  </si>
  <si>
    <t>颗粒度100M，按实际流量计提；差异条款：0-3取甲方、3-5取中值、超出协商</t>
  </si>
  <si>
    <t>SYSSLUNICOM</t>
  </si>
  <si>
    <t>沈阳4联通</t>
  </si>
  <si>
    <t>CDNSYUN2</t>
  </si>
  <si>
    <t>2020/10/1
2022/5/31
2022/7/31</t>
  </si>
  <si>
    <t>200G
-100G
-100G</t>
  </si>
  <si>
    <t>2021.9~2021.12免费4个月。新增的200G从10月1日开始计费，颗粒度100M，保底60G；差异条款：0-3取甲方、3-5取中值、超出协商;2022.5.31退租100G带宽</t>
  </si>
  <si>
    <t>SY4UN</t>
  </si>
  <si>
    <t>中国联合网络通信有限公司天津市分公司</t>
  </si>
  <si>
    <t>天津联通</t>
  </si>
  <si>
    <t>L20221229016</t>
  </si>
  <si>
    <t>天津2
天津3</t>
  </si>
  <si>
    <t>天津3联通</t>
  </si>
  <si>
    <t>2018/4/28
2018/8/4
2021/1/1
2022/4/30</t>
  </si>
  <si>
    <t>160G
80G
-200G</t>
  </si>
  <si>
    <t>颗粒度100M，保底12G，系统部已核实2021.1.1开始TJ2UN80G合并至TJ3UN共240G，差异率3%以内以甲方数据为准，超出3%取中值。;2019年10月31日下线160G;2022.4.30退租200G；与天津联通SSL合并保底15G</t>
  </si>
  <si>
    <t>TJ3UN</t>
  </si>
  <si>
    <t>CDNTJUN2</t>
  </si>
  <si>
    <t>天津联通SSL</t>
  </si>
  <si>
    <t>按实际流量计提，2021.7.15开通10G SSL带宽按实际流量计提。差异率3%以内以甲方数据为准，超出3%取中值。与TJ3UN合并保底15G</t>
  </si>
  <si>
    <t>TJSSLUNICOM</t>
  </si>
  <si>
    <t>天津5联通</t>
  </si>
  <si>
    <t>2021.4.30退租。202102-04免费，天津联通，增量100G完成业务测试，已于2021-02-01开始正式切流量上线</t>
  </si>
  <si>
    <t>TJ5UN</t>
  </si>
  <si>
    <t>182315IDC00025</t>
  </si>
  <si>
    <t>天津7
BEC</t>
  </si>
  <si>
    <t>天津7联通</t>
  </si>
  <si>
    <t>CDNTJUN3</t>
  </si>
  <si>
    <t>2023/1/1
2023/4/30
2023/8/31</t>
  </si>
  <si>
    <t>400G-200G-100G</t>
  </si>
  <si>
    <t>按保底计提，TJ7UN节点，2023.1.1开通400G带宽，BEC使用,23.4.30退租200G，23.8.31退租100G，。100M颗粒度，30G保底。差异：0~3取甲方，超出协商</t>
  </si>
  <si>
    <t>TJ7UN</t>
  </si>
  <si>
    <t>L20230531001</t>
  </si>
  <si>
    <t>天津8BEC</t>
  </si>
  <si>
    <t>天津8联通</t>
  </si>
  <si>
    <t>130G</t>
  </si>
  <si>
    <t>补202308，计提133.9，运营商135.58，按中值134.73补0.83</t>
  </si>
  <si>
    <t>【CDN新建】BEC天津联通新建130G2023-05-12节点开始计费  (TJ8UN)</t>
  </si>
  <si>
    <t>TJ8UN</t>
  </si>
  <si>
    <t>天津9BEC</t>
  </si>
  <si>
    <t>天津9联通</t>
  </si>
  <si>
    <t>【CDN新建】BEC天津联通新建180G2023-05-12节点开始计费  (TJ9UN)</t>
  </si>
  <si>
    <t>TJ9UN</t>
  </si>
  <si>
    <t>天津10BEC</t>
  </si>
  <si>
    <t>天津10联通</t>
  </si>
  <si>
    <t>【BEC新建】BEC天津天津联通新建80G2023-09-04节点正式上线 (BECTJ10UN)，开始计费时间2023.9.1</t>
  </si>
  <si>
    <t>TJ10UN</t>
  </si>
  <si>
    <t>中国移动通信集团黑龙江有限公司</t>
  </si>
  <si>
    <t>黑龙江移动</t>
  </si>
  <si>
    <t>L20230627010</t>
  </si>
  <si>
    <t>哈尔滨</t>
  </si>
  <si>
    <t>哈尔滨2移动</t>
  </si>
  <si>
    <t>2018/7/17
2018/11/9
2020/7/1
2021/10/1
2022/1/1
2022/6/30
2022/7/31
2023/5/31</t>
  </si>
  <si>
    <t>60G
+80G
+80G
+100G
+100G
-80G
-120G
-60G</t>
  </si>
  <si>
    <t>按保底计提，2023/5/31退60G，挪到HRB5CM，颗粒度10M，保底44G；
2022.12.1开始BEC迁移80G至CDN，CDN共使用160G带宽，BEC使用60G带宽；
2023.1.1开始BEC迁移60G至CDN，CDN共使用220G带宽，BEC使用0G带宽</t>
  </si>
  <si>
    <t>HRB2CM</t>
  </si>
  <si>
    <t>L20230627012</t>
  </si>
  <si>
    <t>哈尔滨5移动</t>
  </si>
  <si>
    <t>CDNHEBCM2</t>
  </si>
  <si>
    <t>按保底计提，【CDN新建】黑龙江哈尔滨移动新建140G  2023-06-01 节点正式上线  (HRB5CM)，140G带宽其中 新增扩容为80G  试用原有节点带宽为60G</t>
  </si>
  <si>
    <t>HRB5CM</t>
  </si>
  <si>
    <t>L20230829003</t>
  </si>
  <si>
    <t>大兴安岭</t>
  </si>
  <si>
    <t>大兴安岭移动</t>
  </si>
  <si>
    <t>CDNDXALCM</t>
  </si>
  <si>
    <t>【CDN新建】黑龙江大兴安岭移动新建120G  2023-08-02 节点正式上线  (DXALCM)，免费节点，免费12个月</t>
  </si>
  <si>
    <t>DXALCM</t>
  </si>
  <si>
    <t>中国移动通信集团吉林有限公司松原分公司</t>
  </si>
  <si>
    <t>松原移动</t>
  </si>
  <si>
    <t>182115IDC00144</t>
  </si>
  <si>
    <t>松原</t>
  </si>
  <si>
    <t>长春3移动</t>
  </si>
  <si>
    <t>2019/9/1
2022/5/31</t>
  </si>
  <si>
    <t>颗粒度10M，保底0G；2022.5.31节点退租；差异：0-3取均值，超出协商。</t>
  </si>
  <si>
    <t>CC3CM</t>
  </si>
  <si>
    <t>L20230627009</t>
  </si>
  <si>
    <t>长春2移动</t>
  </si>
  <si>
    <t>2019/2/11
2022/1/1
2022/7/31
2023/4/30</t>
  </si>
  <si>
    <t>160G
+40G
-100G
-60G</t>
  </si>
  <si>
    <t>2023.4.30退租60G，颗粒度10M，保底40G;2022.1.1边缘计算新增40G带宽、2个机柜、128个IP(自2023.3.1起40G带宽转给CDN使用)</t>
  </si>
  <si>
    <t>CC2CM</t>
  </si>
  <si>
    <t>中国移动通信集团吉林有限公司吉林市分公司</t>
  </si>
  <si>
    <t>吉林移动</t>
  </si>
  <si>
    <t>L20230727008</t>
  </si>
  <si>
    <t>长春4移动</t>
  </si>
  <si>
    <t>CDNCCCM</t>
  </si>
  <si>
    <t>按保底计提，【BEC新建】BEC吉林长春移动扩容200G  2023-07-01 节点正式上线  (CC4CM)，保底80G</t>
  </si>
  <si>
    <t>CC4CM</t>
  </si>
  <si>
    <t>中国移动通信集团辽宁有限公司沈阳分公司</t>
  </si>
  <si>
    <t>辽宁移动</t>
  </si>
  <si>
    <t>182315IDC00141</t>
  </si>
  <si>
    <t xml:space="preserve">沈阳1+2+3
</t>
  </si>
  <si>
    <t xml:space="preserve">沈阳2移动
</t>
  </si>
  <si>
    <t>2018/9/11
2019/2/10
2022/4/30
2022/5/31
2022/7/31</t>
  </si>
  <si>
    <t>300G
320G
-120G
-180G
-20G-140G</t>
  </si>
  <si>
    <t>补202305，计提64.7，结算65.26，补0.5,6</t>
  </si>
  <si>
    <t>L20230627008</t>
  </si>
  <si>
    <t>补202308，计提65.95，运营商67.01，按中值66.48补0.53</t>
  </si>
  <si>
    <t>颗粒度10M，保底64G；系统部已核实此节点包含沈阳移动+沈阳2移动+沈阳3移动=620G，3%以内取中值，超出协商。2022.5.31SY3CM节点退租180G带宽;2022.7.31SY3CM退租140G带宽，SY2CM退租20G带宽</t>
  </si>
  <si>
    <t>SY2CM</t>
  </si>
  <si>
    <t xml:space="preserve">沈阳6移动
</t>
  </si>
  <si>
    <t>2023.2.1SY6CM边缘计算节点，新增300G带宽;10M颗粒度，120G保底</t>
  </si>
  <si>
    <t>SY6CM</t>
  </si>
  <si>
    <t>中国移动通信集团天津有限公司</t>
  </si>
  <si>
    <t>天津移动</t>
  </si>
  <si>
    <t>L20230728005</t>
  </si>
  <si>
    <t>经与周睿确认，天津移动的100G都在TJ2CM节点出数，颗粒度10M，保底40G，与天津2移动合并</t>
  </si>
  <si>
    <t>TJCM</t>
  </si>
  <si>
    <t>天津2</t>
  </si>
  <si>
    <t>天津2移动</t>
  </si>
  <si>
    <t>2016/10/16
2018/12/1
2022/5/31
2023/3/31</t>
  </si>
  <si>
    <t>40G
60G
-90G
-10G</t>
  </si>
  <si>
    <t>经与周睿确认，天津移动的100G都在TJ2CM节点出数，颗粒度10M，保底4G；与天津移动合并;2022.5.31退租90G带宽，剩余10G转BEC使用；2023.4.2由BEC转CDN使用</t>
  </si>
  <si>
    <t>TJ2CM</t>
  </si>
  <si>
    <t>天津6</t>
  </si>
  <si>
    <t>天津6移动</t>
  </si>
  <si>
    <t>2023.4.1天津2移动BEC的10G带宽由BEC转CDN使用（交付邮件时间为2023.4.2，黄伟确认4月流量全部出在天津6移动上）</t>
  </si>
  <si>
    <t>TJ6CM</t>
  </si>
  <si>
    <t>天津移动SSL</t>
  </si>
  <si>
    <t xml:space="preserve"> </t>
  </si>
  <si>
    <t>2016/12/29，2023/8/31</t>
  </si>
  <si>
    <t>2023/8/31退租10G，与CDN合并保底，按实际流量计提</t>
  </si>
  <si>
    <t>TJSSLMOBCOM</t>
  </si>
  <si>
    <t>北京华盛云融科技有限公司</t>
  </si>
  <si>
    <t>华盛云融（鹏博士CDN）</t>
  </si>
  <si>
    <t>182115IDC00202</t>
  </si>
  <si>
    <t>北京鹏博士2</t>
  </si>
  <si>
    <t>CDNBJPBS</t>
  </si>
  <si>
    <t>2021/1/1
2021/3/31</t>
  </si>
  <si>
    <t>320G
-180G</t>
  </si>
  <si>
    <t>202308按照保底计提。包端口。20210101开始计费；
20210331退租180G，退租后140G</t>
  </si>
  <si>
    <t>BJ2PBS</t>
  </si>
  <si>
    <t>深圳</t>
  </si>
  <si>
    <t>深圳鹏博士</t>
  </si>
  <si>
    <t>CDNSZPBS</t>
  </si>
  <si>
    <t>包端口。深圳鹏博士160G于20210331退租；
20210101开始计费</t>
  </si>
  <si>
    <t>上海鹏博士</t>
  </si>
  <si>
    <t>CDNSHPBS</t>
  </si>
  <si>
    <t>202308按照保底计提。包端口。20210101开始计费；</t>
  </si>
  <si>
    <t>SHPBS</t>
  </si>
  <si>
    <t>武汉鹏博士</t>
  </si>
  <si>
    <t>CDNWHPBS</t>
  </si>
  <si>
    <t>WHPBS</t>
  </si>
  <si>
    <t>沈阳鹏博士</t>
  </si>
  <si>
    <t>CDNSYPBS</t>
  </si>
  <si>
    <t>100G
-20G</t>
  </si>
  <si>
    <t>202308按照保底计提。包端口。20210101开始计费。；
沈阳鹏博士20210331退租20G，退租后80G</t>
  </si>
  <si>
    <t>SYPBS</t>
  </si>
  <si>
    <t>佛山</t>
  </si>
  <si>
    <t>佛山鹏博士</t>
  </si>
  <si>
    <t>CDNFSPBS</t>
  </si>
  <si>
    <t>200G
-60G</t>
  </si>
  <si>
    <t>202308按照保底计提。包端口。20210101开始计费；
佛山鹏博士20210331退租60G，退租后140G</t>
  </si>
  <si>
    <t>FSPBS</t>
  </si>
  <si>
    <t>成都</t>
  </si>
  <si>
    <t>成都鹏博士</t>
  </si>
  <si>
    <t>CDNCDPBS</t>
  </si>
  <si>
    <t>200G
-160G</t>
  </si>
  <si>
    <t>202308按照保底计提。包端口。20210101开始计费；
成都鹏博士20210331退租160G，退租后40G</t>
  </si>
  <si>
    <t>CDPBS</t>
  </si>
  <si>
    <t>重庆</t>
  </si>
  <si>
    <t>重庆鹏博士</t>
  </si>
  <si>
    <t>CDNCQPBS</t>
  </si>
  <si>
    <t>202308按照保底计提。包端口。20210101开始计费；
重庆鹏博士20210331退租20G，退租后20G</t>
  </si>
  <si>
    <t>CQPBS</t>
  </si>
  <si>
    <t>北京企通达科技有限公司</t>
  </si>
  <si>
    <t>企通达（鹏博士BGP）</t>
  </si>
  <si>
    <t>182115IDC00629</t>
  </si>
  <si>
    <t>北京鹏博士BGP</t>
  </si>
  <si>
    <t>BGP电信通</t>
  </si>
  <si>
    <t>BB</t>
  </si>
  <si>
    <t>2021/1/1
2022/4/12</t>
  </si>
  <si>
    <t>120G
80G</t>
  </si>
  <si>
    <t>20220412扩容80G。无保底，100M颗粒度</t>
  </si>
  <si>
    <t>DianXinTong_BGP</t>
  </si>
  <si>
    <t>深圳鹏博士BGP</t>
  </si>
  <si>
    <t>BGP电信通2</t>
  </si>
  <si>
    <t>SZM3B</t>
  </si>
  <si>
    <t>2021/1/1
2021/11/19</t>
  </si>
  <si>
    <t>20G+60G</t>
  </si>
  <si>
    <t>SZM3B机房至电信通运营商出口扩容60G，开始计费时间为11月19日，无保底，100M颗粒度</t>
  </si>
  <si>
    <t>SZM3B-DIANXINTONG</t>
  </si>
  <si>
    <t>赛尔新技术（北京）有限公司</t>
  </si>
  <si>
    <t>赛尔</t>
  </si>
  <si>
    <t>L20230330001</t>
  </si>
  <si>
    <t>北京20G，广州20G</t>
  </si>
  <si>
    <t>BGP教育网</t>
  </si>
  <si>
    <t>CDNBJCE</t>
  </si>
  <si>
    <t>保底8.5G，超过8.5G不收费。100M。北京20G，广州20G，共40G合并计费</t>
  </si>
  <si>
    <t>Cernet</t>
  </si>
  <si>
    <t>L20210407003</t>
  </si>
  <si>
    <t>华南理工-M2A</t>
  </si>
  <si>
    <t>BGP广州教育网</t>
  </si>
  <si>
    <t>GZNS</t>
  </si>
  <si>
    <t>调整单价，不影响计提结算。BGP广州教育网与BGP教育网合并计费</t>
  </si>
  <si>
    <t>GZNSCernet_BGP</t>
  </si>
  <si>
    <t>CDN教育网北京60G、武汉20G、上海20G</t>
  </si>
  <si>
    <t>北京教育网</t>
  </si>
  <si>
    <t>CDNBJCE2</t>
  </si>
  <si>
    <t>2014/1/1，2021/12/01</t>
  </si>
  <si>
    <t>按保底计提，23年5月开始保底为28G，保底24G，100M.超过保底按实际流量计费。CDN教育网北京60G、武汉20G、上海20G。</t>
  </si>
  <si>
    <t>BJCE</t>
  </si>
  <si>
    <t>L20220419001</t>
  </si>
  <si>
    <t>广州教育网</t>
  </si>
  <si>
    <t>CDNGZCE</t>
  </si>
  <si>
    <t>2022/4/1
2022/4/30</t>
  </si>
  <si>
    <t>免费节点，预计使用1个月：广州教育节点</t>
  </si>
  <si>
    <t>GZCE</t>
  </si>
  <si>
    <t>中广宽带网络有限公司</t>
  </si>
  <si>
    <t>中广宽带</t>
  </si>
  <si>
    <t>L20230731014</t>
  </si>
  <si>
    <t>湖北武汉</t>
  </si>
  <si>
    <t>武汉2广电</t>
  </si>
  <si>
    <t>CDNWHOC2</t>
  </si>
  <si>
    <t>【CDN新建】湖北武汉广电新建20G免费节点</t>
  </si>
  <si>
    <t>WH2OC</t>
  </si>
  <si>
    <t>华南</t>
  </si>
  <si>
    <t>湖南</t>
  </si>
  <si>
    <t>王腾</t>
  </si>
  <si>
    <t>中国电信股份有限公司湖南分公司</t>
  </si>
  <si>
    <t>湖南电信</t>
  </si>
  <si>
    <t>182315IDC00267</t>
  </si>
  <si>
    <t>衡阳</t>
  </si>
  <si>
    <t>衡阳电信SSL</t>
  </si>
  <si>
    <t>CDNHY</t>
  </si>
  <si>
    <t>2013/5/14
2021/5/31</t>
  </si>
  <si>
    <t>20210531退租，20210301开始价格变动；颗粒度100M，保底3G</t>
  </si>
  <si>
    <t>株洲</t>
  </si>
  <si>
    <t>株洲电信SSL</t>
  </si>
  <si>
    <t>CDNZHUZCT</t>
  </si>
  <si>
    <t>2016/4/1
2023/3/31</t>
  </si>
  <si>
    <t>20230331退租。20210301开始价格变动；颗粒度100M，保底3G</t>
  </si>
  <si>
    <t>岳阳</t>
  </si>
  <si>
    <t>岳阳2电信</t>
  </si>
  <si>
    <t>CDNYYCT2</t>
  </si>
  <si>
    <t>2019/1/15
2021/3/1</t>
  </si>
  <si>
    <t>100G+80G</t>
  </si>
  <si>
    <t>需要注意202107故障扣减，需要注意202103扩容后存量价格变动；（1）颗粒度100M，保底54G；（2）20210301扩容80G开始计费</t>
  </si>
  <si>
    <t>YY2CT</t>
  </si>
  <si>
    <t>长沙</t>
  </si>
  <si>
    <t>长沙三级电信</t>
  </si>
  <si>
    <t>CDNCSIX</t>
  </si>
  <si>
    <t>2022/9/6
2022/10/1</t>
  </si>
  <si>
    <t>180G+100G</t>
  </si>
  <si>
    <t>20220906开始计费180G，20221001开始计费100G颗粒度100M，保底84G</t>
  </si>
  <si>
    <t>CSIXCT</t>
  </si>
  <si>
    <t>补202307，已计提58.1，结算58.27，补0.17</t>
  </si>
  <si>
    <t>补202308，已计提59.48，先按照均值60.1，补0.62</t>
  </si>
  <si>
    <t>广东</t>
  </si>
  <si>
    <t>中国电信股份有限公司广东分公司</t>
  </si>
  <si>
    <t>广东电信</t>
  </si>
  <si>
    <t>182315IDC00175</t>
  </si>
  <si>
    <t>东莞2电信（东莞-樟木头机房）+东莞3电信</t>
  </si>
  <si>
    <t>东莞3电信</t>
  </si>
  <si>
    <t>CDNDGCT</t>
  </si>
  <si>
    <t>2010/6/20
2022/1/31
2022/5/31</t>
  </si>
  <si>
    <t>200G+200G-200G-140G</t>
  </si>
  <si>
    <t>sys已核对历史560G，201909月底退租160G，剩余400G(DG2CT200+DG3CT200G)，20220131DG2CT退租200G，20220531退租DG3CT140G；颗粒度100M，保底每个万兆3G，DG2CT与DG3CT合并计费</t>
  </si>
  <si>
    <t>DG3CT</t>
  </si>
  <si>
    <t>云-广州电信（河源）-河源IDC中心</t>
  </si>
  <si>
    <t>云自采-河源电信</t>
  </si>
  <si>
    <t>CBUCDNHYCT</t>
  </si>
  <si>
    <t>历史开通
2019/9/30
2022/1/31
2022/4/30
2022/5/31</t>
  </si>
  <si>
    <t>400G
-100G-100G-100G-100G</t>
  </si>
  <si>
    <t>sys已核对历史400G，201909月底退100G，20220131退租100G，20220430退租100G，20220531退租100G.颗粒度100M ，保底30G</t>
  </si>
  <si>
    <t>潮州枫桥idc中心</t>
  </si>
  <si>
    <t>潮州电信</t>
  </si>
  <si>
    <t>CDNCHAOZCT</t>
  </si>
  <si>
    <t>2018/10/17
2022/5/31</t>
  </si>
  <si>
    <t>200G-200G</t>
  </si>
  <si>
    <t>20220531退租200G。sys已核对200G，颗粒度100M，保底60G</t>
  </si>
  <si>
    <t>阳江</t>
  </si>
  <si>
    <t>阳江电信</t>
  </si>
  <si>
    <t>CDNYJCT</t>
  </si>
  <si>
    <t>历史开通
2022/4/30
2022/5/31</t>
  </si>
  <si>
    <t>200G-100G-100G</t>
  </si>
  <si>
    <t>20220430退租100G。20220531退租100G.颗粒度100M，保底30G</t>
  </si>
  <si>
    <t>东莞-大朗机房</t>
  </si>
  <si>
    <t>东莞电信SSL</t>
  </si>
  <si>
    <t>CDNCZCT</t>
  </si>
  <si>
    <t>2010/6/20
2023/8/31</t>
  </si>
  <si>
    <t>需要注意资源变动。5.1日起2个万兆，无保底</t>
  </si>
  <si>
    <t>DGSSLTELECOM</t>
  </si>
  <si>
    <t>佛山电信SSL</t>
  </si>
  <si>
    <t>FS9F</t>
  </si>
  <si>
    <t>2012/6/29
2021/8/18</t>
  </si>
  <si>
    <t>无保底，搬迁机房</t>
  </si>
  <si>
    <t>SSLFSCT</t>
  </si>
  <si>
    <t>2021/8/19
2022/11/30</t>
  </si>
  <si>
    <t>20221130退租；202108原佛山电信SSL搬迁至此机房SSLFSCT</t>
  </si>
  <si>
    <t>云自采-江门2电信</t>
  </si>
  <si>
    <t>CDNJINZCT</t>
  </si>
  <si>
    <t>之前是 JM2CT，JM3CT，JMCT 一起合并计费，受下游系统限制，只能用JM2CT做代表。然后8月账期，JM2CT 下线了。 变成了 JM3CT JMCT 合并计费，同样受系统限制，只能用 JM3CT 做代表了。</t>
  </si>
  <si>
    <t>江门3电信</t>
  </si>
  <si>
    <t>CBUCDNJMCT</t>
  </si>
  <si>
    <t>2018/7/30
2019/11/30
2020/3/31
2021/3/31</t>
  </si>
  <si>
    <t>600G
-200G-200G-160G</t>
  </si>
  <si>
    <t>需要注意20210331退租160G；需要注意20200331退租200G。sys已核对带宽600G，20191130退租200G，颗粒度100M ，保底12G</t>
  </si>
  <si>
    <t>JM3CT</t>
  </si>
  <si>
    <t>GZNS-电信CDN</t>
  </si>
  <si>
    <t>2021/11/5
2023/1/1</t>
  </si>
  <si>
    <t>20230101扩容100G，20211105开始计费，颗粒度100M，保底60G</t>
  </si>
  <si>
    <t>GZNS-CT-ST-2</t>
  </si>
  <si>
    <t>L20221025014</t>
  </si>
  <si>
    <t>BGP广州南沙电信</t>
  </si>
  <si>
    <t>2017/3/25--2017/4/24
2020年新增</t>
  </si>
  <si>
    <t>202011-12单价为18W，与高峰确认目前GZNS在用40G带宽。新合同为95计费，颗粒度100M 。无保底，0-5G（包含5G），250000元/G/月；5G-10G（包含10G），220000元/G/月；10G-15G，200000元/G/月，15G-20G，190000元/G/月，20G以上，180000元/G/月。[注：如BGP带宽使用量超过5G，则前5G带宽费用变更为22万元/G/月；如BGP带宽使用量超过10G，则前10G带宽费用变更为20万元/G/月]。</t>
  </si>
  <si>
    <t>GZNSCT_BGP</t>
  </si>
  <si>
    <t>182315IDC00179</t>
  </si>
  <si>
    <t>南沙电信</t>
  </si>
  <si>
    <t>2017/3/25--2017/4/24
2020/3/20</t>
  </si>
  <si>
    <t>300G（20200320扩容60G）</t>
  </si>
  <si>
    <t>BD反馈此节点存量+扩容一共300G。20210316开始为95计费，需要注意2020年3月20日扩容60G。30个万兆口，每端口保底1G，颗粒度1G</t>
  </si>
  <si>
    <t>贵州</t>
  </si>
  <si>
    <t>中国电信股份有限公司贵州分公司</t>
  </si>
  <si>
    <t>贵州电信</t>
  </si>
  <si>
    <t>L20230330004</t>
  </si>
  <si>
    <t>安顺电信5</t>
  </si>
  <si>
    <t>安顺5电信</t>
  </si>
  <si>
    <t>CDNASCT</t>
  </si>
  <si>
    <t>2019/1/3
2022/4/30
2022/5/31</t>
  </si>
  <si>
    <t>160G-40G-100G</t>
  </si>
  <si>
    <t>（1）20220430退租40G,20220531退租100G，颗粒度100M，保底36G；（2）计费粒度为100M（不满100M 按照100M 计算） （3）双方确认流量出现偏差时，偏差值在1%之内，以甲方提供的流量值为准；偏差值在1%-3%之内，双方流量数据取中值；偏差值在3%之上的，双方协商解决。</t>
  </si>
  <si>
    <t>AS5CT</t>
  </si>
  <si>
    <t>四川</t>
  </si>
  <si>
    <t>中国电信股份有限公司四川分公司</t>
  </si>
  <si>
    <t>四川电信</t>
  </si>
  <si>
    <t>L20230223026</t>
  </si>
  <si>
    <t>成都1</t>
  </si>
  <si>
    <t>成都电信</t>
  </si>
  <si>
    <t>CDNCDCT</t>
  </si>
  <si>
    <t>2010/2/1
2019/11/30</t>
  </si>
  <si>
    <t>需要注意2019年11月30日退租，颗粒度100M，保底48G。</t>
  </si>
  <si>
    <t>成都2</t>
  </si>
  <si>
    <t>成都2电信</t>
  </si>
  <si>
    <t>CDNCDCT2</t>
  </si>
  <si>
    <t>2018/3/31
2019/11/30
2019/1/25
2021/4/2
2022/1/1
2022/4/1
2022/5/31
2022/7/31
2023/8/31</t>
  </si>
  <si>
    <t>280G
-20G+
300G+100G+100G+100G-400G-260G-180G</t>
  </si>
  <si>
    <t>需要注意资源变动。20220731退租260G。20220401扩容100G开始计费，20220101扩容100G开始计费，20210402扩容100G开始计费，202009-202010带宽不计费，与系统部核实成都6电信与成都2电信合并计费，需要注意2019年11月30日成都2退租20G，20220601开始CD6CT&amp;CD2CT不合并计费。颗粒度100M，保底60G</t>
  </si>
  <si>
    <t>CD2CT</t>
  </si>
  <si>
    <t>成都6</t>
  </si>
  <si>
    <t>成都电信6</t>
  </si>
  <si>
    <t>2022/6/1
2022/7/31
2023/6/30</t>
  </si>
  <si>
    <t>400G-200G-200G</t>
  </si>
  <si>
    <t>20220731退租200G。202206从成都电信2拆分，颗粒度100M，保底60G</t>
  </si>
  <si>
    <t>成都5</t>
  </si>
  <si>
    <t>成都5电信</t>
  </si>
  <si>
    <t>2019/1/25
2021/4/1
2022/7/31</t>
  </si>
  <si>
    <t>300G+100G-200G</t>
  </si>
  <si>
    <t>需要注意资源变动。20220731退租200G。需要注意资源变动。需要注意单价打折后每月保底情况；20210401扩容100G开始计费，202009-202010带宽不计费，与系统部核实成都5电信单独计费，颗粒度100M，保底60G</t>
  </si>
  <si>
    <t>CD5CT</t>
  </si>
  <si>
    <t>云自采-资阳电信</t>
  </si>
  <si>
    <t>CBUCDNZYCT</t>
  </si>
  <si>
    <t>2017/10/26
2019/11/30</t>
  </si>
  <si>
    <t>需要注意2019年11月30日退租，颗粒度100M，保底36G</t>
  </si>
  <si>
    <t>云自采-泸州电信</t>
  </si>
  <si>
    <t>CBUCDNLUZCT</t>
  </si>
  <si>
    <t>需要注意2019年11月30日退租，颗粒度100M，保底12G</t>
  </si>
  <si>
    <t>德阳2电信</t>
  </si>
  <si>
    <t>CDNDYCT</t>
  </si>
  <si>
    <t>2019/9/27
2023/8/31</t>
  </si>
  <si>
    <t>400G-400G</t>
  </si>
  <si>
    <t>202009-202010带宽不计费，2019年9月27日起开始计费,颗粒度100M，保底120G。</t>
  </si>
  <si>
    <t>成都8电信</t>
  </si>
  <si>
    <t>CDNCDCT3</t>
  </si>
  <si>
    <t>2022/12/25
2023/1/20</t>
  </si>
  <si>
    <t>10G+10G</t>
  </si>
  <si>
    <t>边缘计算。20221225开始计费10G+20230120开始计费10G。保底6G</t>
  </si>
  <si>
    <t>CD8CT</t>
  </si>
  <si>
    <t>L20230417001</t>
  </si>
  <si>
    <t>成都三级电信</t>
  </si>
  <si>
    <t>CDNCDIX</t>
  </si>
  <si>
    <t>2023/4/6
2023/5/1</t>
  </si>
  <si>
    <t>160G+120G</t>
  </si>
  <si>
    <t>20230406开始计费，20230501扩容120G开始计费。颗粒度100M，保底84G</t>
  </si>
  <si>
    <t>CDMT-电信CDN</t>
  </si>
  <si>
    <t>CDMT</t>
  </si>
  <si>
    <t>CDMT-电信CDN=成都三级电信。2023年6月开始看IDC出数</t>
  </si>
  <si>
    <t>CDMT-CT-ST-1</t>
  </si>
  <si>
    <t>L20230703001</t>
  </si>
  <si>
    <t>成都电信二级</t>
  </si>
  <si>
    <t>CDNCDCTCACHE</t>
  </si>
  <si>
    <t>20230701开始计费，保底60G</t>
  </si>
  <si>
    <t>CDCTCACHE</t>
  </si>
  <si>
    <t>中国电信股份有限公司重庆分公司</t>
  </si>
  <si>
    <t>重庆电信</t>
  </si>
  <si>
    <t>L20230330005</t>
  </si>
  <si>
    <t>重庆电信2+重庆3电信+重庆4电信</t>
  </si>
  <si>
    <t>2019/7/4
2018/11/1
2018/11/1
2019/6/27
2019/4/1
2019/12/31
2022/5/31
2022/7/31
2023/3/31</t>
  </si>
  <si>
    <t>80G+160G+80G+160G
-160-220G-80G-20G</t>
  </si>
  <si>
    <t xml:space="preserve">20230331退租转给重庆5电信。20220731退租80G。20220531退租200G。202009sys出数在重庆电信2上，因为合并问题数据应该是在重庆电信3上出（1）颗粒度100M，保底6G；（2）20200914重庆电信2下线合并至重庆电信3，CDN320+SSL10G；（3）重庆电信2存量80转移到重庆电信3，并扩容80G,2019年7月4日开始计费，2019年9月1日开始重庆节点合并计费；2019年12月31日重庆4电信退租160G
</t>
  </si>
  <si>
    <t>重庆电信SSL</t>
  </si>
  <si>
    <t>CDNCQCT</t>
  </si>
  <si>
    <t>历史开通</t>
  </si>
  <si>
    <t>颗粒度100M，保底3G</t>
  </si>
  <si>
    <t>CQSSLTELECOM</t>
  </si>
  <si>
    <t>重庆5电信</t>
  </si>
  <si>
    <t>CDNCQCT5</t>
  </si>
  <si>
    <t>颗粒度100M，保底6G</t>
  </si>
  <si>
    <t>CQ5CT</t>
  </si>
  <si>
    <t>中国联合网络通信有限公司株洲市分公司</t>
  </si>
  <si>
    <t>株洲联通</t>
  </si>
  <si>
    <t>182315IDC00325</t>
  </si>
  <si>
    <t>株洲联通2</t>
  </si>
  <si>
    <t>CDNZHUZUN</t>
  </si>
  <si>
    <t>2016/7/1
2020/1/31
2022/7/31</t>
  </si>
  <si>
    <t>240G-80G-80G</t>
  </si>
  <si>
    <t>需要注意资源变动。20220731退租80G。需要注意202107故障（1）需要注意周睿反馈20200131退租80G；（2）颗粒度100M，保底24G</t>
  </si>
  <si>
    <t>ZHUZUNCACHE</t>
  </si>
  <si>
    <t>中国联合网络通信有限公司成都市分公司</t>
  </si>
  <si>
    <t>成都联通</t>
  </si>
  <si>
    <t>182015IDC00170</t>
  </si>
  <si>
    <t>CDNCDUN</t>
  </si>
  <si>
    <t>2017/9/13
2020/3/31</t>
  </si>
  <si>
    <t>40G-30G</t>
  </si>
  <si>
    <t>202309按照保底计提（1）颗粒度100M，保底3G；（2）需要注意20200331退租30G；（3）依据合同差异在1%-3%取双方平均值；（4）181915IDC00338
此合同为备忘录需要注意后期新合同降价后金额抵扣</t>
  </si>
  <si>
    <t>CDUN</t>
  </si>
  <si>
    <t>L20230417002</t>
  </si>
  <si>
    <t>成都三级联通</t>
  </si>
  <si>
    <t>2023/4/6
2023/5/1
2023/6/1</t>
  </si>
  <si>
    <t>40G+80G+60G</t>
  </si>
  <si>
    <t>20230406开始计费，20230501扩容80G开始计费。20230601扩容60G开始计费。颗粒度100M，保底54G</t>
  </si>
  <si>
    <t>CDMT-联通CDN</t>
  </si>
  <si>
    <t>CDMT-联通CDN=成都三级联通。2023年6月开始看IDC出数</t>
  </si>
  <si>
    <t>CDMT-CU-ST-1</t>
  </si>
  <si>
    <t>L20230613001</t>
  </si>
  <si>
    <t>CDMT-联通BGP</t>
  </si>
  <si>
    <t>0.1G</t>
  </si>
  <si>
    <t>20230603开始计费，包端口。</t>
  </si>
  <si>
    <t>CDMT-CU-BGP-1</t>
  </si>
  <si>
    <t>中国联合网络通信有限公司重庆市分公司</t>
  </si>
  <si>
    <t>重庆联通</t>
  </si>
  <si>
    <t>182315IDC00298</t>
  </si>
  <si>
    <t>重庆4联通</t>
  </si>
  <si>
    <t>CDNCQUN</t>
  </si>
  <si>
    <t>2021/6/1
2022/7/31</t>
  </si>
  <si>
    <t>20220731退租40G。202108开始40G从原CDN重庆3联通拆分，重庆4联通新扩容的40G按照备忘录价格</t>
  </si>
  <si>
    <t>重庆联通
重庆联通2
重庆3联通</t>
  </si>
  <si>
    <t>重庆3联通</t>
  </si>
  <si>
    <t>2016/8/25
2017/10
2018/9/11
2019/9/30
2022/7/31</t>
  </si>
  <si>
    <t>10G+
30G+
60G
-40G-20G</t>
  </si>
  <si>
    <t>20220731退租20G（1）颗粒度100M，30%保底；（2）重庆3联通20181025开始计费；（3）20190930退租CQ2UN40G</t>
  </si>
  <si>
    <t>CQ3UN</t>
  </si>
  <si>
    <t>重庆水土</t>
  </si>
  <si>
    <t>重庆联通SSL</t>
  </si>
  <si>
    <t>SSLCQUN</t>
  </si>
  <si>
    <t>2016/7/25
2023/8/31</t>
  </si>
  <si>
    <t>需要注意资源变动。2019.8.1-2019.9.30租用110G独享带宽，单价10833；2019.10.1-2019．12.31租用70G独享带宽，单价10000</t>
  </si>
  <si>
    <t>CQSSLUNICOM</t>
  </si>
  <si>
    <t>补202303，已计提22.9，结算23.03，补0.13</t>
  </si>
  <si>
    <t>联通（广东）产业互联网有限公司</t>
  </si>
  <si>
    <t>广州联通</t>
  </si>
  <si>
    <t>L20230701007</t>
  </si>
  <si>
    <t>M3A</t>
  </si>
  <si>
    <t>BGP广州联通</t>
  </si>
  <si>
    <t>202309按照保底计提。颗粒度100M，保底2G</t>
  </si>
  <si>
    <t>GZNSCNC_BGP</t>
  </si>
  <si>
    <t>182115IDC00140</t>
  </si>
  <si>
    <t>广州</t>
  </si>
  <si>
    <t>广州联通SSL</t>
  </si>
  <si>
    <t>CDNGZUN</t>
  </si>
  <si>
    <t>2016/4/8
2023/8/31</t>
  </si>
  <si>
    <t>需要注意资源变动。需要注意2020年4月1日开始新合同颗粒度100M，保底3G</t>
  </si>
  <si>
    <t>GZSSLUNICOM</t>
  </si>
  <si>
    <t>广州联通产业互联网</t>
  </si>
  <si>
    <t>广州联通4</t>
  </si>
  <si>
    <t>广州3联通</t>
  </si>
  <si>
    <t>2019/1/27
2022/3/31</t>
  </si>
  <si>
    <t>160G-80G</t>
  </si>
  <si>
    <t>20220331退租80G。颗粒度100M，保底24G。与广州联通3合并，新增160G带宽，自2019年1月27日开始计费</t>
  </si>
  <si>
    <t>GZ3UN</t>
  </si>
  <si>
    <t>182115IDC00226</t>
  </si>
  <si>
    <t>化龙机房</t>
  </si>
  <si>
    <t>广州华龙联通</t>
  </si>
  <si>
    <t>GZHL</t>
  </si>
  <si>
    <t>需要注意20191001合并到广州南沙联通计费，颗粒度100M，保底6G，静态带宽，合并到广州南沙联通计费</t>
  </si>
  <si>
    <t>化龙机房（原南沙机房转）</t>
  </si>
  <si>
    <t>广州南沙联通</t>
  </si>
  <si>
    <t>120G+60G</t>
  </si>
  <si>
    <t>需要注意20191001合并广州华龙联通计费，颗粒度100M，合并后保底18G，静态带宽，2018.10月开始正常计费。</t>
  </si>
  <si>
    <t>GZNSUNICOM</t>
  </si>
  <si>
    <t>GZNJ-联通CDN</t>
  </si>
  <si>
    <t>GZNJ</t>
  </si>
  <si>
    <t>20211108开始计费，颗粒度100M，保底30G</t>
  </si>
  <si>
    <t>GZNJ-CU-ST-1</t>
  </si>
  <si>
    <t>182215IDC00478</t>
  </si>
  <si>
    <t>揭阳</t>
  </si>
  <si>
    <t>揭阳联通</t>
  </si>
  <si>
    <t>CDNJIEYUN</t>
  </si>
  <si>
    <t>2022/7/1
2022/9/30</t>
  </si>
  <si>
    <t>300G-300G</t>
  </si>
  <si>
    <t>20220930退租。20220701开始计费，颗粒度10M，保底90G</t>
  </si>
  <si>
    <t>潮州</t>
  </si>
  <si>
    <t>潮州联通</t>
  </si>
  <si>
    <t>CDNCHAOZUN</t>
  </si>
  <si>
    <t>2022/7/1
2022/9/3</t>
  </si>
  <si>
    <t>20220701开始计费100G，20220903扩容100G开始计费。颗粒度10M，保底60G</t>
  </si>
  <si>
    <t>CHAOZUN</t>
  </si>
  <si>
    <t>揭阳2联通</t>
  </si>
  <si>
    <t>CDNJIEYUN2</t>
  </si>
  <si>
    <t>颗粒度100M，保底60G</t>
  </si>
  <si>
    <t>JIEY2UN</t>
  </si>
  <si>
    <t>中国联合网络通信有限公司贵州省分公司</t>
  </si>
  <si>
    <t>贵州联通</t>
  </si>
  <si>
    <t>182215IDC00582</t>
  </si>
  <si>
    <t>贵阳</t>
  </si>
  <si>
    <t>贵阳联通</t>
  </si>
  <si>
    <t>CDNGYUN</t>
  </si>
  <si>
    <t>GYUN</t>
  </si>
  <si>
    <t>L20230807001</t>
  </si>
  <si>
    <t>贵阳2联通</t>
  </si>
  <si>
    <t>202309按照保底计提。20230803开始计费，颗粒度100M，保底60G</t>
  </si>
  <si>
    <t>GY2UN</t>
  </si>
  <si>
    <t>中国联合网络通信有限公司广安市分公司</t>
  </si>
  <si>
    <t>广安联通</t>
  </si>
  <si>
    <t>182015IDC00171</t>
  </si>
  <si>
    <t>广安</t>
  </si>
  <si>
    <t>广安2联通</t>
  </si>
  <si>
    <t>CBUCDNGAUN</t>
  </si>
  <si>
    <t>2020/4/2
2021/8/31</t>
  </si>
  <si>
    <t>2021年8月31日退租；20200402开始计费，颗粒度100M，保底12G</t>
  </si>
  <si>
    <t>中国联合网络通信有限公司长沙市分公司</t>
  </si>
  <si>
    <t>长沙联通</t>
  </si>
  <si>
    <t>L20230701009</t>
  </si>
  <si>
    <t>长沙三级联通</t>
  </si>
  <si>
    <t>20220906开始计费，颗粒度100M，保底54G</t>
  </si>
  <si>
    <t>CSIXUN</t>
  </si>
  <si>
    <t>中国移动通信集团广东有限公司广州分公司</t>
  </si>
  <si>
    <t>广州移动</t>
  </si>
  <si>
    <t>L20230701001</t>
  </si>
  <si>
    <t>广州5移动</t>
  </si>
  <si>
    <t>CDNGZCM3</t>
  </si>
  <si>
    <t>2019/6/1
2019/12/31
2022/5/31
2022/7/31</t>
  </si>
  <si>
    <t>400G-80G-200G-100G</t>
  </si>
  <si>
    <t>20220731退租100G。需要注意20191231退租80G，20220531退租200G，颗粒度10M，保底8G（181915IDC00129这份合同cdn有720G，ssl有30G）</t>
  </si>
  <si>
    <t>GZ5CM</t>
  </si>
  <si>
    <t>广州移动SSL</t>
  </si>
  <si>
    <t>CDNGZCM2</t>
  </si>
  <si>
    <t>2015/9/1
2021/5/31
2023/8/31</t>
  </si>
  <si>
    <t>30G-20G-10G</t>
  </si>
  <si>
    <t>需要注意资源变动。20210531退租20G，颗粒度10M，带宽保底4G</t>
  </si>
  <si>
    <t>GZSSLMOBCOM</t>
  </si>
  <si>
    <t>181815IDC00115
182215IDC00268
182315IDC00162</t>
  </si>
  <si>
    <t>博浩</t>
  </si>
  <si>
    <t>广州博浩移动</t>
  </si>
  <si>
    <t>GZBH</t>
  </si>
  <si>
    <t>2018/3/31
历史开通</t>
  </si>
  <si>
    <t>181515IDC0038合同20210731到期；合并到GZHXY出流量，sys反馈gzhxy+gzbh=22+40=62个端口</t>
  </si>
  <si>
    <t>GZBH-MOBCOM</t>
  </si>
  <si>
    <t>GZHXY</t>
  </si>
  <si>
    <t>20200601开始保底80G。颗粒度1G。从1月起执行合并保底51G。每月带宽赠送4G</t>
  </si>
  <si>
    <t>合同约定80G保底</t>
  </si>
  <si>
    <t>广州南沙</t>
  </si>
  <si>
    <t>BGP广州南沙移动</t>
  </si>
  <si>
    <t>2015/10/1
2020/4/1
2020/9/9
2020/11/3</t>
  </si>
  <si>
    <t>60G-10G-20G-10G</t>
  </si>
  <si>
    <t>202309按照保底计提。需要注意20200909关闭20G+20201103关闭10G，20200401开始15W/G/月，20%保底，颗粒度10M，50G端口；BGP，优惠前价格24万，1、2019年8月1日起，按照补充协议执行。1.5G保底，0.5G颗粒度，不足6G时，每0.5G带宽赠送2万，6G或以上时，前3个G按10万元/0.5G执行，第4个G及以上带宽，每0.5G赠送3万元。
2、2019年8月1日前，0.5G保底，0.5G颗粒度，第1个G每0.5G带宽赠送2万，第2个G及以上每0.5G带宽赠送3万，</t>
  </si>
  <si>
    <t>GZNSCM_BGP</t>
  </si>
  <si>
    <t>GZBH移动CDN</t>
  </si>
  <si>
    <t>202309按照保底计提。20230202开始计费，保底40G</t>
  </si>
  <si>
    <t>GZBH-CM-ST-2</t>
  </si>
  <si>
    <t>L20230703002</t>
  </si>
  <si>
    <t>广州9移动</t>
  </si>
  <si>
    <t>CDNGZCM4</t>
  </si>
  <si>
    <t>20230701开始计费，保底80G</t>
  </si>
  <si>
    <t>GZ9CM</t>
  </si>
  <si>
    <t>L20230801030</t>
  </si>
  <si>
    <t>广州10移动</t>
  </si>
  <si>
    <t>20230801开始计费，保底64G</t>
  </si>
  <si>
    <t>GZ10CM</t>
  </si>
  <si>
    <t>补202308，已计提107，结算108，补1</t>
  </si>
  <si>
    <t>中国移动通信集团湖南有限公司长沙分公司</t>
  </si>
  <si>
    <t>长沙移动</t>
  </si>
  <si>
    <t>182315IDC00422</t>
  </si>
  <si>
    <t>长沙2</t>
  </si>
  <si>
    <t>长沙移动2</t>
  </si>
  <si>
    <t>CDNCSCM2</t>
  </si>
  <si>
    <t>2018/11/1
2020/12/31
2021/9/12
2021/11/1</t>
  </si>
  <si>
    <t>160G+160G+80G+80G</t>
  </si>
  <si>
    <t>（1）20201231扩容160G开始计费；202109012扩容80G（2）长沙移动2+长沙3移动2021年11月1日开始合并计费。颗粒度10M，保底192G；（3）存量已争取在2019年赠送2个月免费测试期，执行时间2019年7月25日-9月24日，该时间段免费，不用给运营商支付费用</t>
  </si>
  <si>
    <t>CS2CM</t>
  </si>
  <si>
    <t>长沙3</t>
  </si>
  <si>
    <t>长沙3移动</t>
  </si>
  <si>
    <t>2019/8/1
2019/11/30
2019/12/31
2020/3/31
2021/10/31</t>
  </si>
  <si>
    <t>240G
-160G
+160G
-160G-80G</t>
  </si>
  <si>
    <t>长沙移动2+长沙3移动2021年11月1日开始合并计费。需要注意sys反馈20191231上160G，20200331退160G。颗粒度10M，保底40%，2019年6月1日至2019年8月1日带宽赠送.2019年11月30日退租160G</t>
  </si>
  <si>
    <t>湘潭</t>
  </si>
  <si>
    <t>湘潭移动</t>
  </si>
  <si>
    <t>CDNXIANGTCM</t>
  </si>
  <si>
    <t>2019/3/1
2022/7/31</t>
  </si>
  <si>
    <t>320G-280G</t>
  </si>
  <si>
    <t>20220731退租280G。颗粒度10M，保底16G</t>
  </si>
  <si>
    <t>XIANGTCM</t>
  </si>
  <si>
    <t>岳阳移动</t>
  </si>
  <si>
    <t>CDNYYCM</t>
  </si>
  <si>
    <t>2019/8/1
2022/7/31</t>
  </si>
  <si>
    <t>320G-320G</t>
  </si>
  <si>
    <t>20220731退租320G（1）颗粒度10M，保底128G；（2）201908-201910免费，201911开始计费</t>
  </si>
  <si>
    <t>长沙三级移动</t>
  </si>
  <si>
    <t>160G+100G</t>
  </si>
  <si>
    <t>20220906开始计费160G，20221001开始计费100G，颗粒度10M，保底104G</t>
  </si>
  <si>
    <t>CSIXCM</t>
  </si>
  <si>
    <t>长沙8移动</t>
  </si>
  <si>
    <t>CDNCSCM3</t>
  </si>
  <si>
    <t>20230701开始计费，保底160G</t>
  </si>
  <si>
    <t>CS8CM</t>
  </si>
  <si>
    <t>补202308，已计提203.74，结算205.07，补1.33</t>
  </si>
  <si>
    <t>中国移动通信集团重庆有限公司</t>
  </si>
  <si>
    <t>重庆移动</t>
  </si>
  <si>
    <t>182315IDC00462</t>
  </si>
  <si>
    <t>重庆2移动+重庆移动+重庆移动二级+重庆4移动</t>
  </si>
  <si>
    <t>重庆2移动</t>
  </si>
  <si>
    <t>CDNCQCM2</t>
  </si>
  <si>
    <t>2015/11
2019/2/1
2019/2/1
2020/7/1
2020/11/20
2020/11/20
2022/7/31
2022/7/31
2022/12/31</t>
  </si>
  <si>
    <t>200G+
140G+
160G+200G+60G+20G-260G-40G-320G</t>
  </si>
  <si>
    <t>202301开始取消合并计费。20220731重庆4移动退租40G&amp;重庆移动退租260G(1)需要注意20201120重庆2移动扩容20G，重庆移动扩60G；（2）颗粒度10M，保底40%。20200801开始合并重庆4移动200G合并计费，重庆移动+重庆2移动+重庆移动二级+重庆4移动合并计费，颗粒度</t>
  </si>
  <si>
    <t>CQ2CM</t>
  </si>
  <si>
    <t>重庆移动二级</t>
  </si>
  <si>
    <t>CQCMCACHE</t>
  </si>
  <si>
    <t>重庆4移动</t>
  </si>
  <si>
    <t>2020/7/1
2020/8/1
2023/1/1</t>
  </si>
  <si>
    <t>200G-200G+160G</t>
  </si>
  <si>
    <t>需要注意资源变动。20200801开始合并到重庆2移动计费，20200701开始计费，颗粒度10M，保底40%</t>
  </si>
  <si>
    <t>CQ4CM</t>
  </si>
  <si>
    <t>重庆移动SSL</t>
  </si>
  <si>
    <t>SSLCQCM</t>
  </si>
  <si>
    <t>202309按照保底差额计提。20200801开始计费，颗粒度10M，保底40%</t>
  </si>
  <si>
    <t>中国移动通信集团四川有限公司</t>
  </si>
  <si>
    <t>成都移动</t>
  </si>
  <si>
    <t>L20230423017</t>
  </si>
  <si>
    <t>成都2+3+4+5</t>
  </si>
  <si>
    <t>成都移动3</t>
  </si>
  <si>
    <t>CDNCDCM3</t>
  </si>
  <si>
    <t>2019/2/1 2019/2/1 2019/2/1 2019/3/1
2020/7/1
2022/5/15
2022/5/31
2022/5/31
2022/8/31</t>
  </si>
  <si>
    <t>120G+120G+240G +200G+100G-100G-80G-20G-440G</t>
  </si>
  <si>
    <t xml:space="preserve">需要注意资源变动。（1）需要注意成都3移动20200701扩容100G，20220515成都2移动退租100G，20220531成都3移动退租80G.颗粒度10M，20220531成都2移动退租20G.保底40%。（2）历史备注信息：1. 2019年1月3日扩容的CD2CM + CD3+ CD4CM总计160G，2019年2月1日开始计费，因存增量达到400G以上，故2月份账期存增量同步降价为6000元/G/月；
2. 2019年2月1日新建CD5CM节点200G，2019年3月1日开始计费，且提供为期5个月无保底优惠策略）
</t>
  </si>
  <si>
    <t>CD3CM</t>
  </si>
  <si>
    <t>成都4移动</t>
  </si>
  <si>
    <t>2022/9/1
2023/8/31</t>
  </si>
  <si>
    <t>20220901开始拆分计费。颗粒度10M，保底96G</t>
  </si>
  <si>
    <t>CD4CM</t>
  </si>
  <si>
    <t>成都5移动</t>
  </si>
  <si>
    <t>CDNCDCM4</t>
  </si>
  <si>
    <t>20220901开始拆分计费。颗粒度10M，保底80G</t>
  </si>
  <si>
    <t>CD5CM</t>
  </si>
  <si>
    <t>成都11移动</t>
  </si>
  <si>
    <t>CDNCDCM5</t>
  </si>
  <si>
    <t>2022/12/22
2023/1/13</t>
  </si>
  <si>
    <t>202309按照保底计提。20221222开始计费。20230113扩容10G开始机房。边缘计算，保底8G</t>
  </si>
  <si>
    <t>CD11CM</t>
  </si>
  <si>
    <t>L20230417003</t>
  </si>
  <si>
    <t>成都三级移动</t>
  </si>
  <si>
    <t>2023/4/6
2023/5/4
2023/9/19</t>
  </si>
  <si>
    <t>20230406开始计费，20230504扩容40G开始计费。20230919扩容60G开始计费。颗粒度10M，保底104G</t>
  </si>
  <si>
    <t>CDMT-移动CDN</t>
  </si>
  <si>
    <t>CDMT-移动CDN=成都三级移动。2023年6月开始看IDC出数.20230406开始计费，20230504扩容40G开始计费。20230919扩容60G开始计费。颗粒度10M，保底104G</t>
  </si>
  <si>
    <t>CDMT-CM-ST-1</t>
  </si>
  <si>
    <t>CDMT-移动_BGP</t>
  </si>
  <si>
    <t>20230701开始计费，包端口</t>
  </si>
  <si>
    <t>CDMT-CM-BGP-1</t>
  </si>
  <si>
    <t>补202308，已计提61.33，结算61.75，补0.42</t>
  </si>
  <si>
    <t>补202308，已计提100.56，结算101.5，补0.94</t>
  </si>
  <si>
    <t>2023/4/6
2023/5/4</t>
  </si>
  <si>
    <t>160G+40G</t>
  </si>
  <si>
    <t>补202308，已计提83.07，先按照均值84.39，补1.32</t>
  </si>
  <si>
    <t>中国移动通信集团贵州有限公司贵阳分公司</t>
  </si>
  <si>
    <t>贵阳移动</t>
  </si>
  <si>
    <t>182315IDC00458</t>
  </si>
  <si>
    <t>CDNGYCM</t>
  </si>
  <si>
    <t>2019/1/25
2020/7/1
2022/5/31</t>
  </si>
  <si>
    <t>240G+40G-180G</t>
  </si>
  <si>
    <t>需要注意资源变动。（1）需要注意20200701扩容40G；20220531退租180G.（2）颗粒度10M，保底40G</t>
  </si>
  <si>
    <t>GYCM</t>
  </si>
  <si>
    <t>补202308，已计提45.96，结算46.04，补0.08</t>
  </si>
  <si>
    <t>中国移动通信集团广东有限公司东莞分公司</t>
  </si>
  <si>
    <t>东莞移动</t>
  </si>
  <si>
    <t>182315IDC00457</t>
  </si>
  <si>
    <t>东莞</t>
  </si>
  <si>
    <t>东莞5移动</t>
  </si>
  <si>
    <t>CDNDGCM</t>
  </si>
  <si>
    <t>2019/6/1
2019/12/31
2020/7/1
2022/5/31
2022/7/31</t>
  </si>
  <si>
    <t>400G-60G+20G-260G-20G</t>
  </si>
  <si>
    <t>20220731退租20G（1）20220531退租260G，颗粒度10M，保底32G；（2）需要注意20200701扩容20G，需要注意20191231退租60G</t>
  </si>
  <si>
    <t>DG5CM</t>
  </si>
  <si>
    <t>中国移动通信集团广东有限公司深圳分公司</t>
  </si>
  <si>
    <t>深圳移动</t>
  </si>
  <si>
    <t>182115IDC00187</t>
  </si>
  <si>
    <t>CDNSZCM</t>
  </si>
  <si>
    <t>2019/9/1
2019/12/31
2022/5/31</t>
  </si>
  <si>
    <t>400G-60G-340G</t>
  </si>
  <si>
    <t>（1）20200901开始计费，20220531退租。颗粒度10M，保底136G;（3）需要注意20191231退租60G；</t>
  </si>
  <si>
    <t>LJ</t>
  </si>
  <si>
    <t>深圳市前海新型互联网交换中心有限公司</t>
  </si>
  <si>
    <t>深圳前海</t>
  </si>
  <si>
    <t>182215IDC00152</t>
  </si>
  <si>
    <t>前海IXP</t>
  </si>
  <si>
    <t>SZM3B-前海IX_BGP</t>
  </si>
  <si>
    <t>实行免收端口费优惠政策，优惠期至2023年12月31日止</t>
  </si>
  <si>
    <t>成都旭荣云科技有限公司</t>
  </si>
  <si>
    <t>成都旭荣</t>
  </si>
  <si>
    <t>182215IDC00323</t>
  </si>
  <si>
    <t>成都2联通</t>
  </si>
  <si>
    <t>CACDNCDUN</t>
  </si>
  <si>
    <t>2022/4/1
2023/2/28</t>
  </si>
  <si>
    <t>20230301开始换成和顺泰。边缘计算：20220401开始计费，保底30%，18G，1M颗粒度计提
后续待CDN上量后关注交付邮件，应该扩容了40G给CDN使用</t>
  </si>
  <si>
    <t>陈媛媛</t>
  </si>
  <si>
    <t>鞍山灵动网络科技有限公司</t>
  </si>
  <si>
    <t>鞍山灵动</t>
  </si>
  <si>
    <t>182215IDC00363</t>
  </si>
  <si>
    <t>鞍山</t>
  </si>
  <si>
    <t>鞍山联通</t>
  </si>
  <si>
    <t>CACDNANSHANUN</t>
  </si>
  <si>
    <t>2018/7/1
2020/11/30
2023/2/28</t>
  </si>
  <si>
    <t>160G-60G-100G</t>
  </si>
  <si>
    <t>20230228退租。需要注意20220401开始价格变动。需要注意20210901价格变动，需要注意系统部发邮件20201130退租60G。且2020年12月1日开始价格变动（1）需要注意20200401开始价格变动；（2）颗粒度100M，保底40G；（3）甲乙双方实际流量以100M为结算单位，不足50M按照0M收取，大于等于50M按100M收取。</t>
  </si>
  <si>
    <t>北京奥普奈特网络科技有限公司</t>
  </si>
  <si>
    <t>安徽奥普奈特</t>
  </si>
  <si>
    <t>182015IDC00269
182115IDC00103</t>
  </si>
  <si>
    <t>淮南移动
淮南2移动
淮南3移动</t>
  </si>
  <si>
    <t>淮南2移动</t>
  </si>
  <si>
    <t>CACDNHNCM</t>
  </si>
  <si>
    <t>2018/4/9 
2018/7/26 
2019/5/25
2020/3/1 
2020/3/1
2020/3/31
2020/3/31
2021/1/31
2021/2/28</t>
  </si>
  <si>
    <t>160G+
160G+
240G+
30G+
20G-30G-20G-560G</t>
  </si>
  <si>
    <t>20210301开始变更为上海翱骋信息（1）颗粒度100M，保底224G；淮南移动160+淮南2移动160+淮南3移动240=560（2）需要注意周睿发邮件20200331退租HNCM30G，HN2CM20G；（3）2020年3月1日HNCM扩容30G，HM2CM扩容20G。（4）甲乙双方实际流量以100M为结算单位，不足50M按0M收取，大于等于50M按100M收取。</t>
  </si>
  <si>
    <t>上海翱骋信息科技有限公司</t>
  </si>
  <si>
    <t>翱骋信息</t>
  </si>
  <si>
    <t>182115IDC00104</t>
  </si>
  <si>
    <t>2018/4/9 
2018/7/26 
2019/5/25
2020/3/1 
2020/3/1
2020/3/31
2020/3/31
2021/1/31
2022/2/28</t>
  </si>
  <si>
    <t xml:space="preserve">20220228退租。20210301开始奥普奈特转为上海翱骋信息，颗粒度100M，保底224G；甲乙双方实际流量以100M为结算单位，不足50M按照0M收取，大于等于50M按100M收取 </t>
  </si>
  <si>
    <t>北京承启通科技有限公司</t>
  </si>
  <si>
    <t>北京承启通</t>
  </si>
  <si>
    <t>182215IDC00304</t>
  </si>
  <si>
    <t>扬州电信</t>
  </si>
  <si>
    <t>CACDNYANGZCT</t>
  </si>
  <si>
    <t>2018/6/7
2022/9/30</t>
  </si>
  <si>
    <t xml:space="preserve">20220930退租。需要注意202209无保底&amp;后期资源变动（1）颗粒度100M，保底48G ；（2） 甲乙双方实际流量以100M为结算单位，不足50M按照50M收取，大于等于50M按100M收取
</t>
  </si>
  <si>
    <t>北京互联港湾科技有限公司</t>
  </si>
  <si>
    <t>互联港湾</t>
  </si>
  <si>
    <t>182215IDC00094</t>
  </si>
  <si>
    <t>中山</t>
  </si>
  <si>
    <t>中山移动</t>
  </si>
  <si>
    <t>CACDNZSCM</t>
  </si>
  <si>
    <t>2021/3/1
2021/6/1
2022/2/28</t>
  </si>
  <si>
    <t>200G+100G-300G</t>
  </si>
  <si>
    <t>20220228退租，20220201价格为5200。202103需要注意对账时候故障扣减，3月17日14:50发生网络中断22:30恢复；202104需要注意对账时候故障扣减（1）20210301开始计费200G，20210601开始计费扩容100G，颗粒度100M，保底120G；（2）甲乙双方实际流量以100M为结算单位，不足50M按照0M收取，大于等于50M按100M收取</t>
  </si>
  <si>
    <t>王超越</t>
  </si>
  <si>
    <t>佰云互联（北京）科技有限公司</t>
  </si>
  <si>
    <t>佰云互联</t>
  </si>
  <si>
    <t>182315IDC00299</t>
  </si>
  <si>
    <t>宜昌</t>
  </si>
  <si>
    <t>宜昌2联通</t>
  </si>
  <si>
    <t>CACDNYICUN</t>
  </si>
  <si>
    <t>需要注意202207供应商变动（原龙云天下换佰云互联）。需要注意202205价格变动。需要注意20210801价格变动（1）20200101开始计费，颗粒度100M，保底12G；（2）甲乙双方实际流量以100M为结算单位，不足50M按0M收取；大于等于50M按100M收取</t>
  </si>
  <si>
    <t>YIC2UN</t>
  </si>
  <si>
    <t>182215IDC00618</t>
  </si>
  <si>
    <t>西宁2联通</t>
  </si>
  <si>
    <t>CACDNXNUN</t>
  </si>
  <si>
    <t>2020/7/1
2022/10/1</t>
  </si>
  <si>
    <t>202309按照保底计提。（1）20200701开始计费80G,20221001开始计费扩容40G，颗粒度100M，保底36G；（2）甲乙双方实际流量以100M为结算单位，不足50M按照0M收取，大于等于50M按100M收取。</t>
  </si>
  <si>
    <t>XN2UN</t>
  </si>
  <si>
    <t>182315IDC00315</t>
  </si>
  <si>
    <t>枣庄</t>
  </si>
  <si>
    <t>枣庄联通</t>
  </si>
  <si>
    <t xml:space="preserve">CACDNZAOZUN </t>
  </si>
  <si>
    <t>2022/5/1
2022/7/31
2022/8/1
2023/6/30
2023/7/31</t>
  </si>
  <si>
    <t>200G-100G+100G-40G-60G</t>
  </si>
  <si>
    <t>20220731BEC退租100G。20220801CDN新增100G；20220501开始计费，颗粒度100M，保底30G</t>
  </si>
  <si>
    <t>ZAOZUN</t>
  </si>
  <si>
    <t>北京数据互通科技有限公司</t>
  </si>
  <si>
    <t>数据互通</t>
  </si>
  <si>
    <t>182115IDC00445</t>
  </si>
  <si>
    <t>广州3移动</t>
  </si>
  <si>
    <t>CACDNGZCM2</t>
  </si>
  <si>
    <t>2019/1/25
2020/3/1
2021/10/31</t>
  </si>
  <si>
    <t>200G
+20G-220G</t>
  </si>
  <si>
    <t>20211031退租。202107价格为5000（1）颗粒度100M，保底66G；（2）20200301扩容20G开始计费；（3）2019年11月1日调整价格为5500元；（4）甲乙双方实际流量以100M为结算单位，不足50M按照0M收取，大于等于50M按100M收取</t>
  </si>
  <si>
    <t>182215IDC00648</t>
  </si>
  <si>
    <t>中山3移动</t>
  </si>
  <si>
    <t>CACDNZSCM3</t>
  </si>
  <si>
    <t>2021/11/1
2022/8/31
2023/2/28</t>
  </si>
  <si>
    <t>220G-60G-160G</t>
  </si>
  <si>
    <t>20230228退租。20220831退租60G（1）20211101开始计费，颗粒度100M，保底88G；（2）甲乙双方实际流量以100M为结算单位，不足50M按照0M收取，大于等于50M按100M收取</t>
  </si>
  <si>
    <t>182315IDC00177</t>
  </si>
  <si>
    <t>广州8移动</t>
  </si>
  <si>
    <t>CACDNGZCM5</t>
  </si>
  <si>
    <t>2023/3/1
2023/7/31</t>
  </si>
  <si>
    <t>20230301开始计费。颗粒度100M，保底64G</t>
  </si>
  <si>
    <t>北京中瑞云祥信息科技发展有限公司</t>
  </si>
  <si>
    <t>中瑞云祥</t>
  </si>
  <si>
    <t>182315IDC00101</t>
  </si>
  <si>
    <t>廊坊</t>
  </si>
  <si>
    <t>廊坊6电信</t>
  </si>
  <si>
    <t>CACDNLFCT</t>
  </si>
  <si>
    <t>2021/2/7
2021/3/1
2021/4/1
2021/6/1
2021/10/1
2022/4/30
2022/6/30
2022/9/30
2023/6/30</t>
  </si>
  <si>
    <t>100G+40G+160G+140G+200G-100G-260G-60G-20G</t>
  </si>
  <si>
    <t>20230630退租20G。需要注意20230301价格变动。20220201价格变动.（1）20210207开始计费100G，20210301开始计费40G，20210401开始计费160G，20210601开始计费140G，20211001开始计费200G，20220430退租100G.。20220930退租60G.颗粒度100M，保底256G；（2）20210401开始廊坊6电信&amp;廊坊7电信合并计费,20220701开始廊坊6电信&amp;廊坊7电信拆分计费（2）甲乙双方实际流量以100M为结算单位，不足50M按照0M收取，大于等于50M按100M收取</t>
  </si>
  <si>
    <t>LF6CT</t>
  </si>
  <si>
    <t>廊坊7电信</t>
  </si>
  <si>
    <t>2021/4/1
2021/10/1
2022/7/1
2022/9/30
2023/6/30</t>
  </si>
  <si>
    <t>160G-160G+200G-200G+260-40-20G</t>
  </si>
  <si>
    <t>20230630退租20G。需要注意20230301价格变动。20220201价格变动。20210401开始计费160G，20211001扩容200G开始计费，20220930退租40G.颗粒度100M，保底108G；20210401合并至廊坊7电信</t>
  </si>
  <si>
    <t>LF7CT</t>
  </si>
  <si>
    <t>182215IDC00416</t>
  </si>
  <si>
    <t>淄博联通</t>
  </si>
  <si>
    <t>CACDNZBUN</t>
  </si>
  <si>
    <t>2022/2/1
2022/8/31
2022/11/30</t>
  </si>
  <si>
    <t>20220825挪给ZB2UN200G。需要注意20220401价格变动（1）20220201开始计费，颗粒度100M，保底80G；（2）甲乙双方实际流量以100M为结算单位，不足50M按照0M收取，大于等于50M按100M收取</t>
  </si>
  <si>
    <t>淄博2联通</t>
  </si>
  <si>
    <t>2022/9/1
2022/10/31</t>
  </si>
  <si>
    <t>20221031退租。颗粒度100M，保底80G</t>
  </si>
  <si>
    <t>182315IDC00016</t>
  </si>
  <si>
    <t>泰安</t>
  </si>
  <si>
    <t>泰安联通</t>
  </si>
  <si>
    <t>CACDNTAUN</t>
  </si>
  <si>
    <t>20230101从CDN转给BEC。20221101开始计费，颗粒度100M，保底80G</t>
  </si>
  <si>
    <t>L20230804001</t>
  </si>
  <si>
    <t>泰安2联通</t>
  </si>
  <si>
    <t>2022/12/1
2023/1/1</t>
  </si>
  <si>
    <t>202309按照保底计提。20230101从CDN转给BEC。20221201开始计费。颗粒度100M，保底80G</t>
  </si>
  <si>
    <t>TA2UN</t>
  </si>
  <si>
    <t>广东力通网络科技有限公司</t>
  </si>
  <si>
    <t>广东力通</t>
  </si>
  <si>
    <t>182115IDC00428</t>
  </si>
  <si>
    <t>岳阳联通</t>
  </si>
  <si>
    <t>CACDNYYUN</t>
  </si>
  <si>
    <t>2020/7/1
2021/12/31</t>
  </si>
  <si>
    <t>20211231退租，20210701开始价格为5667，需要注意202107故障扣减（1）20200701开始计费，颗粒度100M，保底30G；
（2）甲乙双方实际流量以100M为结算单位，不足50M按照0M收取，大于等于50M按100M收取。</t>
  </si>
  <si>
    <t>182115IDC00076</t>
  </si>
  <si>
    <t>佳木斯</t>
  </si>
  <si>
    <t>佳木斯2联通</t>
  </si>
  <si>
    <t>CACDNJMSUN</t>
  </si>
  <si>
    <t>2021/2/15
2021/12/31</t>
  </si>
  <si>
    <t>20211231退租（1）20210215开始计费，颗粒度100M，保底60G；（2）甲乙双方实际流量以100M为结算单位，不足50M按照0M收取，大于等于50M按100M收取</t>
  </si>
  <si>
    <t>广东图纪网络科技有限公司</t>
  </si>
  <si>
    <t>广东图纪</t>
  </si>
  <si>
    <t>182215IDC00014</t>
  </si>
  <si>
    <t>郴州</t>
  </si>
  <si>
    <t>郴州联通二级</t>
  </si>
  <si>
    <t>CACDNCHENZUN</t>
  </si>
  <si>
    <t>2020/1/22
2022/1/31</t>
  </si>
  <si>
    <t>240G-240G</t>
  </si>
  <si>
    <t>20220131退租。20211001价格为5666.67。需要注意202104-202105故障扣减，20210301价格为5833.33（1）20200122开始计费，颗粒度100M，保底72G；（2）甲乙双方实际流量以100M为结算单位，不足50M按0M收取；大于等于50M按100M收取</t>
  </si>
  <si>
    <t>长沙3联通</t>
  </si>
  <si>
    <t>CACDNCSUN</t>
  </si>
  <si>
    <t>2020/3/11
2022/7/31</t>
  </si>
  <si>
    <t>20220731退租。20211001价格为5666.67。20210301价格为5833.33（1）需要202008暂停不计费；（2）20200311开始计费，颗粒度100M，保底60G；（3）甲乙双方实际流量以100M为结算单位，不足50M按0M收取；大于等于50M按100M收取</t>
  </si>
  <si>
    <t>182315IDC00300</t>
  </si>
  <si>
    <t>洛阳</t>
  </si>
  <si>
    <t>洛阳4电信</t>
  </si>
  <si>
    <t>CACDNLYCT</t>
  </si>
  <si>
    <t>2020/11/1
2021/2/1
2021/9/1
2022/1/31
2023/7/31</t>
  </si>
  <si>
    <t>100G+200G+100G-100G-100G</t>
  </si>
  <si>
    <t>202305保底率降为35%。需要注意202206价格变化。需要注意202202开始价格变动。20210901扩容后降价（1）20201101存量100G开始计费，20210201扩容200G开始计费，20210901扩容100G开始计费，20220131缩容100G，颗粒度100M，保底120G；（2）甲乙双方实际流量以100M为结算单位，不足50M按0M收取，大于等于50M按100M收取</t>
  </si>
  <si>
    <t>LY4CT</t>
  </si>
  <si>
    <t>洛阳5电信</t>
  </si>
  <si>
    <t>2021/10/1
2022/2/1</t>
  </si>
  <si>
    <t>202305保底率降为35%。需要注意202206价格变化。需要注意202202开始价格变动。（1）20211001开始计费100G，20220201扩容100G开始计费，颗粒度100M，保底80G</t>
  </si>
  <si>
    <t>LY5CT</t>
  </si>
  <si>
    <t>182315IDC00296</t>
  </si>
  <si>
    <t>郴州电信</t>
  </si>
  <si>
    <t>CACDNCHENZCT</t>
  </si>
  <si>
    <t>300G+100G</t>
  </si>
  <si>
    <t>需要注意拆分计费。需要注意202306价格变动。202305保底率降为25%。需要注意202207价格变动（1）20211001开始计费300G，20220201开始计费100G，颗粒度100M，保底120G；（2）甲乙双方实际流量以100M为结算单位，不足50M按照0M收取，大于等于50M按100M收取</t>
  </si>
  <si>
    <t>CHENZCT</t>
  </si>
  <si>
    <t>182315IDC00193</t>
  </si>
  <si>
    <t>株洲2联通</t>
  </si>
  <si>
    <t>CACDNZHUZUN</t>
  </si>
  <si>
    <t>2022/2/1
2023/7/31</t>
  </si>
  <si>
    <t>440G-140G</t>
  </si>
  <si>
    <t>需要注意拆分计费。20220201开始计费，颗粒度100M，保底132G</t>
  </si>
  <si>
    <t>ZHUZ2UN</t>
  </si>
  <si>
    <t>182315IDC00301</t>
  </si>
  <si>
    <t>洛阳2联通</t>
  </si>
  <si>
    <t>CACDNLYUN</t>
  </si>
  <si>
    <t>2022/6/1
2023/6/30</t>
  </si>
  <si>
    <t>300G-100G</t>
  </si>
  <si>
    <t>需要注意202306价格变动。20230630退租100G。20220601开始计费，颗粒度100M，保底90G</t>
  </si>
  <si>
    <t>LY2UN</t>
  </si>
  <si>
    <t>182315IDC00368</t>
  </si>
  <si>
    <t>株洲3联通</t>
  </si>
  <si>
    <t>20220802开始计费，颗粒度100M，保底60G</t>
  </si>
  <si>
    <t>ZHUZ3UN</t>
  </si>
  <si>
    <t>182315IDC00289</t>
  </si>
  <si>
    <t>重庆5移动</t>
  </si>
  <si>
    <t>CACDNCQCM5</t>
  </si>
  <si>
    <t>2023/3/2
2023/3/31</t>
  </si>
  <si>
    <t>20230302开始计费。颗粒度100M，包端口，保底80G</t>
  </si>
  <si>
    <t>L20230803001</t>
  </si>
  <si>
    <t>东莞4移动</t>
  </si>
  <si>
    <t>CACDNDGCM2</t>
  </si>
  <si>
    <t>200G
+20G</t>
  </si>
  <si>
    <t>20230801从唯云转图纪。20220101价格为5000（1）颗粒度100M，保底88G；（2）20200301扩容20G开始计费；（3）甲乙双方实际流量以100M为结算单位，不足50M按0M收取，大于等于50M按100M收取；（4）2019年11月1日起调整为：5500元/G/月；</t>
  </si>
  <si>
    <t>DG4CM</t>
  </si>
  <si>
    <t>厦门市唯云网络科技有限公司</t>
  </si>
  <si>
    <t>厦门唯云</t>
  </si>
  <si>
    <t>182215IDC00643</t>
  </si>
  <si>
    <t>2019/1/28 
2020/3/1
2023/7/31</t>
  </si>
  <si>
    <t>182315IDC00322</t>
  </si>
  <si>
    <t>无锡联通</t>
  </si>
  <si>
    <t>CACDNWXUN</t>
  </si>
  <si>
    <t>2019/10/1
2020/11/1
2022/6/30</t>
  </si>
  <si>
    <t>160G+40G-100G</t>
  </si>
  <si>
    <t>202309按照保底计提。需要注意202207价格变动。20220630退租100G。20201001价格为7000（1）存量160G20191001开始计费，扩容40G20201101开始计费，颗粒度100M，保底60G；（2）甲乙双方实际流量以100M为结算单位，不足50M按0M收取，大于等于50M按100M收取。</t>
  </si>
  <si>
    <t>WXUN</t>
  </si>
  <si>
    <t>182215IDC00649</t>
  </si>
  <si>
    <t>贵阳电信</t>
  </si>
  <si>
    <t>CACDNGYCT</t>
  </si>
  <si>
    <t>2019/10/1
2021/4/1
2023/7/31</t>
  </si>
  <si>
    <t>200G+60G-120G</t>
  </si>
  <si>
    <t>（1）20191001开始计费200G，20210401扩容60G开始计费，颗粒度100M，保底52G（平均流量计费）；（2）甲乙双方实际流量以100M为结算单位，不足50M按0M收取，大于等于50M按100M收取。</t>
  </si>
  <si>
    <t>GYCT</t>
  </si>
  <si>
    <t>贵阳2电信</t>
  </si>
  <si>
    <t xml:space="preserve">CACDNGYCT </t>
  </si>
  <si>
    <t>2020/1/17
2021/4/1
2023/7/31</t>
  </si>
  <si>
    <t>（1）20200117开始计费200G，20210401扩容60G开始计费，颗粒度100M，保底52G（平均流量计费）；（2）甲乙双方实际流量以100M为结算单位，不足50M按0M收取，大于等于50M按100M收取。</t>
  </si>
  <si>
    <t>GY2CT</t>
  </si>
  <si>
    <t>182315IDC00321</t>
  </si>
  <si>
    <t>吉安</t>
  </si>
  <si>
    <t>吉安电信</t>
  </si>
  <si>
    <t>CACDNJACT</t>
  </si>
  <si>
    <t>2020/6/1
2020/12/1</t>
  </si>
  <si>
    <t>（1）20200601存量80G开始计费，20201201扩容40G开始计费，颗粒度100M，保底36G；（2）甲乙双方实际流量以100M为结算单位，不足50M按0M收取，大于等于50M按100M收取。</t>
  </si>
  <si>
    <t>JACT</t>
  </si>
  <si>
    <t>182215IDC00289</t>
  </si>
  <si>
    <t>大连</t>
  </si>
  <si>
    <t>大连3电信</t>
  </si>
  <si>
    <t>CACDNDLCT</t>
  </si>
  <si>
    <t>2021/4/2
2022/4/30</t>
  </si>
  <si>
    <t>20220430退租。202111对账需要注意故障是否扣减（1）20210402开始计费，颗粒度100M，保底30G；（2）甲乙双方实际流量以100M为结算单位，不足50M按照0M收取，大于等于50M按100M收取</t>
  </si>
  <si>
    <t>182115IDC00610</t>
  </si>
  <si>
    <t>贵阳3电信</t>
  </si>
  <si>
    <t>CACDNGYCT2</t>
  </si>
  <si>
    <t>2021/8/2
2021/10/1
2022/9/30</t>
  </si>
  <si>
    <t>100G+200G-300G</t>
  </si>
  <si>
    <t>20220930退租。20210802开始计费100G，20211001开始计费扩容200G，颗粒度100M，保底90G</t>
  </si>
  <si>
    <t>182215IDC00642</t>
  </si>
  <si>
    <t>绍兴电信</t>
  </si>
  <si>
    <t>CACDNSHAOXCT</t>
  </si>
  <si>
    <t>2021/10/1
2023/5/31</t>
  </si>
  <si>
    <t>（1）20211001开始计费，颗粒度100M，保底200G。包端口；（2）甲乙双方实际流量以100M为结算单位，不足50M按照0M收取，大于等于50M按100M收取</t>
  </si>
  <si>
    <t>182315IDC00008</t>
  </si>
  <si>
    <t>泉州</t>
  </si>
  <si>
    <t>泉州2联通</t>
  </si>
  <si>
    <t>CACDNQZUN2</t>
  </si>
  <si>
    <t>2021/12/2
2022/1/1
2022/2/1</t>
  </si>
  <si>
    <t>60G+40G+40G</t>
  </si>
  <si>
    <t>（1）20211202开始计费60G，20220101扩容40G开始计费；20220201扩容40G开始计费，颗粒度100M，保底42G（2）甲乙双方实际流量以100M为结算单位，不足50M按照0M收取，大于等于50M按100M收取</t>
  </si>
  <si>
    <t>QZ2UN</t>
  </si>
  <si>
    <t>182215IDC00082</t>
  </si>
  <si>
    <t>沧州</t>
  </si>
  <si>
    <t>沧州电信</t>
  </si>
  <si>
    <t>CACDNCANGZCT</t>
  </si>
  <si>
    <t>2022/2/1
2022/6/30</t>
  </si>
  <si>
    <t>20220630退租。（1）20220201开始计费，颗粒度100M，保底60G；（2）甲乙双方实际流量以100M为结算单位，不足50M按照0M收取，大于等于50M按100M收取</t>
  </si>
  <si>
    <t>182315IDC00320</t>
  </si>
  <si>
    <t>常州</t>
  </si>
  <si>
    <t>常州3电信</t>
  </si>
  <si>
    <t>CACDNCZCT</t>
  </si>
  <si>
    <t>202305保底率降为25%。20220901开始计费，颗粒度100M，保底30G</t>
  </si>
  <si>
    <t>CZ3CT</t>
  </si>
  <si>
    <t>182315IDC00007</t>
  </si>
  <si>
    <t>昆明7电信</t>
  </si>
  <si>
    <t>CACDNKMCT</t>
  </si>
  <si>
    <t>2022/11/1
2023/6/30</t>
  </si>
  <si>
    <t>20230630退租。20221101开始计费，颗粒度100M，保底60G</t>
  </si>
  <si>
    <t>广州大一互联网络科技有限公司</t>
  </si>
  <si>
    <t>广州大一</t>
  </si>
  <si>
    <t>182115IDC00064</t>
  </si>
  <si>
    <t>中山电信</t>
  </si>
  <si>
    <t xml:space="preserve">CACDNZSCT </t>
  </si>
  <si>
    <t>2019/9/1
2019/12/1
2021/2/1</t>
  </si>
  <si>
    <t>200G
+100G-300G</t>
  </si>
  <si>
    <t>202110转为广州贝云供应商，需要注意202102价格变化且202102开始合并至中山2电信（1）20200801开始价格为12000；（2）20200901开始计费，颗粒度100M，保底90G；（3）20191201扩容100G开始计费，扩容的100G正式合同181915IDC00343不包含；（4）乙双方实际流量以100M为结算单位，不足50M按0M收取，大于等于50M按100M收取。</t>
  </si>
  <si>
    <t>中山2电信</t>
  </si>
  <si>
    <t>CACDNZSCT</t>
  </si>
  <si>
    <t>2019/9/1
2019/12/1
2021/2/1
2021/9/30</t>
  </si>
  <si>
    <t>200G+200G+100G-500G</t>
  </si>
  <si>
    <t>202110转为广州贝云供应商（1）2021年2月开始中山电信&amp;中山2电信500G合并计费；（2）20210201开始计费，颗粒度100M，保底150G</t>
  </si>
  <si>
    <t>182115IDC00070</t>
  </si>
  <si>
    <t>佛山联通</t>
  </si>
  <si>
    <t>CACDNFSUN</t>
  </si>
  <si>
    <t>2019/9/25
2021/2/28</t>
  </si>
  <si>
    <t>20210228退租160G（1）需要注意2020年4月1日开始降价为10000；（2）20190925开始计费，颗粒度100M，保底48G；（3）甲乙双方实际流量以100M为结算单位，不足50M按0M收取，大于等于50M按100M收取。</t>
  </si>
  <si>
    <t>梅州</t>
  </si>
  <si>
    <t>梅州联通</t>
  </si>
  <si>
    <t>CACDNMZUN</t>
  </si>
  <si>
    <t>2020/5/1
2021/1/31</t>
  </si>
  <si>
    <t>需要注意20210201开始换为广州宏云供应商（1）20200501开始计费，颗粒度100M，保底80G；（2）甲乙双方实际流量以100M为结算单位，不足50M按0M收取，大于等于50M按100M收取。</t>
  </si>
  <si>
    <t>L20230927003</t>
  </si>
  <si>
    <t>东莞6移动</t>
  </si>
  <si>
    <t>CACDNDGCM3</t>
  </si>
  <si>
    <t>注意202308价格变动。需要注意202205价格变动（1）20200101开始计费，颗粒度100M，保底80G；（2）甲乙双方实际流量以100M为结算单位，不足50M按0M收取，大于等于50M按100M收取。</t>
  </si>
  <si>
    <t>DG6CM</t>
  </si>
  <si>
    <t>广州宏云互联网络科技有限公司</t>
  </si>
  <si>
    <t>广州宏云</t>
  </si>
  <si>
    <t>182015IDC00327</t>
  </si>
  <si>
    <t>揭阳移动</t>
  </si>
  <si>
    <t>CACDNJIEYCM</t>
  </si>
  <si>
    <t>2020/5/5
2020/10/1
2021/6/30</t>
  </si>
  <si>
    <t>80G+120G-200G</t>
  </si>
  <si>
    <t>20210630退租（1）扩容120G20201001开始计费，存量80G20200505开始计费，包端口，颗粒度100M，保底200G；（2）甲乙双方实际流量以100M为结算单位，不足50M按0M收取，大于等于50M按100M收取</t>
  </si>
  <si>
    <t>182115IDC00102</t>
  </si>
  <si>
    <t>合肥3移动</t>
  </si>
  <si>
    <t>CACDNHFCM</t>
  </si>
  <si>
    <t>2020/5/1
2021/5/31</t>
  </si>
  <si>
    <t>20210531退租，需要注意202102价格变化为4300（1）20200501开始计费，颗粒度100M，保底30G；（2）甲乙双方实际流量以100M为结算单位，不足50M按照0M收取，大于等于50M按100M收取。</t>
  </si>
  <si>
    <t>182115IDC00107</t>
  </si>
  <si>
    <t>佛山2电信</t>
  </si>
  <si>
    <t>CACDNFSCT</t>
  </si>
  <si>
    <t>2020/10/1
2021/9/30</t>
  </si>
  <si>
    <t>202110转为广州贝云供应商.需要注意202103价格变化为11250（1）20201001开始计费，颗粒度100M，保底30G；（2）甲乙双方实际流量以100M为结算单位，不足50M按0M收取，大于等于50M按100M收取。</t>
  </si>
  <si>
    <t>182115IDC00492</t>
  </si>
  <si>
    <t>许昌</t>
  </si>
  <si>
    <t>许昌联通</t>
  </si>
  <si>
    <t>CACDNXUCUN</t>
  </si>
  <si>
    <t>2020/9/2
2022/5/31</t>
  </si>
  <si>
    <t>（1）20200902开始计费，20220531退租，颗粒度100M，保底60G；（2）甲乙双方实际流量以100M为结算单位，不足50M按0M收取，大于等于50M按100M收取</t>
  </si>
  <si>
    <t>182215IDC00105</t>
  </si>
  <si>
    <t>2021/2/1
2022/4/30</t>
  </si>
  <si>
    <t>20220430退租，自20210201开始从原广州大一转移到广州宏云；（1）颗粒度100M，保底80G；（2）甲乙双方实际流量以100M为结算单位，不足50M按照0M收取，大于等于50M按100M收取</t>
  </si>
  <si>
    <t>182215IDC00103</t>
  </si>
  <si>
    <t>惠州</t>
  </si>
  <si>
    <t>惠州联通</t>
  </si>
  <si>
    <t>CACDNHUIZUN</t>
  </si>
  <si>
    <t>2021/3/2
2022/6/30</t>
  </si>
  <si>
    <t>20220630退租（1）20210302开始计费，颗粒度100M，保底48G；（2）甲乙双方实际流量以100M为结算单位，不足50M按照0M收取，大于等于50M按100M收取</t>
  </si>
  <si>
    <t>182215IDC00024</t>
  </si>
  <si>
    <t>潮州2电信</t>
  </si>
  <si>
    <t>CACDNCHAOZCT</t>
  </si>
  <si>
    <t>2021/4/2
2021/12/31</t>
  </si>
  <si>
    <t>20211231退租，20211101开始价格为10417（1）20210402开始计费，颗粒度100M，保底60G；（2）甲乙双方实际流量以100M为结算单位，不足50M按照0M收取，大于等于50M按100M收取</t>
  </si>
  <si>
    <t>182215IDC00699</t>
  </si>
  <si>
    <t>九江</t>
  </si>
  <si>
    <t>九江电信</t>
  </si>
  <si>
    <t>CACDNJJCT</t>
  </si>
  <si>
    <t>2021/4/1
2023/1/31</t>
  </si>
  <si>
    <t>20230201开始转给广州贝云。需要注意202210价格变动（1）20210401开始计费，颗粒度100M，保底30G；（2）甲乙双方实际流量以100M为结算单位，不足50M按照0M收取，大于等于50M按100M收取。</t>
  </si>
  <si>
    <t>182215IDC00698</t>
  </si>
  <si>
    <t>金华</t>
  </si>
  <si>
    <t>金华2电信</t>
  </si>
  <si>
    <t>CACDNJHCT2</t>
  </si>
  <si>
    <t>20230201开始转给广州贝云。需要注意202210价格变动（1）20210401开始计费，颗粒度100M，保底60G；（2）甲乙双方实际流量以100M为结算单位，不足50M按照0M收取，大于等于50M按100M收取</t>
  </si>
  <si>
    <t>182115IDC00638</t>
  </si>
  <si>
    <t>周口</t>
  </si>
  <si>
    <t>周口2联通</t>
  </si>
  <si>
    <t>CACDNZKUN</t>
  </si>
  <si>
    <t>2021/10/1
2022/5/31</t>
  </si>
  <si>
    <t>（1）20211001开始计费，20220531退租，颗粒度100M，保底30G；（2）甲乙双方实际流量以100M为结算单位，不足50M按照0M收取，大于等于50M按100M收取</t>
  </si>
  <si>
    <t>佛山3电信</t>
  </si>
  <si>
    <t>CACDNFSCT2</t>
  </si>
  <si>
    <t>2022/1/1
2022/8/31
2023/1/31</t>
  </si>
  <si>
    <t>20230201开始转给广州贝云。需要注意后期资源变动。20220831退租100G（1）20220101开始计费，颗粒度100M，保底60G；（2）甲乙双方实际流量以100M为结算单位，不足50M按照0M收取，大于等于50M按100M收取</t>
  </si>
  <si>
    <t>国网信息通信产业集团有限公司北京分公司</t>
  </si>
  <si>
    <t>国网信息</t>
  </si>
  <si>
    <t>182115IDC00470</t>
  </si>
  <si>
    <t>大连移动</t>
  </si>
  <si>
    <t>CACDNDLCM</t>
  </si>
  <si>
    <t>2021/2/9
2021/12/31</t>
  </si>
  <si>
    <t>20211231退租，需要注意20210802-0804费用是否免除，月付。需要注意20210901价格变动保底5400元，超保底5050，需要注意20210401开始保底4200；(1)20210209开始计费，颗粒度100M，保底80G;(2)甲乙双方实际流量以100M为结算单位，不足50M按照0M收取，大于等于50M按100M收取。</t>
  </si>
  <si>
    <t>大连移动超保底</t>
  </si>
  <si>
    <t>20211231退租，需要注意20210401开始保底4200，需要注意20210901超保底5050</t>
  </si>
  <si>
    <t>哈尔滨臻云科技有限公司</t>
  </si>
  <si>
    <t>臻云科技</t>
  </si>
  <si>
    <t>182315IDC00160</t>
  </si>
  <si>
    <t>哈尔滨4电信</t>
  </si>
  <si>
    <t>CACDNHEBCT</t>
  </si>
  <si>
    <t>2019/11/5
2020/11/1
2023/5/31
2023/6/30</t>
  </si>
  <si>
    <t>200G+40G-120G-20G</t>
  </si>
  <si>
    <t>20230630退租20G。20230601拆分120G到哈尔滨5电信。202303开始价格变动。202103价格变动（1）20191105存量200G开始计费，2020年11月1日扩容40G开始计费，颗粒度100M，保底36G；（2）甲乙双方实际流量以100M为结算单位，不足100M按100M收取。</t>
  </si>
  <si>
    <t>HRB4CT</t>
  </si>
  <si>
    <t>哈尔滨5电信</t>
  </si>
  <si>
    <t>2023/6/1
2023/6/30</t>
  </si>
  <si>
    <t>120G-20G</t>
  </si>
  <si>
    <t>20230630退租20G。颗粒度100M，20230601开始从哈尔滨4电信拆分120G给哈尔滨5电信，保底36G</t>
  </si>
  <si>
    <t>HRB5CT</t>
  </si>
  <si>
    <t>杭州天舰信息技术股份有限公司</t>
  </si>
  <si>
    <t>杭州天舰</t>
  </si>
  <si>
    <t>182315IDC00311</t>
  </si>
  <si>
    <t>丽水</t>
  </si>
  <si>
    <t>丽水电信</t>
  </si>
  <si>
    <t>CACDNLSCT</t>
  </si>
  <si>
    <t>202304开始价格变动。202209价格变动（1）颗粒度100M，保底32G；20230501开始保底36G （2）甲乙双方实际流量以100M为结算单位，不足50M按照0M收取，大于等于50M按100M收取。</t>
  </si>
  <si>
    <t>LSCT</t>
  </si>
  <si>
    <t>182315IDC00349</t>
  </si>
  <si>
    <t>台州电信</t>
  </si>
  <si>
    <t>CACDNTZCT</t>
  </si>
  <si>
    <t>202304开始价格变动。202209价格变动（1）颗粒度100M，保底32G；20230501开始保底36G （2）甲乙双方实际流量以100M为结算单位，不足50M按照0M收取，大于等于50M按100M收取</t>
  </si>
  <si>
    <t>TZCT</t>
  </si>
  <si>
    <t>182315IDC00248</t>
  </si>
  <si>
    <t>丽水3移动</t>
  </si>
  <si>
    <t>CACDNLSCM2</t>
  </si>
  <si>
    <t>2021/4/1
2021/5/1
2023/9/30</t>
  </si>
  <si>
    <t>100G+100G-180G</t>
  </si>
  <si>
    <t>需要注意资源变动。202304开始价格变动。需要注意2022年3-4月故障扣减（1）20210401开始计费100G，20210501新增100G开始计费，颗粒度100M，保底100G；（2）甲乙双方实际流量以100M为结算单位，不足50M按照0M收取，大于等于50M按100M收取</t>
  </si>
  <si>
    <t>LS3CM</t>
  </si>
  <si>
    <t>杭州优云科技有限公司</t>
  </si>
  <si>
    <t>杭州优云</t>
  </si>
  <si>
    <t>L20230504006</t>
  </si>
  <si>
    <t>CACDNHUZCT</t>
  </si>
  <si>
    <t>注意资源变动。202306保底率降为25%。需要注意202206价格变动（1）20200401开始计费，颗粒度100M，保底30G；（2）甲乙双方实际流量以100M为结算单位，不足50M按照0M收取，大于等于50M按100M收取。</t>
  </si>
  <si>
    <t>HUZCT</t>
  </si>
  <si>
    <t>L20230706007</t>
  </si>
  <si>
    <t>CACDNTZCM</t>
  </si>
  <si>
    <t>注意20230901保底变动30%到40%。需要注意202102价格为5500（1）20200401开始计费，颗粒度100M，保底80G；（2）甲乙双方实际流量以100M为结算单位，不足50M按照0M收取，大于等于50M按100M收取。</t>
  </si>
  <si>
    <t>TZCM</t>
  </si>
  <si>
    <t>L20230726004</t>
  </si>
  <si>
    <t>厦门三级电信</t>
  </si>
  <si>
    <t>CACDNXMIX</t>
  </si>
  <si>
    <t>20230801开始计费，颗粒度100M，保底3G</t>
  </si>
  <si>
    <t>XMIXCT</t>
  </si>
  <si>
    <t>厦门三级联通</t>
  </si>
  <si>
    <t>XMIXUN</t>
  </si>
  <si>
    <t>厦门三级移动</t>
  </si>
  <si>
    <t>202309按照保底计提。20230801开始计费，颗粒度100M,保底4G</t>
  </si>
  <si>
    <t>XMIXCM</t>
  </si>
  <si>
    <t>L20230726005</t>
  </si>
  <si>
    <t>厦门3移动</t>
  </si>
  <si>
    <t>CACDNXMCM</t>
  </si>
  <si>
    <t>20230801开始计费，颗粒度100M，保底80G</t>
  </si>
  <si>
    <t>XM3CM</t>
  </si>
  <si>
    <t>杭州云之盟科技有限公司</t>
  </si>
  <si>
    <t>云之盟</t>
  </si>
  <si>
    <t>182215IDC00301</t>
  </si>
  <si>
    <t>绍兴2移动</t>
  </si>
  <si>
    <t>CACDNSHAOXCM2</t>
  </si>
  <si>
    <t>2020/4/15
2022/12/31</t>
  </si>
  <si>
    <t>20221231退租。。需要注意202105价格5000和保底50%变动情况（1）20200415开始计费，颗粒度100M，保底50G；（2）甲乙双方实际流量以100M为结算单位，不足50M按照0M收取，大于等于50M按100M收取。</t>
  </si>
  <si>
    <t>182315IDC00330</t>
  </si>
  <si>
    <t>天津4联通</t>
  </si>
  <si>
    <t>CACDNTJUN</t>
  </si>
  <si>
    <t>2020/11/3
2021/1/1
2023/7/31</t>
  </si>
  <si>
    <t>需要注意202306价格变动（1）存量100G20201103开始计费，扩容100G2021010开始计费，颗粒度100M，保底80G；（2）甲乙双方实际流量以100M为结算单位，不足50M按照0M收取，大于等于50M按100M收取。</t>
  </si>
  <si>
    <t>182315IDC00351</t>
  </si>
  <si>
    <t>宁波</t>
  </si>
  <si>
    <t>宁波4移动</t>
  </si>
  <si>
    <t>CACDNNBCM2</t>
  </si>
  <si>
    <t>需要注意202306价格变动。202111对账需要注意故障是否扣减；（1）20210601开始计费，颗粒度100M，保底100G；（2）甲乙双方实际流量以100M为结算单位，不足50M按照0M收取，大于等于50M按100M收取</t>
  </si>
  <si>
    <t>NB4CM</t>
  </si>
  <si>
    <t>182315IDC00328</t>
  </si>
  <si>
    <t>金华3电信</t>
  </si>
  <si>
    <t>CACDNJHCT3</t>
  </si>
  <si>
    <t>注意202307价格变动。20221001开始计费。颗粒度100M，保底90G</t>
  </si>
  <si>
    <t>JH3CT</t>
  </si>
  <si>
    <t>L20230831014</t>
  </si>
  <si>
    <t>舟山2移动</t>
  </si>
  <si>
    <t>CACDNZHOUSCM</t>
  </si>
  <si>
    <t>20230101开始计费。颗粒度100M，保底80G</t>
  </si>
  <si>
    <t>ZHOUS2CM</t>
  </si>
  <si>
    <t>湖南风云通达信息科技有限公司</t>
  </si>
  <si>
    <t>风云通达</t>
  </si>
  <si>
    <t>182315IDC00396</t>
  </si>
  <si>
    <t>长沙3电信</t>
  </si>
  <si>
    <t>CACDNCSCT2</t>
  </si>
  <si>
    <t>202305保底率降为20%，202306保底率为25%。需要注意202305-202306保底率。需要注意202206价格变化（1）20200201开始计费，颗粒度100M，保底30G；（2）甲乙双方实际流量以100M为结算单位，不足50M按照0M收取，大于等于50M按100M收取。</t>
  </si>
  <si>
    <t>CS3CT</t>
  </si>
  <si>
    <t>内蒙古</t>
  </si>
  <si>
    <t>182315IDC00236</t>
  </si>
  <si>
    <t>包头电信</t>
  </si>
  <si>
    <t>CACDNBAOTCT</t>
  </si>
  <si>
    <t>202309按照保底计提。（1）202010不计费，需要注意202011对账扣减20200928-20200930故障费用。BD反馈202007扣减2天费用；（2）20200702开始计费，包端口，60G保底；（3）甲乙双方实际流量以100M为结算单位，不足50M按照0M收取，大于等于50M按100M收取。</t>
  </si>
  <si>
    <t>BAOTCT</t>
  </si>
  <si>
    <t>182115IDC00051</t>
  </si>
  <si>
    <t>吉首</t>
  </si>
  <si>
    <t>吉首移动</t>
  </si>
  <si>
    <t>CACDNJSCM</t>
  </si>
  <si>
    <t>2020/12/3
2021/8/31</t>
  </si>
  <si>
    <t>20210831退租，202107需要注意故障扣减（1）20201203开始计费，颗粒度100M，保底40G；（2）甲乙双方实际流量以100M为结算单位，不足50M按照0M收取，大于等于50M按100M收取</t>
  </si>
  <si>
    <t>L20230711018</t>
  </si>
  <si>
    <t>长沙4移动</t>
  </si>
  <si>
    <t>CACDNCSCM</t>
  </si>
  <si>
    <t>2021/2/7
2021/10/1
2021/10/1
2021/12/1
2022/2/1
2022/2/1
2023/2/28
2023/6/30
2023/6/30
2023/8/31
2023/8/31</t>
  </si>
  <si>
    <t>200G+160G+200G+200G+120G+200G-200G-200G-200G-220G-20G</t>
  </si>
  <si>
    <t>20230630长沙4移动退租200G。20230630长沙5移动退租。20230228退租长沙7移动200G.20230831长沙6移动退租220G20230831长沙4移动退租20G。。20211001开始价格变动，需要注意202108故障是否扣减（1）20210207的200G开始计费，20211001扩容100G开始计费，20211001长沙5移动200G开始计费并合并到长沙4移动，20211201长沙6移动合并到长沙4移动,20220201扩容120G，20220201开始长沙7移动200G合并至此计费。颗粒度100M，保底432G；（2）甲乙双方实际流量以100M为结算单位，不足50M按照0M收取，大于等于50M按100M收取。</t>
  </si>
  <si>
    <t>CS4CM</t>
  </si>
  <si>
    <t>长沙5移动</t>
  </si>
  <si>
    <t>2021/10/1
2021/10/1</t>
  </si>
  <si>
    <t>边缘计算，20211001开始计费，颗粒度100M，保底80G，合并到长沙4移动计费</t>
  </si>
  <si>
    <t>长沙6移动</t>
  </si>
  <si>
    <t>2021/12/1
2022/2/1</t>
  </si>
  <si>
    <t>200G-200G+120G-120G</t>
  </si>
  <si>
    <t>202112对账需要注意故障是否需要扣减。20211201开始计费200G，20220201扩容120G开始计费，合并到长沙4移动计费，颗粒度100M，保底128G</t>
  </si>
  <si>
    <t>长沙7移动</t>
  </si>
  <si>
    <t>2022/2/1
2022/2/1</t>
  </si>
  <si>
    <t>20220201开始计费，颗粒度100M，保底80G。202202开始合并至长沙4移动计费</t>
  </si>
  <si>
    <t>湖南省泛泰巨网信息技术有限公司</t>
  </si>
  <si>
    <t>泛泰巨网</t>
  </si>
  <si>
    <t>182215IDC00377</t>
  </si>
  <si>
    <t>衡阳电信</t>
  </si>
  <si>
    <t>CACDNHENGYCT</t>
  </si>
  <si>
    <t>2018/7/18
2019/9/1
2020/4/30
2023/6/30</t>
  </si>
  <si>
    <t>80G+
180G-60G-200G</t>
  </si>
  <si>
    <t>202305保底率降为20%。2个月一付。需要注意202206价格变动。202111对账需要注意故障是否扣减（1）20200501开始价格为7083.33；（2）颗粒度100M，保底60G；（3）需要注意20200430退60G；（4）.扩容180G新合同 181915IDC00229， 2018年7月18日至2019年7月24日，资源与价格均不作变更； 2019年7月25日至2019年8月31日，带宽价格更新为：7500元/月/G， 2019年9月1日开始带宽7500元；（5）甲乙双方实际流量以100M为结算单位，不足50M按照0M收取，大于等于50M按100M收取。</t>
  </si>
  <si>
    <t>衡阳2电信</t>
  </si>
  <si>
    <t>2020/6/1
2023/6/30</t>
  </si>
  <si>
    <t>202305保底率降为20%。需要注意202206价格变动。（1）20200601开始计费，颗粒度100M，保底18G，（2）甲乙双方实际流量以100M为结算单位，不足50M按照0M收取，大于等于50M按100M收取。</t>
  </si>
  <si>
    <t>吉林省高升科技有限公司</t>
  </si>
  <si>
    <t>高升科技</t>
  </si>
  <si>
    <t>182315IDC00356</t>
  </si>
  <si>
    <t>长春</t>
  </si>
  <si>
    <t>长春3联通</t>
  </si>
  <si>
    <t>CACDNCCUN</t>
  </si>
  <si>
    <t>202309按照保底计提。注意202108价格变化5000。20210101开始价格为5833（1）20200122开始计费，颗粒度100M，保底40G；（2）甲乙双方实际流量以100M为结算单位，不足50M按照0M收取，大于等于50M按100M收取</t>
  </si>
  <si>
    <t>CC3UN</t>
  </si>
  <si>
    <t>吉林省优果网络传媒有限公司</t>
  </si>
  <si>
    <t>吉林优果</t>
  </si>
  <si>
    <t>182215IDC00546</t>
  </si>
  <si>
    <t>哈尔滨4移动</t>
  </si>
  <si>
    <t>CACDNHEBCM3</t>
  </si>
  <si>
    <t>2020/8/1
2023/4/30</t>
  </si>
  <si>
    <t>202306关停。需要注意后期资源变动（1）20200801开始计费，颗粒度100M，保底50G；（2）甲乙双方实际流量以100M为结算单位，不足50M按照0M收取，大于等于50M按100M收取</t>
  </si>
  <si>
    <t>182015IDC00326</t>
  </si>
  <si>
    <t>鞍山电信</t>
  </si>
  <si>
    <t>CACDNANSHANCT</t>
  </si>
  <si>
    <t>2020/10/1
2021/6/30</t>
  </si>
  <si>
    <t>（1）20201001开始计费，颗粒度100M，保底12G；（2）甲乙双方实际流量以100M为结算单位，不足50M按照0M收取，大于等于50M按100M收取。</t>
  </si>
  <si>
    <t>182315IDC00292</t>
  </si>
  <si>
    <t>沈阳3电信</t>
  </si>
  <si>
    <t>CACDNSYCT</t>
  </si>
  <si>
    <t>需要注意202306价格变动。202111对账需要注意故障是否扣减；20210601开始计费，颗粒度100M，保底18G</t>
  </si>
  <si>
    <t>SY3CT</t>
  </si>
  <si>
    <t>182315IDC00293</t>
  </si>
  <si>
    <t>天津4移动</t>
  </si>
  <si>
    <t>CACDNTJCM2</t>
  </si>
  <si>
    <t>2021/6/10
2022/7/31</t>
  </si>
  <si>
    <t>200G-160G</t>
  </si>
  <si>
    <t>20220731退租160G。需要注意202208价格变动（1）20210610开始计费，颗粒度100M，保底100G；20220801开始为包端口（2）甲乙双方实际流量以100M为结算单位，不足50M按照0M收取，大于等于50M按100M收取</t>
  </si>
  <si>
    <t>TJ4CM</t>
  </si>
  <si>
    <t>江苏恒杰网络科技有限公司</t>
  </si>
  <si>
    <t>江苏恒杰</t>
  </si>
  <si>
    <t>182315IDC00006</t>
  </si>
  <si>
    <t>厦门3电信</t>
  </si>
  <si>
    <t>CACDNXMCT2</t>
  </si>
  <si>
    <t>2021/2/1
2021/5/1
2021/12/1
2022/6/30
2023/4/30
2023/5/31</t>
  </si>
  <si>
    <t>200G+120G+60G-100G-80G-190G</t>
  </si>
  <si>
    <t>20230531退租190G。20230430退租80G。20220630退租100G。202112对账需要注意故障是否需要扣减（1）20210201开始计费200G，20210501新增120G开始计费，20211201新增60G，颗粒度100M，保底114G；（2）甲乙双方实际流量以100M为结算单位，不足50M按照0M收取，大于等于50M按100M收取</t>
  </si>
  <si>
    <t>XM3CT</t>
  </si>
  <si>
    <t>182315IDC00096</t>
  </si>
  <si>
    <t>郑州6电信</t>
  </si>
  <si>
    <t>CACDNZZCT</t>
  </si>
  <si>
    <t>2021/11/1
2023/1/1</t>
  </si>
  <si>
    <t>需注意202206价格变化。20211101开始计费100G，20230101开始计费160G.颗粒度100M，保底60G</t>
  </si>
  <si>
    <t>ZZ6CT</t>
  </si>
  <si>
    <t>182315IDC00353</t>
  </si>
  <si>
    <t>芜湖</t>
  </si>
  <si>
    <t>芜湖联通</t>
  </si>
  <si>
    <t>CACDNWUHUN</t>
  </si>
  <si>
    <t>100G+60G</t>
  </si>
  <si>
    <t>202309按照保底计提。需要注意后期扩容并降价。需要注意202206价格变化（1）20211001开始计费100G，20220201开始计费60G，颗粒度100M，保底48G；（2）甲乙双方实际流量以100M为结算单位，不足50M按照0M收取，大于等于50M按100M收取</t>
  </si>
  <si>
    <t>WUHUN</t>
  </si>
  <si>
    <t>182315IDC00288</t>
  </si>
  <si>
    <t>郑州5联通</t>
  </si>
  <si>
    <t>CACDNZZUN</t>
  </si>
  <si>
    <t>颗粒度100M，保底12G</t>
  </si>
  <si>
    <t>ZZ5UN</t>
  </si>
  <si>
    <t>江苏云工场信息技术有限公司</t>
  </si>
  <si>
    <t>江苏云工场</t>
  </si>
  <si>
    <t>182315IDC00327</t>
  </si>
  <si>
    <t>青岛</t>
  </si>
  <si>
    <t>青岛移动2</t>
  </si>
  <si>
    <t>CACDNQDCM</t>
  </si>
  <si>
    <t>2018/8/6
2019/10/1
2021/2/1</t>
  </si>
  <si>
    <t>160G
+200G+70G</t>
  </si>
  <si>
    <t>需要注意202109价格变动5500（1）需要注意2020年5月1日开始价格为5000，2020年1月1日开始单价为4500；（2）颗粒度100M，保底129G；（3）扩容200G20191001开始计费；扩容70G20210201开始计费，（4）甲乙双方实际流量以100M为结算单位，不足50M按照0M收取，大于等于50M按100M收取。</t>
  </si>
  <si>
    <t>QDCM</t>
  </si>
  <si>
    <t>182315IDC00314</t>
  </si>
  <si>
    <t>济南2移动二级</t>
  </si>
  <si>
    <t>CACDNJNCM</t>
  </si>
  <si>
    <t>2019/1/26
2023/8/31</t>
  </si>
  <si>
    <t>需要注意价格变动。需要注意202109价格变动5500（1）需要注意2020年5月1日开始价格为5000，2020年1月1日开始单价为4500；（2）颗粒度100M，保底90G；（3）甲乙双方实际流量以100M为结算单位，不足50M按照0M收取，大于等于50M按100M收取。</t>
  </si>
  <si>
    <t>JN2CMCACHE</t>
  </si>
  <si>
    <t>182015IDC00367</t>
  </si>
  <si>
    <t>济南6移动</t>
  </si>
  <si>
    <t>2019/1/26
2020/10/31</t>
  </si>
  <si>
    <t>202009不计费，（1）需要注意BD反馈2020年8月暂停不计费；（2）需要注意2020年5月1日开始价格为5000；（3）颗粒度100M，202001前无保底。2020年1月1日开始单价为4500，保底60G；（4）201908与济南5拆开计费；（5）甲乙双方实际流量以100M为结算单位，不足50M按照0M收取，大于等于50M按100M收取。</t>
  </si>
  <si>
    <t>青岛三线</t>
  </si>
  <si>
    <t>青岛三级移动</t>
  </si>
  <si>
    <t>CDNQDCT</t>
  </si>
  <si>
    <t>2018/9/25 
2019/7/25 
2020/1/1
2021/6/1</t>
  </si>
  <si>
    <t>80G
+80G
+40G+60G</t>
  </si>
  <si>
    <t>需要注意202109价格变动5500（1）需要注意2020年5月1日开始价格为5000；（2）颗粒度100M，保底78G；（3）20190725扩容80G开始计费，202001扩容40G开始计费；20210601扩容60G开始计费；4）2020年1月1日开始单价4500；（5）甲乙双方实际流量以100M为结算单位，不足50M按照0M收取，大于等于50M按100M收取。</t>
  </si>
  <si>
    <t>QDIXCM</t>
  </si>
  <si>
    <t>原青岛高防转为青岛CDN使用</t>
  </si>
  <si>
    <t>QDWNQ</t>
  </si>
  <si>
    <t>需要注意202109价格变动5500（1）20200901开始200G CDN出口；（2）需要注意2020年5月1日开始价格为5000；（3）颗粒度100M，保底60G；（4）2020年1月1日开始单价为4500；（5）甲乙双方实际流量以100M为结算单位，不足50M按照0M收取，大于等于50M按100M收取。</t>
  </si>
  <si>
    <t>QDCMCACHE</t>
  </si>
  <si>
    <t>青岛高防</t>
  </si>
  <si>
    <t>青岛高防（青岛万年泉移动）</t>
  </si>
  <si>
    <t>高防复用CDN60G</t>
  </si>
  <si>
    <t>（1）20210101开始无此费用；（2）复用CDN的60G，保底18G，固定费用，按照5500*18</t>
  </si>
  <si>
    <t>182315IDC00413</t>
  </si>
  <si>
    <t>青岛滨海</t>
  </si>
  <si>
    <t>QDBH-移动</t>
  </si>
  <si>
    <t>需要注意202109价格变动5500（1）需要注意2020年5月1日开始价格为5000；（2）20191104开始计费，颗粒度100M，保底30G，甲乙双方实际流量以100M为结算单位，不足50M按照0M收取，大于等于50M按100M收取。</t>
  </si>
  <si>
    <t>QDBH-MOBCOM</t>
  </si>
  <si>
    <t>青岛3移动</t>
  </si>
  <si>
    <t>2020/1/22
2020/3/1
2021/2/1
2021/9/30
2021/10/1
2022/12/31</t>
  </si>
  <si>
    <t>260G
+10G-70G-100G+100G-200G</t>
  </si>
  <si>
    <t>20221231挪200G给青岛6移动。需要注意202109价格变动5500，（1）颗粒度100M，保底30G；（2）需要注意2020年5月1日开始价格为5000；（3）20200122存量260G开始计费，20200301扩容10G开始计费，20210201有70G迁移到青岛移动2；20211001开始有100G迁移到青岛6移动。青岛3移动100G合并青岛6移动计费（4）甲乙双方实际流量以100M为结算单位，不足50M按照0M收取，大于等于50M按100M收取。</t>
  </si>
  <si>
    <t>青岛6移动</t>
  </si>
  <si>
    <t>CACDNQDCM2</t>
  </si>
  <si>
    <t>2021/10/1
2021/10/1
2023/1/1</t>
  </si>
  <si>
    <t>100G-100G+200G</t>
  </si>
  <si>
    <t>20230101开始200G全在青岛6移动。20211001开始计费，颗粒度100M，保底60G；此节点为青岛3移动拆除的100G。且青岛6移动剩余100G合并到青岛3移动节点合并计费</t>
  </si>
  <si>
    <t>QD6CM</t>
  </si>
  <si>
    <t>182315IDC00277</t>
  </si>
  <si>
    <t>呼和浩特5移动</t>
  </si>
  <si>
    <t>CACDNHHHTCM</t>
  </si>
  <si>
    <t>2020/1/1
2020/5/1
2023/8/31</t>
  </si>
  <si>
    <t>160G+60G-220G</t>
  </si>
  <si>
    <t>202306-202307关停（1）颗粒度100M，保底66G；（2）20200101存量160G开始计费，20200501扩容60G开始计费；（3）甲乙双方实际流量以100M为结算单位，不足50M按照0M收取，大于等于50M按100M收取。</t>
  </si>
  <si>
    <t>182115IDC00062</t>
  </si>
  <si>
    <t>太原6移动</t>
  </si>
  <si>
    <t>CACDNTYCM</t>
  </si>
  <si>
    <t>2020/1/22
2021/1/1
2021/3/31</t>
  </si>
  <si>
    <t>160G+100G-260G</t>
  </si>
  <si>
    <t>20210331退租，需要注意202012临时关停60G，202101恢复160G；202101扩容100G开始计费，（1）存量160G20200122开始计费，扩容100G20210101开始计费，颗粒度100M，保底78G；（2）甲乙双方实际流量以100M为结算单位，不足50M按照0M收取，大于等于50M按100M收取。</t>
  </si>
  <si>
    <t>182115IDC00233</t>
  </si>
  <si>
    <t>南宁4移动+南宁5移动</t>
  </si>
  <si>
    <t>CACDNNNCM</t>
  </si>
  <si>
    <t>2020/5/1
2021/1/1
2021/4/1
2021/9/30</t>
  </si>
  <si>
    <t>150G+50G+160G-360G</t>
  </si>
  <si>
    <t>20210930退租，20210101价格为5500（1）存量150G20200501开始计费，扩容20210101开始计费，颗粒度100M，保底60G；（2）20210401开始南宁5移动合并至南宁4移动（3）甲乙双方实际流量以100M为结算单位，不足50M按照0M收取，大于等于50M按100M收取。</t>
  </si>
  <si>
    <t>南宁5移动</t>
  </si>
  <si>
    <t>（1）20210401开始计费，颗粒度100M，保底48G；20210401合并至南宁4移动；（2）甲乙双方实际流量以100M为结算单位，不足50M按照0M收取，大于等于50M按100M收取</t>
  </si>
  <si>
    <t>182215IDC00646</t>
  </si>
  <si>
    <t>青岛5移动</t>
  </si>
  <si>
    <t>2021/2/1
2021/10/1
2022/9/30
2023/9/30</t>
  </si>
  <si>
    <t>100G+200G-100G-100G</t>
  </si>
  <si>
    <t>需要注意资源变动。需要注意202109价格变动（1）20210201开始计费100G，20211001开始计费扩容200G颗粒度100M，20220930退租100G.包端口，保底300G；（2）甲乙双方实际流量以100M为结算单位，不足50M按照0M收取，大于等于50M按100M收取</t>
  </si>
  <si>
    <t>QD5CM</t>
  </si>
  <si>
    <t>182315IDC00062</t>
  </si>
  <si>
    <t>济南7移动</t>
  </si>
  <si>
    <t>CACDNJNCM2</t>
  </si>
  <si>
    <t>2021/1/5
2021/4/1
2023/7/31</t>
  </si>
  <si>
    <t>200G+200G-400G</t>
  </si>
  <si>
    <t>需要注意20210701开始济南7移动&amp;济南8移动合并到济南7移动计费；需要注意202104故障是否需要扣减（1）20210105开始计费，颗粒度100M，保底120G；（2）甲乙双方实际流量以100M为结算单位，不足50M按照0M收取，大于等于50M按100M收取。</t>
  </si>
  <si>
    <t>济南8移动</t>
  </si>
  <si>
    <t>需要注意20210701开始济南7移动&amp;济南8移动合并到济南7移动计费（1）需要注意202104故障是否需要扣减，20210401开始计费，颗粒度100M，保底60G；（2）甲乙双方实际流量以100M为结算单位，不足50M按照0M收取，大于等于50M按100M收取。</t>
  </si>
  <si>
    <t>182315IDC00400</t>
  </si>
  <si>
    <t>徐州</t>
  </si>
  <si>
    <t>CACDNXZCM</t>
  </si>
  <si>
    <t>（1）20210601开始计费，颗粒度100M，包端口，保底160G；（2）甲乙双方实际流量以100M为结算单位，不足50M按照0M收取，大于等于50M按100M收取</t>
  </si>
  <si>
    <t>XZCM</t>
  </si>
  <si>
    <t>182315IDC00047</t>
  </si>
  <si>
    <t>潍坊2移动</t>
  </si>
  <si>
    <t>CACDNWFCM2</t>
  </si>
  <si>
    <t>（1）20220130开始计费，颗粒度100M，保底60G；（2）甲乙双方实际流量以100M为结算单位，不足50M按照0M收取，大于等于50M按100M收取</t>
  </si>
  <si>
    <t>WF2CM</t>
  </si>
  <si>
    <t>182315IDC00056</t>
  </si>
  <si>
    <t>济南9移动</t>
  </si>
  <si>
    <t>CACDNJNCM3</t>
  </si>
  <si>
    <t>2022/1/30
2023/6/30</t>
  </si>
  <si>
    <t>20230630退租（1）20220130开始计费，颗粒度100M，保底60G；（2）甲乙双方实际流量以100M为结算单位，不足50M按照0M收取，大于等于50M按100M收取。</t>
  </si>
  <si>
    <t>L20230801034</t>
  </si>
  <si>
    <t>潍坊联通</t>
  </si>
  <si>
    <t>CACDNWFUN</t>
  </si>
  <si>
    <t>2022/2/1
2022/3/31
2022/8/31
2023/9/30</t>
  </si>
  <si>
    <t>400G-100G-150G-50G</t>
  </si>
  <si>
    <t>202309按照保底计提。需要注意资源变动。202304开始价格变动。20220829记录挪150G给WF2UN。需要注意20220401价格变动。（1）20220201开始计费400G，20220331退租100G，颗粒度100M，保底90G；（2）甲乙双方实际流量以100M为结算单位，不足50M按照0M收取，大于等于50M按100M收取</t>
  </si>
  <si>
    <t>WFUN</t>
  </si>
  <si>
    <t>潍坊2联通</t>
  </si>
  <si>
    <t>2022/9/1
2023/9/30</t>
  </si>
  <si>
    <t>150G-50G</t>
  </si>
  <si>
    <t>202304开始价格变动。WFUN拆出150G给WF2UN。颗粒度100M，保底45G</t>
  </si>
  <si>
    <t>WF2UN</t>
  </si>
  <si>
    <t>182215IDC00651</t>
  </si>
  <si>
    <t>威海</t>
  </si>
  <si>
    <t>CACDNWEIHCM</t>
  </si>
  <si>
    <t>2022/10/1
2023/9/30</t>
  </si>
  <si>
    <t>需要注意资源变动。20221001开始计费。颗粒度100M，包端口，保底100G</t>
  </si>
  <si>
    <t>WEIHCM</t>
  </si>
  <si>
    <t>182315IDC00418</t>
  </si>
  <si>
    <t>威海3移动</t>
  </si>
  <si>
    <t>20230702开始计费，颗粒度100M，保底80G</t>
  </si>
  <si>
    <t>WEIH3CM</t>
  </si>
  <si>
    <t>182315IDC00474</t>
  </si>
  <si>
    <t xml:space="preserve">淄博移动 </t>
  </si>
  <si>
    <t xml:space="preserve">CACDNZBCM </t>
  </si>
  <si>
    <t>ZBCM</t>
  </si>
  <si>
    <t>淄博2移动</t>
  </si>
  <si>
    <t>ZB2CM</t>
  </si>
  <si>
    <t>L20230901004</t>
  </si>
  <si>
    <t>武汉5移动</t>
  </si>
  <si>
    <t>CACDNWHCM2</t>
  </si>
  <si>
    <t>20230901开始计费，颗粒度100M，保底80G</t>
  </si>
  <si>
    <t>WH5CM</t>
  </si>
  <si>
    <t>南通云数网络科技有限公司</t>
  </si>
  <si>
    <t>南通云数</t>
  </si>
  <si>
    <t>182315IDC00054</t>
  </si>
  <si>
    <t>常州移动2</t>
  </si>
  <si>
    <t>CACDNCZCM</t>
  </si>
  <si>
    <t>2018/7/25
2023/7/31</t>
  </si>
  <si>
    <t>需要注意20220101开始由江阴普尔变更为南通云数，需要注意20210801价格为4800（1）20200801开始价格为4400，颗粒度100M，保底24G；（2）甲乙双方实际流量以100M为结算单位，不足50M按照0M收取，大于等于50M按100M收取。</t>
  </si>
  <si>
    <t>182215IDC00163</t>
  </si>
  <si>
    <t>扬州2电信</t>
  </si>
  <si>
    <t>CACDNYANGZCT2</t>
  </si>
  <si>
    <t>2021/5/1
2022/6/30</t>
  </si>
  <si>
    <t>20220630退租。需要注意20220101开始由江阴普尔变更为南通云数，20220120转为边缘计算（1）20210501开始计费，颗粒度100M，保底40G；（2）甲乙双方实际流量以100M为结算单位，不足50M按照0M收取，大于等于50M按100M收取</t>
  </si>
  <si>
    <t>182315IDC00051</t>
  </si>
  <si>
    <t>无锡4移动</t>
  </si>
  <si>
    <t>CACDNWXCM</t>
  </si>
  <si>
    <t>2020/7/6
2021/1/1
2023/6/30</t>
  </si>
  <si>
    <t>80G+80G-160G</t>
  </si>
  <si>
    <t>需要注意20220101开始由江阴普尔变更为南通云数，20210101价格为4800（1）20200706存量80G开始计费，20210101扩容80G开始计费，颗粒度100M，保底64G；（2）甲乙双方实际流量以100M为结算单位，不足50M按照0M收取，大于等于50M按100M收取。</t>
  </si>
  <si>
    <t>182215IDC00548</t>
  </si>
  <si>
    <t>中山4移动</t>
  </si>
  <si>
    <t>CACDNZSCM4</t>
  </si>
  <si>
    <t>2022/1/1
2022/10/31</t>
  </si>
  <si>
    <t>需要注意202207价格变动（1）20220101开始计费，颗粒度100M，保底80G；（2）	
甲乙双方实际流量以100M为结算单位，不足50M按照0M收取，大于等于50M按100M收取</t>
  </si>
  <si>
    <t>青岛燚汇信达通讯科技有限公司</t>
  </si>
  <si>
    <t>燚汇信达</t>
  </si>
  <si>
    <t>182315IDC00361</t>
  </si>
  <si>
    <t>青岛5电信</t>
  </si>
  <si>
    <t>CACDNQDCT</t>
  </si>
  <si>
    <t>2020/9/8
2021/8/2
2022/5/30
2023/6/1</t>
  </si>
  <si>
    <t>160G+200G-200G+40G</t>
  </si>
  <si>
    <t>需要注意202305价格变动。需要注意202205价格变动。（1）青岛5电信20200908开始计费，青岛6电信20210802开始计费，颗粒度100M，保底108G；02108开始青岛5电信与青岛6电信合并计费。202206开始青岛5电信&amp;青岛6电信不合并计费。20230701扩容40G开始计费。（2）甲乙双方实际流量以100M为结算单位，不足50M按照0M收取，大于等于50M按100M收取</t>
  </si>
  <si>
    <t>QD5CT</t>
  </si>
  <si>
    <t>青岛6电信</t>
  </si>
  <si>
    <t>2021/8/2
2022/6/1</t>
  </si>
  <si>
    <t>200G-200G+200G</t>
  </si>
  <si>
    <t>需要注意202305价格变动。需要注意202205价格变动。（1）20210802开始计费，颗粒度100M，保底60G，青岛6电信与青岛5电信合并计费；202206开始青岛5电信&amp;青岛6电信不合并计费（2）甲乙双方实际流量以100M为结算单位，不足50M按照0M收取，大于等于50M按100M收取</t>
  </si>
  <si>
    <t>QD6CT</t>
  </si>
  <si>
    <t>182315IDC00332</t>
  </si>
  <si>
    <t>烟台</t>
  </si>
  <si>
    <t>烟台电信</t>
  </si>
  <si>
    <t>CACDNYTCT</t>
  </si>
  <si>
    <t>2021/10/1
2023/6/30</t>
  </si>
  <si>
    <t>20230630退租。需要注意202207价格变动（1）20211001开始计费，颗粒度100M，保底30G；（2）甲乙双方实际流量以100M为结算单位，不足50M按照0M收取，大于等于50M按100M收取</t>
  </si>
  <si>
    <t>182315IDC00058</t>
  </si>
  <si>
    <t>青岛8联通</t>
  </si>
  <si>
    <t>CACDNQDUN</t>
  </si>
  <si>
    <t>20230101开始计费。颗粒度100M，保底45G</t>
  </si>
  <si>
    <t>QD8UN</t>
  </si>
  <si>
    <t>青岛9联通</t>
  </si>
  <si>
    <t>202309按照保底计提。需要注意资源变动。20230101开始计费。颗粒度100M，保底45G</t>
  </si>
  <si>
    <t>QD9UN</t>
  </si>
  <si>
    <t>L20230704002</t>
  </si>
  <si>
    <t>青岛5联通</t>
  </si>
  <si>
    <t>CDNQD</t>
  </si>
  <si>
    <t>202309按照保底计提。20230701开始计费，颗粒度100M，保底60G</t>
  </si>
  <si>
    <t>山西卡伏科技有限公司</t>
  </si>
  <si>
    <t>山西卡伏</t>
  </si>
  <si>
    <t>182315IDC00055</t>
  </si>
  <si>
    <t>太原8移动</t>
  </si>
  <si>
    <t>CACDNTYCM3</t>
  </si>
  <si>
    <t>2021/1/1
2021/4/1</t>
  </si>
  <si>
    <t>100G+200G</t>
  </si>
  <si>
    <t>20220301开始价格为5400。20210401价格5200元/G/月。（1）20210101开始计费100G，20210401开始计费扩容200G，颗粒度100M，保底120G；（2）甲乙双方实际流量以100M为结算单位，不足50M按照0M收取，大于等于50M按100M收取</t>
  </si>
  <si>
    <t>TY8CM</t>
  </si>
  <si>
    <t>182315IDC00150</t>
  </si>
  <si>
    <t>太原9移动</t>
  </si>
  <si>
    <t>20220305开始计费，颗粒度100M，保底100G，包端口</t>
  </si>
  <si>
    <t>TY9CM</t>
  </si>
  <si>
    <t>上海云瑞智通实业有限公司</t>
  </si>
  <si>
    <t>云瑞智通</t>
  </si>
  <si>
    <t>182215IDC00016</t>
  </si>
  <si>
    <t>沈阳4移动</t>
  </si>
  <si>
    <t>CACDNSYCM</t>
  </si>
  <si>
    <t>2020/12/4
2021/10/1
2021/12/31</t>
  </si>
  <si>
    <t>200G+200G-200G-200G</t>
  </si>
  <si>
    <t>20220101开始沈阳4移动节点退租（1）20201204开始计费200G，20211001开始计费200G，沈阳4移动&amp;沈阳5移动合并计费，颗粒度100M，保底160G；（2）甲乙双方实际流量以100M为结算单位，不足50M按照0M收取，大于等于50M按100M收取。</t>
  </si>
  <si>
    <t>沈阳5移动</t>
  </si>
  <si>
    <t>2021/10/1
2022/1/1
2022/1/31</t>
  </si>
  <si>
    <t>20220131退租（1）20211001开始计费200G，20220101扩容200G开始计费，颗粒度100，保底160G；（2）甲乙双方实际流量以100M为结算单位，不足50M按照0M收取，大于等于50M按100M收取</t>
  </si>
  <si>
    <t>182315IDC00138</t>
  </si>
  <si>
    <t>南通</t>
  </si>
  <si>
    <t>南通电信</t>
  </si>
  <si>
    <t>CACDNNTCT</t>
  </si>
  <si>
    <t>2021/2/1
2023/5/31</t>
  </si>
  <si>
    <t>20230531退租（1）20210201开始计费，颗粒度100M，保底30G；（2）甲乙双方实际流量以100M为结算单位，不足50M按照0M收取，大于等于50M按100M收取</t>
  </si>
  <si>
    <t>L20230725013</t>
  </si>
  <si>
    <t>南通2电信</t>
  </si>
  <si>
    <t>CACDNNTCT2</t>
  </si>
  <si>
    <t>2021/2/2
2023/6/30</t>
  </si>
  <si>
    <t>200G-40G</t>
  </si>
  <si>
    <t>（1）20210201开始计费，颗粒度100M，保底50G，平均流量;（2）甲乙双方实际流量以100M为结算单位，不足50M按照0M收取，大于等于50M按100M收取</t>
  </si>
  <si>
    <t>NT2CT</t>
  </si>
  <si>
    <t>182315IDC00313</t>
  </si>
  <si>
    <t>兰州6电信</t>
  </si>
  <si>
    <t>CACDNLZCT</t>
  </si>
  <si>
    <t>需要注意202307价格变动。（1）20210902开始计费，颗粒度100M，保底30G</t>
  </si>
  <si>
    <t>LZ6CT</t>
  </si>
  <si>
    <t>182315IDC00137</t>
  </si>
  <si>
    <t>黄石</t>
  </si>
  <si>
    <t>黄石6电信</t>
  </si>
  <si>
    <t>CACDNHSCT</t>
  </si>
  <si>
    <t>（1）2022年4月1日起为平均流量计费，保底40G（2）20211001开始计费，95计费，颗粒度100，保底60G；（3）甲乙双方实际流量以100M为结算单位，不足50M按照0M收取，大于等于50M按100M收取</t>
  </si>
  <si>
    <t>HS6CT</t>
  </si>
  <si>
    <t>四川奔云行科技有限公司</t>
  </si>
  <si>
    <t>奔云行</t>
  </si>
  <si>
    <t>182115IDC00106</t>
  </si>
  <si>
    <t>成都7移动</t>
  </si>
  <si>
    <t>CACDNCDCM2</t>
  </si>
  <si>
    <t>2021/2/7
2021/9/30</t>
  </si>
  <si>
    <t>2021年9月30日退租（1）20210207开始计费，颗粒度100M，包端口，保底200G；（2）甲乙双方实际流量以100M为结算单位，不足50M按照0M收取，大于等于50M按100M收取。</t>
  </si>
  <si>
    <t>武汉鸿扬通信技术有限公司</t>
  </si>
  <si>
    <t>武汉鸿扬</t>
  </si>
  <si>
    <t>182015IDC00348</t>
  </si>
  <si>
    <t>宜昌电信</t>
  </si>
  <si>
    <t>CACDNYICCT</t>
  </si>
  <si>
    <t>2018/8/13
2021/8/31</t>
  </si>
  <si>
    <t>20210831退租（1）颗粒度100M，保底40G；（2）2018年8月13日至2019年7月24日执行原合同价格8333元/G/月；2019年7月25日至2020年8月31日执行新价格，即6667元/G/月；（3）甲乙双方实际流量以100M为结算单位，不足50M按照0M收取，大于等于50M按100M收取。</t>
  </si>
  <si>
    <t>新疆众合云尚网络股份有限公司</t>
  </si>
  <si>
    <t>众合云尚</t>
  </si>
  <si>
    <t>L20230423008</t>
  </si>
  <si>
    <t>阿克苏</t>
  </si>
  <si>
    <t>阿克苏2移动（原名克拉玛依5移动）</t>
  </si>
  <si>
    <t>CACDNKLMYCM2</t>
  </si>
  <si>
    <t>需要注意202207价格变动。需要注意20210701价格变动5500；需要注意202102无保底；需要注意202104故障是否需要扣减（1）20210101开始计费100G，20210401扩容100G开始计费，颗粒度100M，保底80G；（2）甲乙双方实际流量以100M为结算单位，不足50M按照0M收取，大于等于50M按100M收取</t>
  </si>
  <si>
    <t>AKS2CM</t>
  </si>
  <si>
    <t>182215IDC00549</t>
  </si>
  <si>
    <t>阿克苏移动</t>
  </si>
  <si>
    <t>CACDNAKSCM</t>
  </si>
  <si>
    <t>2021/9/1
2022/11/30
2023/4/30</t>
  </si>
  <si>
    <t>（1）边缘计算,20210901开始计费200G，20221130退租100G.颗粒度100M，保底80G；（2）甲乙双方实际流量以100M为结算单位，不足50M按照0M收取，大于等于50M按100M收取</t>
  </si>
  <si>
    <t>182215IDC00186</t>
  </si>
  <si>
    <t>乌鲁木齐移动</t>
  </si>
  <si>
    <t>CACDNWLMQCM</t>
  </si>
  <si>
    <t>2022/1/1
2022/1/31
2022/4/30
2022/6/30
2023/2/28</t>
  </si>
  <si>
    <t>100G-40G-20G-30G-10G</t>
  </si>
  <si>
    <t>20230228退租。20220701开始无保底。20220101开始计费，20220131退租40G，20220430退租20G，20220630退租30G，颗粒度100M，保底24G</t>
  </si>
  <si>
    <t>云端互联（西安）计算机技术有限公司</t>
  </si>
  <si>
    <t>云端互联</t>
  </si>
  <si>
    <t>182315IDC00259</t>
  </si>
  <si>
    <t>昆明2联通</t>
  </si>
  <si>
    <t>CACDNKMUN</t>
  </si>
  <si>
    <t>202304价格变动（1）需要注意20200401开始价格为5416.67；（2）颗粒度100M，保底16G；（3） 甲乙双方实际流量以100M为结算单位，不足50M按照0M收取，大于等于50M按100M收取</t>
  </si>
  <si>
    <t>KM2UN</t>
  </si>
  <si>
    <t>浙江山迅网络科技有限公司</t>
  </si>
  <si>
    <t>浙江山迅</t>
  </si>
  <si>
    <t>182115IDC00274</t>
  </si>
  <si>
    <t>泉州联通</t>
  </si>
  <si>
    <t>CACDNQZUN</t>
  </si>
  <si>
    <t>2018/6/11
2021/12/31</t>
  </si>
  <si>
    <t>20211231退租（1）需要注意海口2020年4月30日退租原带宽优惠20200501-20200524在泉州上抵扣；（2）颗粒度100M，保底32G ；（3）甲乙双方实际流量以100M为结算单位，不足50M按照0M收取，大于等于50M按100M收取。</t>
  </si>
  <si>
    <t>浙江挚云</t>
  </si>
  <si>
    <t>182115IDC00098</t>
  </si>
  <si>
    <t>杭州</t>
  </si>
  <si>
    <t>杭州3移动</t>
  </si>
  <si>
    <t>CACDNHZCM2</t>
  </si>
  <si>
    <t>2018/10/1
2020/4/30
2021/10/31</t>
  </si>
  <si>
    <t>120G-20G-100G</t>
  </si>
  <si>
    <t>20211031退租，需要注意202107故障扣减；需要注意202102价格变化为5500及保底30%变为40%（1）需要注意2020年5月1日开始价格为4800；（2）需要注意20200430退租20G；（3）颗粒度100M，保底40G ；（4）甲乙双方实际流量以100M为结算单位，不足50M按照0M收取，大于等于50M按100M收取。</t>
  </si>
  <si>
    <t>L20230706002</t>
  </si>
  <si>
    <t>XACDNWZCM</t>
  </si>
  <si>
    <t>2018-10-1
2020/4/30</t>
  </si>
  <si>
    <t>需要注意20230301开始价格变动。20220101开始价格为5400.需要注意202102价格变化为5500及保底30%变为40%（1）需要注意2020年5月1日开始价格为4800；（2）需要注意20200430退租40G；（3）颗粒度100M，保底80G；（4）甲乙双方实际流量以100M为结算单位，不足50M按照0M收取，大于等于50M按100M收取。</t>
  </si>
  <si>
    <t>WZCM</t>
  </si>
  <si>
    <t>L20230831008</t>
  </si>
  <si>
    <t>温州电信二级</t>
  </si>
  <si>
    <t>CACDNWZCT</t>
  </si>
  <si>
    <t>2019/7/23
2020/12/1
2022/7/1
2023/7/31</t>
  </si>
  <si>
    <t>80G+40G+200G-120G</t>
  </si>
  <si>
    <t>需要注意资源变动。202305保底降为25%。20230201开始价格变动（1）20201201扩容40G开始计费；20220701扩容200G且从温州6电信变更为温州电信二级（2）需要注意20200801开始价格为7000；（3）颗粒度100M，保底36G；（4）1907新增资源（4）甲乙双方实际流量以100M为结算单位，不足50M按照0M收取，大于等于50M按100M收取。</t>
  </si>
  <si>
    <t>WZCTCACHE</t>
  </si>
  <si>
    <t>L20230706003</t>
  </si>
  <si>
    <t>温州3移动</t>
  </si>
  <si>
    <t>CACDNWZCM</t>
  </si>
  <si>
    <t>需要注意202112是否扣减搬迁费用。需要注意202104故障是否需要扣减（1）20200601开始计费，包端口，颗粒度100M，保底100G；（2）甲乙双方实际流量以100M为结算单位，不足50M按照0M收取，大于等于50M按100M收取。</t>
  </si>
  <si>
    <t>WZ3CM</t>
  </si>
  <si>
    <t>182115IDC00432</t>
  </si>
  <si>
    <t>天津3移动</t>
  </si>
  <si>
    <t>CACDNTJCM</t>
  </si>
  <si>
    <t>2020/9/1
2021/12/31</t>
  </si>
  <si>
    <t>20211231退租，需要注意20210901价格变动5500（1）20200901开始计费，颗粒度100M，保底80G；（2）甲乙双方实际流量以100M为结算单位，不足50M按照0M收取，大于等于50M按100M收取。</t>
  </si>
  <si>
    <t>182115IDC00431</t>
  </si>
  <si>
    <t>温州7电信</t>
  </si>
  <si>
    <t>CACDNWZCT2</t>
  </si>
  <si>
    <t>2020/10/1
2022/6/30</t>
  </si>
  <si>
    <t>20220630退租，20220120转为边缘计算。（1）20201001开始计费，颗粒度100M，保底60G；（2）甲乙双方实际流量以100M为结算单位，不足50M按照0M收取，大于等于50M按100M收取。（3）2020年7月6日，且2020年7月6日-2020年8月31日为100G资源，2020年9月1日-2020年9月30日暂停使用，2020年10月1日起节点资源恢复使用并扩容为200G；（3）20201128-20201202不计费</t>
  </si>
  <si>
    <t>182115IDC00250</t>
  </si>
  <si>
    <t>苏州移动</t>
  </si>
  <si>
    <t>CACDNSUZCM</t>
  </si>
  <si>
    <t>2021/5/1
2021/10/31</t>
  </si>
  <si>
    <t>（1）20211031退租，20210501开始计费，颗粒度100M，保底80G；（2）甲乙双方实际流量以100M为结算单位，不足50M按照0M收取，大于等于50M按100M收取</t>
  </si>
  <si>
    <t>182115IDC00441</t>
  </si>
  <si>
    <t>淮南7移动</t>
  </si>
  <si>
    <t>CACDNHNCM2</t>
  </si>
  <si>
    <t>2021/8/2
2022/4/30</t>
  </si>
  <si>
    <t>（1）20210802开始计费，20220501开始合并到淮南5移动。20220630退租。颗粒度100M，保底40G；（2）甲乙双方实际流量以100M为结算单位，不足50M按照0M收取，大于等于50M按100M收取</t>
  </si>
  <si>
    <t>淮南5移动</t>
  </si>
  <si>
    <t>2020/4/1
2021/2/1
2022/3/31
2022/5/1
2022/6/30</t>
  </si>
  <si>
    <t>100G+200G-200G+100G-100G-100G</t>
  </si>
  <si>
    <t>20220630退租HN7CM100G。HN5CM100G20210901价格为4300（1）20210101价格为4000且保底30%变为40%（2）20200401开始计费100G，20210201扩容200G开始计费，20220331退租200G，20220501开始淮南5移动&amp;淮南7移动合并计费。颗粒度100M，保底80G；（3）甲乙双方实际流量以100M为结算单位，不足50M按照0M收取，大于等于50M按100M收取</t>
  </si>
  <si>
    <t>182315IDC00005</t>
  </si>
  <si>
    <t>苏州3移动</t>
  </si>
  <si>
    <t>CACDNSUZCM3</t>
  </si>
  <si>
    <t>2021/11/2
2023/4/30</t>
  </si>
  <si>
    <t>200G-180G</t>
  </si>
  <si>
    <t>202309按照保底计提。20220120转为边缘计算。20220701转回CDN（1）20211102开始计费，颗粒度100M，保底80G；（2）甲乙双方实际流量以100M为结算单位，不足50M按照0M收取，大于等于50M按100M收取</t>
  </si>
  <si>
    <t>SUZ3CM</t>
  </si>
  <si>
    <t>182215IDC00207</t>
  </si>
  <si>
    <t>广州7移动</t>
  </si>
  <si>
    <t>CACDNGZCM4</t>
  </si>
  <si>
    <t>2022/3/1
2023/3/31</t>
  </si>
  <si>
    <t>20230331退租。20220301开始计费，颗粒度100M，保底80G</t>
  </si>
  <si>
    <t>L20230905002</t>
  </si>
  <si>
    <t>合肥三级电信</t>
  </si>
  <si>
    <t>CACDNHFIX</t>
  </si>
  <si>
    <t>20230901开始计费，颗粒度100M，保底6G</t>
  </si>
  <si>
    <t>HFIXCT</t>
  </si>
  <si>
    <t>合肥三级联通</t>
  </si>
  <si>
    <t>20230901开始计费，颗粒度100M，保底3G</t>
  </si>
  <si>
    <t>HFIXUN</t>
  </si>
  <si>
    <t>合肥三级移动</t>
  </si>
  <si>
    <t>202309按照保底计提。20230901开始计费，颗粒度100M，保底8G</t>
  </si>
  <si>
    <t>HFIXCM</t>
  </si>
  <si>
    <t>L20230905003</t>
  </si>
  <si>
    <t>襄阳2三级电信</t>
  </si>
  <si>
    <t>CACDNXIANGYIX</t>
  </si>
  <si>
    <t>XIANGY2IXCT</t>
  </si>
  <si>
    <t>襄阳2三级联通</t>
  </si>
  <si>
    <t>XIANGY2IXUN</t>
  </si>
  <si>
    <t>襄阳2三级移动</t>
  </si>
  <si>
    <t>XIANGY2IXCM</t>
  </si>
  <si>
    <t>L20230905004</t>
  </si>
  <si>
    <t>济南三级电信</t>
  </si>
  <si>
    <t>CACDNJNIX</t>
  </si>
  <si>
    <t>JNIXCT</t>
  </si>
  <si>
    <t>济南三级联通</t>
  </si>
  <si>
    <t>JNIXUN</t>
  </si>
  <si>
    <t>济南三级移动</t>
  </si>
  <si>
    <t>20230901开始计费，颗粒度100M，保底8G</t>
  </si>
  <si>
    <t>JNIXCM</t>
  </si>
  <si>
    <t>广东华云世纪科技有限公司</t>
  </si>
  <si>
    <t>华云世纪</t>
  </si>
  <si>
    <t>L20230821008</t>
  </si>
  <si>
    <t>福州5移动</t>
  </si>
  <si>
    <t>CACDNFZCM2</t>
  </si>
  <si>
    <t>2021/5/1
2022/1/30
2022/9/1
2023/8/31</t>
  </si>
  <si>
    <t>200G+100G+100G-200G</t>
  </si>
  <si>
    <t>需要注意拆分计费。需要注意202307价格变动。需要注意20210901价格变化（1）20210501开始计费200G，20220130扩容100G开始计费，20220901扩容100G开始计费。颗粒度100M，保底120G；（2）甲乙双方实际流量以100M为结算单位，不足50M按照0M收取，大于等于50M按100M收取</t>
  </si>
  <si>
    <t>FZ5CM</t>
  </si>
  <si>
    <t>福州7移动</t>
  </si>
  <si>
    <t>20230901开始计费，颗粒度100M，保底60G</t>
  </si>
  <si>
    <t>FZ7CM</t>
  </si>
  <si>
    <t>L20230712001</t>
  </si>
  <si>
    <t>南昌6移动</t>
  </si>
  <si>
    <t>CACDNNCCM</t>
  </si>
  <si>
    <t>2021/11/1
2021/12/1
2023/4/30</t>
  </si>
  <si>
    <t>100G+100G-140G</t>
  </si>
  <si>
    <t>需要注意资源变动&amp;保底（1）20211101开始计费100G，20211201开始计费100G，20230430退租140G。颗粒度100M，保底80G；（2）甲乙双方实际流量以100M为结算单位，不足50M按照0M收取，大于等于50M按100M收取</t>
  </si>
  <si>
    <t>NC6CM</t>
  </si>
  <si>
    <t>L20230927002</t>
  </si>
  <si>
    <t>中山5移动</t>
  </si>
  <si>
    <t>CACDNZSCM5</t>
  </si>
  <si>
    <t>2022/1/30
2022/9/1
2023/5/31</t>
  </si>
  <si>
    <t>400G+100G-200G</t>
  </si>
  <si>
    <t>202305资源变化。20220130开始计费，20220901开始计费扩容100G颗粒度100M，保底200G</t>
  </si>
  <si>
    <t>ZS5CM</t>
  </si>
  <si>
    <t>182315IDC00066</t>
  </si>
  <si>
    <t>天津5移动</t>
  </si>
  <si>
    <t>CACDNTJCM4</t>
  </si>
  <si>
    <t>TJ5CM</t>
  </si>
  <si>
    <t>182315IDC00050</t>
  </si>
  <si>
    <t>北海</t>
  </si>
  <si>
    <t>北海移动</t>
  </si>
  <si>
    <t>CACDNBHCM</t>
  </si>
  <si>
    <t>20230101开始计费。颗粒度100M，保底40G</t>
  </si>
  <si>
    <t>BHCM</t>
  </si>
  <si>
    <t>L20230522003</t>
  </si>
  <si>
    <t>南昌7移动</t>
  </si>
  <si>
    <t>CACDNNCCM2</t>
  </si>
  <si>
    <t>颗粒度100M，保底56G</t>
  </si>
  <si>
    <t>NC7CM</t>
  </si>
  <si>
    <t>南昌首页科技股份有限公司</t>
  </si>
  <si>
    <t>南昌首页</t>
  </si>
  <si>
    <t>L20230615001</t>
  </si>
  <si>
    <t>襄樊</t>
  </si>
  <si>
    <t>襄樊电信</t>
  </si>
  <si>
    <t>CACDNXIANGFCT</t>
  </si>
  <si>
    <t>2021/5/1
2021/9/1
2021/11/1
2023/6/30
2023/8/31</t>
  </si>
  <si>
    <t>160G+100G+100G-60G-140G</t>
  </si>
  <si>
    <t>需要注意拆分计费。需要注意202307价格变动。20230630退租60G（1）20210501开始计费160G，20210901开始计费100G，20211101开始计费100G，颗粒度100M，保底108G；（2）甲乙双方实际流量以100M为结算单位，不足50M按照0M收取，大于等于50M按100M收取</t>
  </si>
  <si>
    <t>XIANGFCT</t>
  </si>
  <si>
    <t>襄阳3电信</t>
  </si>
  <si>
    <t>20230901开始计费，</t>
  </si>
  <si>
    <t>XIANGY3CT</t>
  </si>
  <si>
    <t>182315IDC00378</t>
  </si>
  <si>
    <t>上饶</t>
  </si>
  <si>
    <t>上饶电信</t>
  </si>
  <si>
    <t>CACDNSRCT</t>
  </si>
  <si>
    <t>20220401开始计费，颗粒度100M，保底25G，平均流量</t>
  </si>
  <si>
    <t>SRCT</t>
  </si>
  <si>
    <t>182315IDC00388</t>
  </si>
  <si>
    <t>抚顺</t>
  </si>
  <si>
    <t>抚顺联通</t>
  </si>
  <si>
    <t>CACDNFUSUN</t>
  </si>
  <si>
    <t>2023/6/1
2023/7/31</t>
  </si>
  <si>
    <t>颗粒度100M，保底28G，平均流量</t>
  </si>
  <si>
    <t>L20230905001</t>
  </si>
  <si>
    <t>海口三级电信</t>
  </si>
  <si>
    <t>CACDNHKIX</t>
  </si>
  <si>
    <t>202309按照保底计提。20230901开始计费，颗粒度100M，保底6G</t>
  </si>
  <si>
    <t>HKIXCT</t>
  </si>
  <si>
    <t>海口三级联通</t>
  </si>
  <si>
    <t>202309按照保底计提。20230901开始计费，颗粒度100M，保底3G</t>
  </si>
  <si>
    <t>HKIXUN</t>
  </si>
  <si>
    <t>海口三级移动</t>
  </si>
  <si>
    <t>HKIXCM</t>
  </si>
  <si>
    <t>深圳市新国都万联科技通信有限公司</t>
  </si>
  <si>
    <t>新国都</t>
  </si>
  <si>
    <t>182315IDC00123</t>
  </si>
  <si>
    <t>乌鲁木齐3电信</t>
  </si>
  <si>
    <t>CACDNWLMQCT</t>
  </si>
  <si>
    <t>2021/6/1
2022/2/1
2022/6/30</t>
  </si>
  <si>
    <t>100G+60G-40G</t>
  </si>
  <si>
    <t>202301开始价格变动。20230701价格变动。20220630退租40G（1）20210601开始计费100G，20220201扩容60G开始计费，颗粒度100M，保底64G；（2）甲乙双方实际流量以100M为结算单位，不足50M按照0M收取，大于等于50M按100M收取；（覆盖其他省业务不得超过开通带宽的5%，超出部分带宽按照11000元/月/G结算）覆盖其他省业务不得超过开通带宽的5%，超出部分带宽按照11000元/月/G结算</t>
  </si>
  <si>
    <t>WLMQ3CT</t>
  </si>
  <si>
    <t>云端智度</t>
  </si>
  <si>
    <t>182115IDC00444</t>
  </si>
  <si>
    <t>温州9电信</t>
  </si>
  <si>
    <t>CACDNWZCT3</t>
  </si>
  <si>
    <t>2021/7/1
2021/12/31</t>
  </si>
  <si>
    <t>20211231退租（1）20210701开始计费，颗粒度100M，保底40G；（2）甲乙双方实际流量以100M为结算单位，不足50M按照0M收取，大于等于50M按100M收取</t>
  </si>
  <si>
    <t>南昌市恒州科技有限公司</t>
  </si>
  <si>
    <t>南昌恒州</t>
  </si>
  <si>
    <t>182215IDC00550</t>
  </si>
  <si>
    <t>萍乡</t>
  </si>
  <si>
    <t>萍乡电信</t>
  </si>
  <si>
    <t>CACDNPXCT</t>
  </si>
  <si>
    <t>2021/8/3
2022/9/30</t>
  </si>
  <si>
    <t>（1）20210803开始计费，颗粒度100M，保底30G；（2）甲乙双方实际流量以100M为结算单位，不足50M按照0M收取，大于等于50M按100M收取</t>
  </si>
  <si>
    <t>182115IDC00587</t>
  </si>
  <si>
    <t>九江2电信</t>
  </si>
  <si>
    <t>CACDNJJCT2</t>
  </si>
  <si>
    <t>2021/10/1
2022/9/30</t>
  </si>
  <si>
    <t>（1）20211001开始计费，颗粒度100M，保底60G；（2）甲乙双方实际流量以100M为结算单位，不足50M按照0M收取，大于等于50M按100M收取</t>
  </si>
  <si>
    <t>广东玖云网络科技有限公司</t>
  </si>
  <si>
    <t>广东玖云</t>
  </si>
  <si>
    <t>182115IDC00399</t>
  </si>
  <si>
    <t>中山2移动</t>
  </si>
  <si>
    <t>CACDNZSCM2</t>
  </si>
  <si>
    <t>2021/8/1
2021/12/31</t>
  </si>
  <si>
    <t>20211231退租（1）20210801开始计费，颗粒度100M，保底80G；（2）甲乙双方实际流量以100M为结算单位，不足50M按照0M收取，大于等于50M按100M收取</t>
  </si>
  <si>
    <t>深圳网腾云计算科技有限公司</t>
  </si>
  <si>
    <t>深圳网腾</t>
  </si>
  <si>
    <t>182115IDC00497</t>
  </si>
  <si>
    <t>成都8移动</t>
  </si>
  <si>
    <t>2021/8/1
2022/5/31</t>
  </si>
  <si>
    <t>月付。（1）20210801开始计费，20220531退租，颗粒度100M，保底80G；（2）甲乙双方实际流量以100M为结算单位，不足50M按照0M收取，大于等于50M按100M收取</t>
  </si>
  <si>
    <t>成都9移动</t>
  </si>
  <si>
    <t>CACDNCDCM3</t>
  </si>
  <si>
    <t>2021/9/1
2022/5/31</t>
  </si>
  <si>
    <t>（1）20210901开始计费，20220531退租，颗粒度100M，保底80G；（2）甲乙双方实际流量以100M为结算单位，不足50M按照0M收取，大于等于50M按100M收取</t>
  </si>
  <si>
    <t>四川云互未来科技有限公司</t>
  </si>
  <si>
    <t>云互未来</t>
  </si>
  <si>
    <t>182115IDC00494</t>
  </si>
  <si>
    <t>眉山</t>
  </si>
  <si>
    <t>眉山联通</t>
  </si>
  <si>
    <t>CACDNMSUN</t>
  </si>
  <si>
    <t>2021/9/1
2022/3/31</t>
  </si>
  <si>
    <t>20220331退租（1）20210901开始计费，颗粒度100M，保底12G；（2）甲乙双方实际流量以100M为结算单位，不足50M按照0M收取，大于等于50M按100M收取。</t>
  </si>
  <si>
    <t>北京天云联动科技有限公司</t>
  </si>
  <si>
    <t>天云联动</t>
  </si>
  <si>
    <t>182215IDC00200</t>
  </si>
  <si>
    <t>西安3联通</t>
  </si>
  <si>
    <t>CACDNXAUN</t>
  </si>
  <si>
    <t>2021/10/1
2022/2/1
2022/5/31</t>
  </si>
  <si>
    <t>100G+40G-140G</t>
  </si>
  <si>
    <t>（1）20211001开始计费，20220201扩容40G开始计费，20220531退租。颗粒度100M，保底70G；（2）（2）甲乙双方实际流量以100M为结算单位，不足50M按照0M收取，大于等于50M按100M收取</t>
  </si>
  <si>
    <t>北京庭宇科技有限公司</t>
  </si>
  <si>
    <t>庭宇科技</t>
  </si>
  <si>
    <t>182315IDC00398</t>
  </si>
  <si>
    <t>CACDNSQCM</t>
  </si>
  <si>
    <t>2021/10/1
2021/11/1
2022/8/31</t>
  </si>
  <si>
    <t>200G+100G-150G</t>
  </si>
  <si>
    <t>需要注意202306价格变动。先按照20220826记录挪给SQ4CM150G（1）20211001开始计费200G，20211101开始计费新增100G，颗粒度100M，保底120G；（2）甲乙双方实际流量以100M为结算单位，不足50M按照0M收取，大于等于50M按100M收取</t>
  </si>
  <si>
    <t>SQCM</t>
  </si>
  <si>
    <t>宿迁4移动</t>
  </si>
  <si>
    <t>需要注意202306价格变动。SQCM拆出150G给SQ4CM。颗粒度100M，保底60G</t>
  </si>
  <si>
    <t>SQ4CM</t>
  </si>
  <si>
    <t>182315IDC00350</t>
  </si>
  <si>
    <t>宿迁2移动</t>
  </si>
  <si>
    <t>20220501开始计费，颗粒度100M，保底80G</t>
  </si>
  <si>
    <t>SQ2CM</t>
  </si>
  <si>
    <t>霍尔果斯云网联商科技有限公司</t>
  </si>
  <si>
    <t>云网联商</t>
  </si>
  <si>
    <t>182315IDC00355</t>
  </si>
  <si>
    <t>通化</t>
  </si>
  <si>
    <t>通化联通</t>
  </si>
  <si>
    <t>CACDNTHUN</t>
  </si>
  <si>
    <t>202309按照保底计提。注意202307价格变动。（1）20211001开始计费，颗粒度100M，保底30G；（2）甲乙双方实际流量以100M为结算单位，不足50M按照0M收取，大于等于50M按100M收取</t>
  </si>
  <si>
    <t>THUN</t>
  </si>
  <si>
    <t>上海竞信网络科技有限公司</t>
  </si>
  <si>
    <t>上海竞信</t>
  </si>
  <si>
    <t>182215IDC00019</t>
  </si>
  <si>
    <t>保定3移动</t>
  </si>
  <si>
    <t>CACDNBDCM</t>
  </si>
  <si>
    <t>2021/10/1
2021/11/26</t>
  </si>
  <si>
    <t>月付。（1）20211126退租，20211001开始计费实际交付60G，20211020业务切走，颗粒度100M，保底24G；（2）甲乙双方实际流量以100M为结算单位，不足50M按照0M收取，大于等于50M按100M收取</t>
  </si>
  <si>
    <t>182315IDC00243</t>
  </si>
  <si>
    <t>保定4移动</t>
  </si>
  <si>
    <t>需要注意资源变动。20220601开始计费100G，20220801扩容100G，颗粒度100，保底40G</t>
  </si>
  <si>
    <t>BD4CM</t>
  </si>
  <si>
    <t>182315IDC00234</t>
  </si>
  <si>
    <t>大连2联通</t>
  </si>
  <si>
    <t>CACDNDLUN</t>
  </si>
  <si>
    <t>202309按照保底计提。需要注意202206价格变动（1）20211101开始计费，颗粒度100M，保底60G；（2）甲乙双方实际流量以100M为结算单位，不足50M按照0M收取，大于等于50M按100M收取</t>
  </si>
  <si>
    <t>DL2UN</t>
  </si>
  <si>
    <t>大连3联通</t>
  </si>
  <si>
    <t>需要注意202206价格变动（1）20220201开始计费，颗粒度100M，保底60G</t>
  </si>
  <si>
    <t>DL3UN</t>
  </si>
  <si>
    <t>182215IDC00367</t>
  </si>
  <si>
    <t>鞍山2联通</t>
  </si>
  <si>
    <t>2022/4/3
2022/7/15</t>
  </si>
  <si>
    <t>20220715退租。20220403开始计费，颗粒度100M，保底30G</t>
  </si>
  <si>
    <t>182215IDC00559</t>
  </si>
  <si>
    <t>锦州</t>
  </si>
  <si>
    <t>锦州3电信</t>
  </si>
  <si>
    <t>CACDNJZCT</t>
  </si>
  <si>
    <t>2022/7/2
2023/2/28</t>
  </si>
  <si>
    <t>20230228退租。20220702开始计费，颗粒度100M，保底80G</t>
  </si>
  <si>
    <t>182315IDC00233</t>
  </si>
  <si>
    <t>辽阳</t>
  </si>
  <si>
    <t>辽阳联通</t>
  </si>
  <si>
    <t>CACDNLIAOYUN</t>
  </si>
  <si>
    <t>2022/9/2
2023/7/31</t>
  </si>
  <si>
    <t>20220902开始计费，颗粒度100M，保底30G</t>
  </si>
  <si>
    <t>182215IDC00561</t>
  </si>
  <si>
    <t>辽阳2电信</t>
  </si>
  <si>
    <t>CACDNLIAOYCT</t>
  </si>
  <si>
    <t>2022/9/1
2023/3/31</t>
  </si>
  <si>
    <t>20230331退租。20220901开始计费，颗粒度100M，保底40G</t>
  </si>
  <si>
    <t>L20230904001</t>
  </si>
  <si>
    <t>贵阳2移动</t>
  </si>
  <si>
    <t>CACDNGYCM</t>
  </si>
  <si>
    <t>GY2CM</t>
  </si>
  <si>
    <t>广州贝云信息科技有限公司</t>
  </si>
  <si>
    <t>广州贝云</t>
  </si>
  <si>
    <t>182115IDC00650</t>
  </si>
  <si>
    <t xml:space="preserve">2021/10/1
</t>
  </si>
  <si>
    <t>（1）20211001开始从广州大一转到广州贝云，20220331中山电信退租100G，20220531中山电信退200G&amp;中山2电信退租200G.颗粒度100M，保底80G。与中山2电信合并计费；（2）甲乙双方实际流量以100M为结算单位，不足50M按照0M收取，大于等于50M按100M收取</t>
  </si>
  <si>
    <t>2021/10/1
2022/3/31
2022/5/31</t>
  </si>
  <si>
    <t>200G+200G+100G-100G-200G-200G</t>
  </si>
  <si>
    <t>（1）20211001开始从广州大一转到广州贝云，20220331中山电信退租100G，20220531中山电信退200G&amp;中山2电信退200G.颗粒度100M，保底120G。与中山电信合并计费；（2）甲乙双方实际流量以100M为结算单位，不足50M按照0M收取，大于等于50M按100M收取</t>
  </si>
  <si>
    <t>182215IDC00153</t>
  </si>
  <si>
    <t>2021/10/1
2022/2/1
2022/5/31
2022/6/30</t>
  </si>
  <si>
    <t>100G+100G-100G-100G</t>
  </si>
  <si>
    <t>20220630退租100G。202110开始从广州宏云转到广州贝云，(1)20211001开始计费100G，20220201开始计费100G，20220531退100G.颗粒度100M，保底60G</t>
  </si>
  <si>
    <t>L20230706006</t>
  </si>
  <si>
    <t>20230201从宏云转贝云。需要注意202210价格变动（1）20210401开始计费，颗粒度100M，保底30G；（2）甲乙双方实际流量以100M为结算单位，不足50M按照0M收取，大于等于50M按100M收取。</t>
  </si>
  <si>
    <t>JJCT</t>
  </si>
  <si>
    <t>182315IDC00401</t>
  </si>
  <si>
    <t>需要注意202306价格变动。20230201从宏云转贝云。需要注意202210价格变动（1）20210401开始计费，颗粒度100M，保底60G；（2）甲乙双方实际流量以100M为结算单位，不足50M按照0M收取，大于等于50M按100M收取</t>
  </si>
  <si>
    <t>JH2CT</t>
  </si>
  <si>
    <t>182315IDC00127</t>
  </si>
  <si>
    <t>2023/2/1
2023/9/30</t>
  </si>
  <si>
    <t>20230930退租。需要注意20231001开始价格变动。20230201从宏云转贝云。需要注意后期资源变动。20220831退租100G（1）20220101开始计费，颗粒度100M，保底60G；（2）甲乙双方实际流量以100M为结算单位，不足50M按照0M收取，大于等于50M按100M收取</t>
  </si>
  <si>
    <t>FS3CT</t>
  </si>
  <si>
    <t>河北燕云数据有限公司</t>
  </si>
  <si>
    <t>河北燕云</t>
  </si>
  <si>
    <t>182315IDC00357</t>
  </si>
  <si>
    <t>秦皇岛</t>
  </si>
  <si>
    <t>秦皇岛电信</t>
  </si>
  <si>
    <t>CACDNQHDCT</t>
  </si>
  <si>
    <t>2021/12/1
2023/6/30</t>
  </si>
  <si>
    <t>20230630退租。注意20230401开始价格变动。20220120转为边缘计算。20220701转回CDN（1）20211201开始计费，颗粒度100M，保底30G；（2）甲乙双方实际流量以100M为结算单位，不足50M按照0M收取，大于等于50M按100M收取</t>
  </si>
  <si>
    <t>L20230901005</t>
  </si>
  <si>
    <t>秦皇岛联通</t>
  </si>
  <si>
    <t>CACDNQHDUN</t>
  </si>
  <si>
    <t>202309按照保底计提。20230901开始计费，颗粒度100M，保底60G</t>
  </si>
  <si>
    <t>QHDUN</t>
  </si>
  <si>
    <t>银联商务股份有限公司湖北分公司</t>
  </si>
  <si>
    <t>银联商务</t>
  </si>
  <si>
    <t>182315IDC00411</t>
  </si>
  <si>
    <t>WHGG-电信</t>
  </si>
  <si>
    <t>202309按照保底计提。（1）20211215开始计费，颗粒度100M，保底12G，首月无保底；（2）甲乙双方实际流量以100M为结算单位，不足50M按照0M收取，大于等于50M按100M收取</t>
  </si>
  <si>
    <t>WHGG-CT-ST-1</t>
  </si>
  <si>
    <t>WHGG-联通</t>
  </si>
  <si>
    <t>（1）20211215开始计费，颗粒度100M，保底12G，首月无保底；（2）甲乙双方实际流量以100M为结算单位，不足50M按照0M收取，大于等于50M按100M收取</t>
  </si>
  <si>
    <t>WHGG-CU-ST-1</t>
  </si>
  <si>
    <t>WHGG-移动</t>
  </si>
  <si>
    <t>2021/12/15
2023/7/31</t>
  </si>
  <si>
    <t>（1）20211215开始计费，颗粒度100M，保底16G，首月有保底；（2）甲乙双方实际流量以100M为结算单位，不足50M按照0M收取，大于等于50M按100M收取</t>
  </si>
  <si>
    <t>广东奥飞数据科技股份有限公司</t>
  </si>
  <si>
    <t>广东奥飞</t>
  </si>
  <si>
    <t>182215IDC00364</t>
  </si>
  <si>
    <t>济南7联通</t>
  </si>
  <si>
    <t>CACDNJNUN</t>
  </si>
  <si>
    <t>2022/1/1
2022/4/18</t>
  </si>
  <si>
    <t>需要注意20220401开始价格变动（1）20220101开始计费100G，20220418退租，颗粒度100M，保底30G；（2）甲乙双方实际流量以100M为结算单位，不足50M按照0M收取，大于等于50M按100M收取</t>
  </si>
  <si>
    <t>甘肃柏隆电子商务科技有限责任公司</t>
  </si>
  <si>
    <t>甘肃柏隆</t>
  </si>
  <si>
    <t>182215IDC00062</t>
  </si>
  <si>
    <t>兰州4移动</t>
  </si>
  <si>
    <t>CACDNLZCM</t>
  </si>
  <si>
    <t>2022/1/1
2022/1/31</t>
  </si>
  <si>
    <t>20220131退租。月付（1）20220101开始计费，颗粒度100M，保底100G；（2）甲乙双方实际流量以100M为结算单位，不足50M按照0M收取，大于等于50M按100M收取</t>
  </si>
  <si>
    <t>深圳腾华数据中心科技有限公司</t>
  </si>
  <si>
    <t>深圳腾华</t>
  </si>
  <si>
    <t>182215IDC00176</t>
  </si>
  <si>
    <t>广州4电信</t>
  </si>
  <si>
    <t>CACDNGZCT</t>
  </si>
  <si>
    <t>2022/2/1
2022/7/31</t>
  </si>
  <si>
    <t>20220731退租。20220201开始计费，颗粒度100M，保底60G</t>
  </si>
  <si>
    <t>广西阳晨伟业科技有限公司</t>
  </si>
  <si>
    <t>广西阳晨</t>
  </si>
  <si>
    <t>182315IDC00060</t>
  </si>
  <si>
    <t>南宁6移动</t>
  </si>
  <si>
    <t>CACDNNNCM2</t>
  </si>
  <si>
    <t>（1）20220201开始计费，颗粒度100M，保底100G，包端口；（2）甲乙双方实际流量以100M为结算单位，不足50M按照0M收取，大于等于50M按100M收取</t>
  </si>
  <si>
    <t>NN6CM</t>
  </si>
  <si>
    <t>上海恩晴信息技术有限公司</t>
  </si>
  <si>
    <t>上海恩晴</t>
  </si>
  <si>
    <t>182315IDC00095</t>
  </si>
  <si>
    <t>上海2联通</t>
  </si>
  <si>
    <t>CACDNSHUN</t>
  </si>
  <si>
    <t>202309按照保底计提。20220201开始计费，颗粒度100M，保底24G</t>
  </si>
  <si>
    <t>SH2UN</t>
  </si>
  <si>
    <t>北京和顺泰科技有限公司</t>
  </si>
  <si>
    <t>和顺泰</t>
  </si>
  <si>
    <t>182315IDC00136</t>
  </si>
  <si>
    <t>武汉4电信</t>
  </si>
  <si>
    <t>CACDNWHCT3</t>
  </si>
  <si>
    <t>需要注意202304开始价格变动。20220401开始计费，颗粒度100M，保底60G</t>
  </si>
  <si>
    <t>WH4CT</t>
  </si>
  <si>
    <t>182315IDC00015</t>
  </si>
  <si>
    <t>天津5电信</t>
  </si>
  <si>
    <t>CACDNTJCT</t>
  </si>
  <si>
    <t>20221001开始计费。颗粒度100M，保底30G</t>
  </si>
  <si>
    <t>TJ5CT</t>
  </si>
  <si>
    <t>182315IDC00323</t>
  </si>
  <si>
    <t>20220401开始计费，保底30%，18G，颗粒度100M
后续待CDN上量后关注交付邮件，应该扩容了40G给CDN使用</t>
  </si>
  <si>
    <t>CD2UN</t>
  </si>
  <si>
    <t>L20230901008</t>
  </si>
  <si>
    <t>成都9电信</t>
  </si>
  <si>
    <t>CACDNCDCT2</t>
  </si>
  <si>
    <t>CD9CT</t>
  </si>
  <si>
    <t>成都10电信</t>
  </si>
  <si>
    <t>CD10CT</t>
  </si>
  <si>
    <t>成都11电信</t>
  </si>
  <si>
    <t>CD11CT</t>
  </si>
  <si>
    <t>杭州盈为网络科技有限公司</t>
  </si>
  <si>
    <t>杭州盈为</t>
  </si>
  <si>
    <t>182315IDC00295</t>
  </si>
  <si>
    <t>榆林</t>
  </si>
  <si>
    <t>榆林联通</t>
  </si>
  <si>
    <t>CACDNYLUN</t>
  </si>
  <si>
    <t>需要注意202306价格变动。20220602开始计费，颗粒度100M，保底30G</t>
  </si>
  <si>
    <t>YLUN</t>
  </si>
  <si>
    <t>成都震汉科技有限公司</t>
  </si>
  <si>
    <t>成都震汉</t>
  </si>
  <si>
    <t>182215IDC00413</t>
  </si>
  <si>
    <t>成都10移动</t>
  </si>
  <si>
    <t>CACDNCDCM4</t>
  </si>
  <si>
    <t>2022/6/1
2023/5/31</t>
  </si>
  <si>
    <t>20220601开始计费，颗粒度100M，包端口，保底100G</t>
  </si>
  <si>
    <t>泰州云下科技有限公司</t>
  </si>
  <si>
    <t>云下科技</t>
  </si>
  <si>
    <t>182215IDC00547</t>
  </si>
  <si>
    <t>泰州3电信</t>
  </si>
  <si>
    <t>CACDNTAIZCT</t>
  </si>
  <si>
    <t>2022/8/1
2023/7/31</t>
  </si>
  <si>
    <t>280G-280G</t>
  </si>
  <si>
    <t>20220801开始计费，颗粒度100M，保底84G。月付</t>
  </si>
  <si>
    <t>江苏网擎信息技术有限公司</t>
  </si>
  <si>
    <t>江苏网擎</t>
  </si>
  <si>
    <t>182315IDC00011</t>
  </si>
  <si>
    <t>常州4电信</t>
  </si>
  <si>
    <t>CACDNCZCT2</t>
  </si>
  <si>
    <t>2022/10/1
2023/6/30</t>
  </si>
  <si>
    <t>20221001开始计费，颗粒度100M，保底30G</t>
  </si>
  <si>
    <t>182315IDC00013</t>
  </si>
  <si>
    <t>常州2移动</t>
  </si>
  <si>
    <t>CACDNCZCM2</t>
  </si>
  <si>
    <t>182315IDC00012</t>
  </si>
  <si>
    <t>常州联通</t>
  </si>
  <si>
    <t xml:space="preserve">   CACDNCZUN</t>
  </si>
  <si>
    <t>20221001开始计费。颗粒度100M，保底12G</t>
  </si>
  <si>
    <t>L20230602010</t>
  </si>
  <si>
    <t>常州2三级电信</t>
  </si>
  <si>
    <t>CACDNCZIX</t>
  </si>
  <si>
    <t>CZ2IXCT</t>
  </si>
  <si>
    <t>常州2三级移动</t>
  </si>
  <si>
    <t>202309按照保底计提。颗粒度100M，保底6G</t>
  </si>
  <si>
    <t>CZ2IXCM</t>
  </si>
  <si>
    <t>常州2三级联通</t>
  </si>
  <si>
    <t>CZ2IXUN</t>
  </si>
  <si>
    <t>深圳万象天地科技有限公司</t>
  </si>
  <si>
    <t>深圳万象天地</t>
  </si>
  <si>
    <t>L20230728001</t>
  </si>
  <si>
    <t>盐城2移动</t>
  </si>
  <si>
    <t>CACDNYANCCM</t>
  </si>
  <si>
    <t>20221001开始计费。颗粒度10M，保底40G</t>
  </si>
  <si>
    <t>YANC2CM</t>
  </si>
  <si>
    <t>山东蓝海领航大数据发展有限公司</t>
  </si>
  <si>
    <t>蓝海领航</t>
  </si>
  <si>
    <t>182315IDC00257</t>
  </si>
  <si>
    <t>济南11移动</t>
  </si>
  <si>
    <t>CDNJNIX</t>
  </si>
  <si>
    <t>0.3G</t>
  </si>
  <si>
    <t>颗粒度100M，保底0.03G</t>
  </si>
  <si>
    <t>JN11CM</t>
  </si>
  <si>
    <t>浙江宁波本电网络科技有限公司</t>
  </si>
  <si>
    <t>浙江本电</t>
  </si>
  <si>
    <t>182315IDC00231</t>
  </si>
  <si>
    <t>宁波8电信</t>
  </si>
  <si>
    <t>CACDNNBCT2</t>
  </si>
  <si>
    <t>2022/3/3
2023/6/30</t>
  </si>
  <si>
    <t>202306暂停计费。20220901价格变动（1）月付。20210909开始计费，颗粒度100M，保底80G，包端口；（2）甲乙双方实际流量以100M为结算单位，不足50M按（1）月付。20220303开始计费，颗粒度100M，保底140G，包端口</t>
  </si>
  <si>
    <t>182215IDC00563</t>
  </si>
  <si>
    <t>宁波7电信</t>
  </si>
  <si>
    <t>CACDNNBCT</t>
  </si>
  <si>
    <t>2021/9/9
2023/7/31</t>
  </si>
  <si>
    <t>20220901价格变动（1）月付。20210909开始计费，颗粒度100M，保底80G，包端口；（2）甲乙双方实际流量以100M为结算单位，不足50M按照0M收取，大于等于50M按100M收取。</t>
  </si>
  <si>
    <t>北京亿芃科技有限公司</t>
  </si>
  <si>
    <t>北京亿芃</t>
  </si>
  <si>
    <t>182315IDC00240</t>
  </si>
  <si>
    <t>朝阳</t>
  </si>
  <si>
    <t>朝阳电信</t>
  </si>
  <si>
    <t>CACDNCYCT</t>
  </si>
  <si>
    <t>20230401开始计费，颗粒度100M，保底60G</t>
  </si>
  <si>
    <t>CYCT</t>
  </si>
  <si>
    <t>朝阳2电信</t>
  </si>
  <si>
    <t>CY2CT</t>
  </si>
  <si>
    <t>山东爱特云翔信息技术有限公司</t>
  </si>
  <si>
    <t>爱特云翔</t>
  </si>
  <si>
    <t>L20230420001</t>
  </si>
  <si>
    <t>淄博三级电信</t>
  </si>
  <si>
    <t>20230406开始计费。颗粒度100M，保底80G</t>
  </si>
  <si>
    <t>ZBIXCT</t>
  </si>
  <si>
    <t>淄博三级联通</t>
  </si>
  <si>
    <t>20230406开始计费。颗粒度100M，保底48G</t>
  </si>
  <si>
    <t>ZBIXUN</t>
  </si>
  <si>
    <t>上海迅悟网络科技有限公司</t>
  </si>
  <si>
    <t>上海迅悟</t>
  </si>
  <si>
    <t>182315IDC00269</t>
  </si>
  <si>
    <t>济南10联通</t>
  </si>
  <si>
    <t>CACDNJNUN2</t>
  </si>
  <si>
    <t>2023/4/1
2023/5/1</t>
  </si>
  <si>
    <t>20230401开始计费100G，20230501扩容100G开始计费。颗粒度100M，保底60G</t>
  </si>
  <si>
    <t>JN10UN</t>
  </si>
  <si>
    <t>182315IDC00261</t>
  </si>
  <si>
    <t>济南12移动</t>
  </si>
  <si>
    <t>CACDNJNCM4</t>
  </si>
  <si>
    <t>JN12CM</t>
  </si>
  <si>
    <t>北京共晟科技有限公司</t>
  </si>
  <si>
    <t>共晟科技</t>
  </si>
  <si>
    <t>182315IDC00309</t>
  </si>
  <si>
    <t>WHGG移动2</t>
  </si>
  <si>
    <t>WHJRG</t>
  </si>
  <si>
    <t>2023/4/22
2023/6/7</t>
  </si>
  <si>
    <t>40G+20G</t>
  </si>
  <si>
    <t>202309按照保底计提。20230422开始计费，20230607扩容20G开始计费。颗粒度100M。保底24G</t>
  </si>
  <si>
    <t>WHGG-CM-ST-2</t>
  </si>
  <si>
    <t>浙江途说科技发展有限公司</t>
  </si>
  <si>
    <t>浙江途说</t>
  </si>
  <si>
    <t>182315IDC00375</t>
  </si>
  <si>
    <t>深圳2移动</t>
  </si>
  <si>
    <t>CACDNSZCM</t>
  </si>
  <si>
    <t>2023/4/1
2023/9/30</t>
  </si>
  <si>
    <t>需要注意资源变动。20230401开始计费，颗粒度100M，保底80G</t>
  </si>
  <si>
    <t>SZ2CM</t>
  </si>
  <si>
    <t>L20230602004</t>
  </si>
  <si>
    <t>南宁8移动</t>
  </si>
  <si>
    <t>CACDNNNCM3</t>
  </si>
  <si>
    <t>20230601开始计费，颗粒度100M，保底40G</t>
  </si>
  <si>
    <t>NN8CM</t>
  </si>
  <si>
    <t>182315IDC00297</t>
  </si>
  <si>
    <t>V昆明2电信</t>
  </si>
  <si>
    <t>CACDNVKMCT2</t>
  </si>
  <si>
    <t>202309按照保底计提。裸金属，20220501开始计费，颗粒度10M，保底30G。计费流量以G为单位保留两位小数</t>
  </si>
  <si>
    <t>VKM2CT</t>
  </si>
  <si>
    <t>V台州电信</t>
  </si>
  <si>
    <t>CACDNVTZCT</t>
  </si>
  <si>
    <t>2022/5/1
2023/5/31</t>
  </si>
  <si>
    <t>20230531退租。裸金属，20220501开始计费，颗粒度10M，保底30G。计费流量以G为单位保留两位小数</t>
  </si>
  <si>
    <t>V南宁2电信</t>
  </si>
  <si>
    <t>CACDNVNNCT2</t>
  </si>
  <si>
    <t>裸金属，20220501开始计费，颗粒度10M，保底30G。计费流量以G为单位保留两位小数</t>
  </si>
  <si>
    <t>VNN2CT</t>
  </si>
  <si>
    <t>V武汉电信</t>
  </si>
  <si>
    <t>CACDNVWHCT</t>
  </si>
  <si>
    <t>V昆明3电信</t>
  </si>
  <si>
    <t>202309按照保底计提。裸金属，20221001开始计费，保底60G，月95计费。10M。计费流量以G为单位保留两位小数</t>
  </si>
  <si>
    <t>VKM3CT</t>
  </si>
  <si>
    <t>V台州2电信</t>
  </si>
  <si>
    <t>CACDNVTZCT2</t>
  </si>
  <si>
    <t>2022/10/1
2023/5/31</t>
  </si>
  <si>
    <t>20230531退租。裸金属，20221001开始计费，保底60G，月95计费。10M。计费流量以G为单位保留两位小数</t>
  </si>
  <si>
    <t>182315IDC00105</t>
  </si>
  <si>
    <t>V武汉移动</t>
  </si>
  <si>
    <t>CACDNVWHCM</t>
  </si>
  <si>
    <t>裸金属，20230101开始计费。颗粒度未明确约定，按1M算，无保底</t>
  </si>
  <si>
    <t>VWHCM</t>
  </si>
  <si>
    <t>V咸阳2移动</t>
  </si>
  <si>
    <t>CACDNVXYCM</t>
  </si>
  <si>
    <t>2023/1/1
2023/2/1</t>
  </si>
  <si>
    <t>60G+60G</t>
  </si>
  <si>
    <t>裸金属，20230201扩容60G。颗粒度未明确约定，按1M算，无保底</t>
  </si>
  <si>
    <t>VXY2CM</t>
  </si>
  <si>
    <t>V长沙2移动</t>
  </si>
  <si>
    <t>CACDNVCSCM</t>
  </si>
  <si>
    <t>VCS2CM</t>
  </si>
  <si>
    <t>V昆明移动</t>
  </si>
  <si>
    <t>CACDNVKMCM</t>
  </si>
  <si>
    <t>裸金属，20230201开始计费。颗粒度未明确约定，按1M算，无保底</t>
  </si>
  <si>
    <t>VKMCM</t>
  </si>
  <si>
    <t>L20230422002</t>
  </si>
  <si>
    <t>V重庆2移动</t>
  </si>
  <si>
    <t>CACDNVCQCM</t>
  </si>
  <si>
    <t>2023/3/2
2023/4/1</t>
  </si>
  <si>
    <t>裸金属， 【CDN扩容】V重庆移动  扩容40G  2023-04-01 节点正式上线  (VCQ2CM)；20230302开始计费。颗粒度未明确约定，按1M算，无保底</t>
  </si>
  <si>
    <t>VCQ2CM</t>
  </si>
  <si>
    <t>北京新流万联网络技术有限公司</t>
  </si>
  <si>
    <t>新流万联</t>
  </si>
  <si>
    <t>182315IDC00129</t>
  </si>
  <si>
    <t>V石家庄移动</t>
  </si>
  <si>
    <t>CACDNVSJZCM</t>
  </si>
  <si>
    <t>2022/9/1
2022/9/30</t>
  </si>
  <si>
    <t>需要注意202210暂停使用。裸金属，20220901开始计费，保底40G。</t>
  </si>
  <si>
    <t>182315IDC00348</t>
  </si>
  <si>
    <t>V呼和浩特2移动</t>
  </si>
  <si>
    <t xml:space="preserve">CACDNVHHHTCM </t>
  </si>
  <si>
    <t>2022/3/2
2023/6/30</t>
  </si>
  <si>
    <t>50G-50G</t>
  </si>
  <si>
    <t>裸金属，20220302开始计费，无保底，计提颗粒度100M，95计费</t>
  </si>
  <si>
    <t>182215IDC00373</t>
  </si>
  <si>
    <t>V济南电信</t>
  </si>
  <si>
    <t>CACDNVJNCT</t>
  </si>
  <si>
    <t>2022/3/4
2022/7/31</t>
  </si>
  <si>
    <t>202208关停。裸金属，20220304开始计费，20220601开始从无保底变动为保底30%，95计费</t>
  </si>
  <si>
    <t>182215IDC00463</t>
  </si>
  <si>
    <t>V宁波移动</t>
  </si>
  <si>
    <t>CACDNVNBCM</t>
  </si>
  <si>
    <t>2022/4/1
2022/12/31</t>
  </si>
  <si>
    <t>裸金属，2022.12.31退租。20220401开始计费，无保底，日95月均</t>
  </si>
  <si>
    <t>182215IDC00465</t>
  </si>
  <si>
    <t>V宁波2移动</t>
  </si>
  <si>
    <t>2022/4/1
2022/9/14</t>
  </si>
  <si>
    <t>裸金属，20220401开始计费，20220914退租替换为V宁波7移动。无保底，日95月均，颗粒度100M</t>
  </si>
  <si>
    <t>182215IDC00459</t>
  </si>
  <si>
    <t>V济南2电信</t>
  </si>
  <si>
    <t>2022/4/1
2022/7/31</t>
  </si>
  <si>
    <t>15G-15G</t>
  </si>
  <si>
    <t>202208关停。裸金属，20220401开始计费，无保底，日95月均</t>
  </si>
  <si>
    <t>182215IDC00319</t>
  </si>
  <si>
    <t>V济南3电信</t>
  </si>
  <si>
    <t>CACDNVJNCT2</t>
  </si>
  <si>
    <t>2022/4/7
2022/7/31</t>
  </si>
  <si>
    <t>202208关停。裸金属，20220407开始计费，20220601开始从无保底变动为保底30%，95计费</t>
  </si>
  <si>
    <t>182215IDC00288</t>
  </si>
  <si>
    <t>V济南联通</t>
  </si>
  <si>
    <t>CACDNVJNUN</t>
  </si>
  <si>
    <t>2022/4/9
2022/5/31</t>
  </si>
  <si>
    <t>裸金属，20220409开始计费，20220531退租。无保底，95计费</t>
  </si>
  <si>
    <t>182215IDC00460</t>
  </si>
  <si>
    <t>滨州</t>
  </si>
  <si>
    <t>V滨州联通</t>
  </si>
  <si>
    <t>CACDNVBZUN</t>
  </si>
  <si>
    <t>2022/5/1
2022/9/9</t>
  </si>
  <si>
    <t>裸金属，20220501开始计费，20220909退租。颗粒度100M，无保底</t>
  </si>
  <si>
    <t>182315IDC00380</t>
  </si>
  <si>
    <t>V抚顺电信</t>
  </si>
  <si>
    <t>CACDNVFUSCT</t>
  </si>
  <si>
    <t>裸金属，2023.4调整单价。20220501开始计费，计提颗粒度100M，无保底</t>
  </si>
  <si>
    <t>V抚顺2电信</t>
  </si>
  <si>
    <t>182315IDC00339</t>
  </si>
  <si>
    <t>V兰州电信</t>
  </si>
  <si>
    <t>CACDNVLZCT</t>
  </si>
  <si>
    <t>2022/5/1
2023/6/21</t>
  </si>
  <si>
    <t>202306关停。裸金属，2023.4调整单价。20220501开始计费，计提颗粒度100M，无保底</t>
  </si>
  <si>
    <t>182315IDC00345</t>
  </si>
  <si>
    <t>V苏州移动</t>
  </si>
  <si>
    <t>CACDNVSUZCM</t>
  </si>
  <si>
    <t>裸金属，20220801开始计费，日95月均，无保底，计提颗粒度100M</t>
  </si>
  <si>
    <t>V苏州2移动</t>
  </si>
  <si>
    <t>182215IDC00658</t>
  </si>
  <si>
    <t>V泰安联通</t>
  </si>
  <si>
    <t>CAVTAUN</t>
  </si>
  <si>
    <t>2022/8/1
2023/1/3</t>
  </si>
  <si>
    <t>裸金属，2023/1/3退租。20220801开始计费，日95月均，无保底，颗粒度100M</t>
  </si>
  <si>
    <t>182215IDC00656</t>
  </si>
  <si>
    <t>V宁波3移动</t>
  </si>
  <si>
    <t>CAVNBCM</t>
  </si>
  <si>
    <t>2022/8/1
2022/12/31</t>
  </si>
  <si>
    <t>裸金属，2022.12.31退租。20220801开始计费，日95月均，无保底，颗粒度100M</t>
  </si>
  <si>
    <t>182215IDC00655</t>
  </si>
  <si>
    <t>辽源</t>
  </si>
  <si>
    <t>V辽源移动</t>
  </si>
  <si>
    <t>CAVLIAOYCM</t>
  </si>
  <si>
    <t>2022/8/1
2022/8/30</t>
  </si>
  <si>
    <t>裸金属，20220801开始计费，20220830退租。日95月均，无保底，颗粒度100M</t>
  </si>
  <si>
    <t>182315IDC00343</t>
  </si>
  <si>
    <t>荆州</t>
  </si>
  <si>
    <t>V荆州联通</t>
  </si>
  <si>
    <t>CAVJINGZUN</t>
  </si>
  <si>
    <t>裸金属，2023.4调整单价。20220801开始计费，日95月均，无保底，计提颗粒度100M</t>
  </si>
  <si>
    <t>VJINGZUN</t>
  </si>
  <si>
    <t>182315IDC00336</t>
  </si>
  <si>
    <t>V淮南移动</t>
  </si>
  <si>
    <t>CAVHNCM</t>
  </si>
  <si>
    <t>182215IDC00659</t>
  </si>
  <si>
    <t>V泰安3联通</t>
  </si>
  <si>
    <t>CACDNVTAUN</t>
  </si>
  <si>
    <t>2022/8/2
2023/1/3</t>
  </si>
  <si>
    <t>裸金属，2023/1/3退租。20220802开始计费，日95月均，无保底，颗粒度100M</t>
  </si>
  <si>
    <t>182315IDC00346</t>
  </si>
  <si>
    <t>V苏州3移动</t>
  </si>
  <si>
    <t>2022/9/1
2023/6/30</t>
  </si>
  <si>
    <t>裸金属，20220901开始计费，日95月均，无保底，计提颗粒度100M</t>
  </si>
  <si>
    <t>182315IDC00338</t>
  </si>
  <si>
    <t>V兰州2电信</t>
  </si>
  <si>
    <t>CACDNVLZCT2</t>
  </si>
  <si>
    <t>2022/9/1
2023/6/21</t>
  </si>
  <si>
    <t>202306关停。裸金属，2023.4调整单价。20220901开始计费，日95月均，无保底，计提颗粒度100M</t>
  </si>
  <si>
    <t>V兰州3电信</t>
  </si>
  <si>
    <t>182315IDC00341</t>
  </si>
  <si>
    <t>V鹤岗移动</t>
  </si>
  <si>
    <t>CACDNVHGCM</t>
  </si>
  <si>
    <t>202305关停。裸金属，2023.4调整单价。20220901开始计费，日95月均，无保底，计提颗粒度100M</t>
  </si>
  <si>
    <t>VHGCM</t>
  </si>
  <si>
    <t>V淮南2移动</t>
  </si>
  <si>
    <t>CACDNVHNCM</t>
  </si>
  <si>
    <t>2022/9/1
2023/7/31</t>
  </si>
  <si>
    <t>裸金属，2023.4调整单价。20220901开始计费，日95月均，无保底，计提颗粒度100M</t>
  </si>
  <si>
    <t>182215IDC00672</t>
  </si>
  <si>
    <t>V宁波4移动</t>
  </si>
  <si>
    <t>裸金属，2022.12.31退租。20220901开始计费，日95月均，无保底，颗粒度100M</t>
  </si>
  <si>
    <t>V宁波5移动</t>
  </si>
  <si>
    <t>2022/9/1
2022/9/9</t>
  </si>
  <si>
    <t>裸金属，2022/9/9节点下线。20220901开始计费，日95月均，无保底，颗粒度100M</t>
  </si>
  <si>
    <t>V宁波6移动</t>
  </si>
  <si>
    <t>182215IDC00673</t>
  </si>
  <si>
    <t>V济南2联通</t>
  </si>
  <si>
    <t>CACDNVJNUN2</t>
  </si>
  <si>
    <t>2022/9/1
2023/2/28</t>
  </si>
  <si>
    <t>裸金属，2023/2/28节点退租。20220901开始计费，日95月均，无保底，颗粒度100M</t>
  </si>
  <si>
    <t>V济南3联通</t>
  </si>
  <si>
    <t>182315IDC00021</t>
  </si>
  <si>
    <t>V济南4联通</t>
  </si>
  <si>
    <t>裸金属，2023/2/28节点退租。20220922开始计费，替换V滨州联通。日95月均，无保底，颗粒度100M</t>
  </si>
  <si>
    <t>182215IDC00670</t>
  </si>
  <si>
    <t>V金华移动</t>
  </si>
  <si>
    <t>CACDNVJHCM</t>
  </si>
  <si>
    <t>裸金属，2022/9/30退租。20220901开始计费，日95月均，无保底，颗粒度100M</t>
  </si>
  <si>
    <t>182315IDC00342</t>
  </si>
  <si>
    <t>V荆州2联通</t>
  </si>
  <si>
    <t>CACDNVJINGZUN</t>
  </si>
  <si>
    <t>VJINGZ2UN</t>
  </si>
  <si>
    <t>182315IDC00340</t>
  </si>
  <si>
    <t>V天水电信</t>
  </si>
  <si>
    <t>CACDNVTIANSCT</t>
  </si>
  <si>
    <t>2022/9/1
2023/6/12</t>
  </si>
  <si>
    <t>202306关停。20230612退租。2023.4调整单价。裸金属，20220901开始计费，日95月均，无保底，计提颗粒度100M</t>
  </si>
  <si>
    <t>182215IDC00668</t>
  </si>
  <si>
    <t>延边</t>
  </si>
  <si>
    <t>V延边移动</t>
  </si>
  <si>
    <t>CACDNVYANBCM</t>
  </si>
  <si>
    <t>2022/9/3
2023/3/17</t>
  </si>
  <si>
    <t>裸金属，2023/3/17退租；20220903开始计费，保底24G。月95计费。计提颗粒度100M</t>
  </si>
  <si>
    <t>182315IDC00344</t>
  </si>
  <si>
    <t>V兰州4电信</t>
  </si>
  <si>
    <t>裸金属，2023.4调整单价。20220903开始计费，保底15G。月95计费。计提颗粒度100M</t>
  </si>
  <si>
    <t>VLZ4CT</t>
  </si>
  <si>
    <t>L20220902004</t>
  </si>
  <si>
    <t>鹤壁</t>
  </si>
  <si>
    <t>V鹤壁联通</t>
  </si>
  <si>
    <t>CACDNVHBUN</t>
  </si>
  <si>
    <t>2022/9/3
2022/9/13</t>
  </si>
  <si>
    <t>裸金属，20220903开始计费，颗粒度100M，保底12G。月95计费。20220913退租，202209不计费。</t>
  </si>
  <si>
    <t>V宁波7移动</t>
  </si>
  <si>
    <t>2022/9/14
2022/12/31</t>
  </si>
  <si>
    <t>裸金属，2022.12.31节点下线。20220914开始计费，V宁波2移动替换过来的。日95月均，无保底，颗粒度100M</t>
  </si>
  <si>
    <t>L20230421001</t>
  </si>
  <si>
    <t>V济南5联通</t>
  </si>
  <si>
    <t>CACDNVJNUN3</t>
  </si>
  <si>
    <t>2023/3/2
2023/4/7</t>
  </si>
  <si>
    <t>裸金属，2023.4调整单价。2023/3/2开始计费，日95月均，无保底，计提颗粒度100M</t>
  </si>
  <si>
    <t>V济南6联通</t>
  </si>
  <si>
    <t>L20230421002</t>
  </si>
  <si>
    <t>V济南7联通</t>
  </si>
  <si>
    <t>182315IDC00364</t>
  </si>
  <si>
    <t>V泰安4联通</t>
  </si>
  <si>
    <t>20230407开始计费，无保底。</t>
  </si>
  <si>
    <t>VTA4UN</t>
  </si>
  <si>
    <t>V泰安5联通</t>
  </si>
  <si>
    <t>VTA5UN</t>
  </si>
  <si>
    <t>V泰安6联通</t>
  </si>
  <si>
    <t>VTA6UN</t>
  </si>
  <si>
    <t>京东云计算有限公司</t>
  </si>
  <si>
    <t>京东云</t>
  </si>
  <si>
    <t>182215IDC00636</t>
  </si>
  <si>
    <t>呼和浩特6移动</t>
  </si>
  <si>
    <t>CACDNHHHTCM2</t>
  </si>
  <si>
    <t>2022/5/1
2022/12/31</t>
  </si>
  <si>
    <t>裸金属，20220501开始计费，颗粒度100M，保底24G</t>
  </si>
  <si>
    <t>裸金属，20220501开始计费，颗粒度100M，保底40G</t>
  </si>
  <si>
    <t>广州爱耐特科技有限责任公司</t>
  </si>
  <si>
    <t>广州爱耐特</t>
  </si>
  <si>
    <t>182315IDC00316</t>
  </si>
  <si>
    <t>佛山4移动</t>
  </si>
  <si>
    <t xml:space="preserve">CACDNFSCM3 </t>
  </si>
  <si>
    <t>20230601开始计费，颗粒度100M，保底80G</t>
  </si>
  <si>
    <t>FS4CM</t>
  </si>
  <si>
    <t>北京云亿互联网络科技有限公司</t>
  </si>
  <si>
    <t>北京云亿</t>
  </si>
  <si>
    <t>182315IDC00302</t>
  </si>
  <si>
    <t>沈阳4电信</t>
  </si>
  <si>
    <t>CACDNSYCT2</t>
  </si>
  <si>
    <t>20230601开始计费，颗粒度100M，保底24G</t>
  </si>
  <si>
    <t>SY4CT</t>
  </si>
  <si>
    <t>杭州爱云网络科技有限公司</t>
  </si>
  <si>
    <t>杭州爱云</t>
  </si>
  <si>
    <t>L20230821001</t>
  </si>
  <si>
    <t>杭州5移动</t>
  </si>
  <si>
    <t xml:space="preserve">CACDNHZCM3 </t>
  </si>
  <si>
    <t>注意202309价格变动。20230601开始计费，颗粒度100M，保底30G</t>
  </si>
  <si>
    <t>HZ5CM</t>
  </si>
  <si>
    <t>上饶天利新云技术有限公司</t>
  </si>
  <si>
    <t>上饶天利</t>
  </si>
  <si>
    <t>182315IDC00390</t>
  </si>
  <si>
    <t>泉州2移动</t>
  </si>
  <si>
    <t>CACDNQZCM</t>
  </si>
  <si>
    <t>2023/6/1
2023/8/30</t>
  </si>
  <si>
    <t>杭州网鼎科技有限公司</t>
  </si>
  <si>
    <t>杭州网鼎</t>
  </si>
  <si>
    <t>182315IDC00399</t>
  </si>
  <si>
    <t>合肥电信</t>
  </si>
  <si>
    <t>CACDNHFCT</t>
  </si>
  <si>
    <t>20230701开始计费，颗粒度100M，保底30G</t>
  </si>
  <si>
    <t>HFCT</t>
  </si>
  <si>
    <t>杭州云算力科技有限公司</t>
  </si>
  <si>
    <t>云算力</t>
  </si>
  <si>
    <t>L20230726002</t>
  </si>
  <si>
    <t>昆明5移动</t>
  </si>
  <si>
    <t>CACDNKMCM</t>
  </si>
  <si>
    <t>200G+60G</t>
  </si>
  <si>
    <t>KM5CM</t>
  </si>
  <si>
    <t>昆明6移动</t>
  </si>
  <si>
    <t>2023/9/1
2023/9/1</t>
  </si>
  <si>
    <t>合并至昆明5移动出流量。20230901开始计费，颗粒度100M，保底24G</t>
  </si>
  <si>
    <t>上海赫民科技有限公司</t>
  </si>
  <si>
    <t>上海赫民</t>
  </si>
  <si>
    <t>L20230905007</t>
  </si>
  <si>
    <t>成都2三级电信</t>
  </si>
  <si>
    <t>CACDNCDIX2</t>
  </si>
  <si>
    <t>CD2IXCT</t>
  </si>
  <si>
    <t>成都2三级联通</t>
  </si>
  <si>
    <t>CD2IXUN</t>
  </si>
  <si>
    <t>成都2三级移动</t>
  </si>
  <si>
    <t>CD2IXCM</t>
  </si>
  <si>
    <t>上海璟量网络科技有限公司</t>
  </si>
  <si>
    <t>上海璟量</t>
  </si>
  <si>
    <t>L20230907001</t>
  </si>
  <si>
    <t>石家庄三级移动</t>
  </si>
  <si>
    <t>CACDNSJZIX</t>
  </si>
  <si>
    <t>SJZIXCM</t>
  </si>
  <si>
    <t>石家庄三级联通</t>
  </si>
  <si>
    <t>SJZIXUN</t>
  </si>
  <si>
    <t>石家庄三级电信</t>
  </si>
  <si>
    <t>SJZIXCT</t>
  </si>
  <si>
    <t>浙江海淘云数据有限公司</t>
  </si>
  <si>
    <t>海淘云</t>
  </si>
  <si>
    <t>L20230918001</t>
  </si>
  <si>
    <t>颗粒度100M，保底80G</t>
  </si>
  <si>
    <t>QZ2CM</t>
  </si>
  <si>
    <t>庭宇科技-PCDN</t>
  </si>
  <si>
    <t>182315IDC00331</t>
  </si>
  <si>
    <t>PCDN带宽</t>
  </si>
  <si>
    <t>庭宇云PCDN</t>
  </si>
  <si>
    <t>20220930下线。融合CDN加速服务。1M，1000进制，日95月平均，包头系数1</t>
  </si>
  <si>
    <t>tyyun_pcdn</t>
  </si>
  <si>
    <t>feed庭宇非盒子</t>
  </si>
  <si>
    <t>PCDN庭宇_移动</t>
  </si>
  <si>
    <t>（1）自2022年6月1日起价格变动。1M，包头系数1，进制1000，月95计费。；（2）视频 网盘合并计算流量，确定阶梯价格</t>
  </si>
  <si>
    <t>bdpcdn_tingyu_cmnet</t>
  </si>
  <si>
    <t>PCDN庭宇_非移动</t>
  </si>
  <si>
    <t>bdpcdn_tingyu_not_cmnet</t>
  </si>
  <si>
    <t>网盘庭宇非盒子</t>
  </si>
  <si>
    <t>网盘PCDN庭宇_移动</t>
  </si>
  <si>
    <t>注意202306价格变动（1）自2022年6月1日起价格变动。1M，包头系数1，进制1000，月95计费。；（2）视频 网盘合并计算流量，确定阶梯价格</t>
  </si>
  <si>
    <t>bdpcdn_wangpan_tingyu_cm</t>
  </si>
  <si>
    <t>网盘PCDN庭宇_电联</t>
  </si>
  <si>
    <t>bdpcdn_wangpan_tingyu_cu_ct</t>
  </si>
  <si>
    <t>PCDN-网盘-ACDN专线资源移动</t>
  </si>
  <si>
    <t>网盘PCDN庭宇_ANT _移动</t>
  </si>
  <si>
    <t>20230601开始计费，PCDN-网盘-ACDN专线资源-庭宇移动，计费方式：日95月均，包头系数：1，进制：1000</t>
  </si>
  <si>
    <t>bdpcdn_wangpan_tingyu_ant_cm</t>
  </si>
  <si>
    <t>PCDN-网盘-ACDN专线资源电联</t>
  </si>
  <si>
    <t>网盘PCDN庭宇_ANT _电联</t>
  </si>
  <si>
    <t>20230601开始计费，PCDN-网盘-ACDN专线资源-庭宇电联，计费方式：日95月均，包头系数：1，进制：1000</t>
  </si>
  <si>
    <t>bdpcdn_wangpan_ tingyu_ant _cu_ct</t>
  </si>
  <si>
    <t>L20230831001</t>
  </si>
  <si>
    <t>XCDN带宽</t>
  </si>
  <si>
    <t>302PCDN_庭宇_汇聚_移动_快手</t>
  </si>
  <si>
    <t>20230901开始计费，电联，PCDN-庭宇-xcdn汇聚&amp;小盒子-新签，计费信息如下： 【供大客户快手】：  计费模式：日95月均 ,包头：0 进制：1000</t>
  </si>
  <si>
    <t>bd302pcdn_tingyu_not_special_cmnet_kuaishou</t>
  </si>
  <si>
    <t>302PCDN_庭宇_汇聚_非移动_快手</t>
  </si>
  <si>
    <t>bd302pcdn_tingyu_not_special_not_cmnet_kuaishou</t>
  </si>
  <si>
    <t>L20230831002</t>
  </si>
  <si>
    <t>302PCDN_庭宇_汇聚_移动_小度</t>
  </si>
  <si>
    <t>20230901开始计费，移动，【供xcdn业务（实际为小度业务）】： ——汇聚资源 。计费模式：日95月均 9) 包头：0 ，进制：1000</t>
  </si>
  <si>
    <t>bd302pcdn_tingyu_not_special_cmnet_xiaodu</t>
  </si>
  <si>
    <t>302PCDN_庭宇_汇聚_非移动_小度</t>
  </si>
  <si>
    <t>20230901开始计费，电联，【供xcdn业务（实际为小度业务）】： ——汇聚资源 。计费模式：日95月均 9) 包头：0 ，进制：1000</t>
  </si>
  <si>
    <t>bd302pcdn_tingyu_not_special_not_cmnet_xiaodu</t>
  </si>
  <si>
    <t>L20230831003</t>
  </si>
  <si>
    <t>302PCDN_庭宇_盒子_小度</t>
  </si>
  <si>
    <t>20230901开始计费，小盒子资源 ，三网合一，计费模式：日95月均，包头：0 ，进制：1000</t>
  </si>
  <si>
    <t>bd302pcdn_tingyu_arm_xiaodu</t>
  </si>
  <si>
    <t>云端智度-PCDN</t>
  </si>
  <si>
    <t>L20221214002</t>
  </si>
  <si>
    <t>网盘非盒子非移动</t>
  </si>
  <si>
    <t>网盘PCDN云端智度_电联</t>
  </si>
  <si>
    <t>反馈21年Q4已下线。202205开始电信&amp;联通合并给数。1000进制，系数1</t>
  </si>
  <si>
    <t>网盘非盒子移动</t>
  </si>
  <si>
    <t>网盘PCDN云端智度_移动</t>
  </si>
  <si>
    <t>反馈21年Q4已下线。21000进制，系数1</t>
  </si>
  <si>
    <t>网盘PCDN云端智度_其他</t>
  </si>
  <si>
    <t>云端智度-XCDN</t>
  </si>
  <si>
    <t>182315IDC00377</t>
  </si>
  <si>
    <t>302 XCDN汇聚移动（非盒子类资源）</t>
  </si>
  <si>
    <t>302PCDN_云端_汇聚_移动</t>
  </si>
  <si>
    <t>需要注意202307价格变动。需要注意202207价格变动，日95月均峰值计费。颗粒度1M。1000进制。包头系数1</t>
  </si>
  <si>
    <t>bd302pcdn_yd_not_special_cmnet</t>
  </si>
  <si>
    <t>302 XCDN汇聚非移动（非盒子类资源）</t>
  </si>
  <si>
    <t>302PCDN_云端_汇聚_非移动</t>
  </si>
  <si>
    <t>bd302pcdn_yd_not_special_not_cmnet</t>
  </si>
  <si>
    <t>302 XCDN专线移动</t>
  </si>
  <si>
    <t>302PCDN_云端_专线_移动</t>
  </si>
  <si>
    <t>bd302pcdn_yd_special_cmnet</t>
  </si>
  <si>
    <t>302 XCDN专线非移动</t>
  </si>
  <si>
    <t>302PCDN_云端_专线_非移动</t>
  </si>
  <si>
    <t>bd302pcdn_yd_special_not_cmnet</t>
  </si>
  <si>
    <t>182215IDC00683</t>
  </si>
  <si>
    <t>视频盒子非移动</t>
  </si>
  <si>
    <t>PCDN云端智度普通节点_非移动</t>
  </si>
  <si>
    <t>需要注意20231001价格变动。2022.10调整单价。1000进制，系数1</t>
  </si>
  <si>
    <t>bdpcdn_normalperf_yd_not_cmnet</t>
  </si>
  <si>
    <t>视频盒子移动</t>
  </si>
  <si>
    <t>PCDN云端智度普通节点_移动</t>
  </si>
  <si>
    <t>bdpcdn_normalperf_yd_cmnet</t>
  </si>
  <si>
    <t>视频非盒子非移动</t>
  </si>
  <si>
    <t>PCDN云端智度高性能节点_非移动</t>
  </si>
  <si>
    <t>2022.10调整单价。1000进制，系数1</t>
  </si>
  <si>
    <t>bdpcdn_highperf_yd_not_cmnet</t>
  </si>
  <si>
    <t>视频非盒子移动</t>
  </si>
  <si>
    <t>PCDN云端智度高性能节点_移动</t>
  </si>
  <si>
    <t>bdpcdn_highperf_yd_cmnet</t>
  </si>
  <si>
    <t>北京云枫网络科技有限公司</t>
  </si>
  <si>
    <t>云枫</t>
  </si>
  <si>
    <t>182315IDC00448</t>
  </si>
  <si>
    <t>网盘PCDN云枫_移动</t>
  </si>
  <si>
    <t>需要注意202307价格变动。云枫，汇聚资源，包头系数1，1000进制，2022年8月日95月均计费，2022年9月起月95计费，合作期截止2023年7月底。</t>
  </si>
  <si>
    <t>bdpcdn_wangpan_yunfeng_cm</t>
  </si>
  <si>
    <t>网盘PCDN云枫_电联</t>
  </si>
  <si>
    <t>bdpcdn_wangpan_yunfeng_cu_ct</t>
  </si>
  <si>
    <t>182315IDC00352</t>
  </si>
  <si>
    <t>PCDN汇聚资源移动</t>
  </si>
  <si>
    <t>302PCDN_云枫_汇聚_移动</t>
  </si>
  <si>
    <t>20230601开始计费，PCDN汇聚资源移动，计费方式：日95月均；包头系数：1；
进制：1000；</t>
  </si>
  <si>
    <t>bd302pcdn_yunfeng_not_special_cmnet</t>
  </si>
  <si>
    <t>PCDN汇聚资源电联</t>
  </si>
  <si>
    <t>302PCDN_云枫_汇聚_非移动</t>
  </si>
  <si>
    <t>20230601开始计费，PCDN汇聚资源电联，计费方式：日95月均；包头系数：1；
进制：1000；</t>
  </si>
  <si>
    <t>bd302pcdn_yunfeng_not_special_not_cmnet</t>
  </si>
  <si>
    <t>ACDN专线资源电联</t>
  </si>
  <si>
    <t>302PCDN_云枫_专线_非移动</t>
  </si>
  <si>
    <t>20230601开始计费，ACDN专线资源电联，计费方式：日95月均；包头系数：1；
进制：1000；</t>
  </si>
  <si>
    <t>bd302pcdn_yunfeng_special_not_cmnet</t>
  </si>
  <si>
    <t>ACDN专线资源移动</t>
  </si>
  <si>
    <t>302PCDN_云枫_专线_移动</t>
  </si>
  <si>
    <t>20230601开始计费，ACDN专线资源移动，计费方式：日95月均；包头系数：1；
进制：1000；</t>
  </si>
  <si>
    <t>bd302pcdn_yunfeng_special_cmnet</t>
  </si>
  <si>
    <t>L20230828002</t>
  </si>
  <si>
    <t>网盘-云枫-专线</t>
  </si>
  <si>
    <t>网盘PCDN云枫_ANT_移动</t>
  </si>
  <si>
    <t>20230901开始计费，移动，PCDN-网盘-云枫-专线新签，计费信息如下：2023年9月1日开始，2.计费方式：月95； 3.包头系数：1； 4.进制：1000</t>
  </si>
  <si>
    <t xml:space="preserve">bdpcdn_wangpan_yunfeng_ant_cm </t>
  </si>
  <si>
    <t>网盘PCDN云枫_ANT_电联</t>
  </si>
  <si>
    <t>20230901开始计费，电联，PCDN-网盘-云枫-专线新签，计费信息如下：2023年9月1日开始，2.计费方式：月95； 3.包头系数：1； 4.进制：1000</t>
  </si>
  <si>
    <t>bdpcdn_wangpan_yunfeng_ant_cu_ct</t>
  </si>
  <si>
    <t>云帆-PCDN</t>
  </si>
  <si>
    <t>182315IDC00061</t>
  </si>
  <si>
    <t>云帆PCDN</t>
  </si>
  <si>
    <t>1M,1000进制，日95月均计费，包头系数1</t>
  </si>
  <si>
    <t>yunfan_pcdn</t>
  </si>
  <si>
    <t>派欧云计算（上海）有限公司</t>
  </si>
  <si>
    <t>缀初网络-PCDN</t>
  </si>
  <si>
    <t>L20221106005</t>
  </si>
  <si>
    <t>融合CDN-OPPO业务</t>
  </si>
  <si>
    <t>PPIO_PCDN_OPPO</t>
  </si>
  <si>
    <t>融合CDN-OPPO业务，夜间（00:00 - 09:00）计费带宽减半。日95月均计费、包头1、进制1000。</t>
  </si>
  <si>
    <t>ppio_pcdn_oppo</t>
  </si>
  <si>
    <t>182215IDC00445</t>
  </si>
  <si>
    <t>视频PPIO</t>
  </si>
  <si>
    <t>PCDN PPIO_非移动</t>
  </si>
  <si>
    <t>包头系数1，进制1000，月95计费。</t>
  </si>
  <si>
    <t>bdpcdn_ppio_not_cmnet</t>
  </si>
  <si>
    <t>PCDN PPIO_移动</t>
  </si>
  <si>
    <t>20221231下线。包头系数1，进制1000，月95计费。</t>
  </si>
  <si>
    <t>bdpcdn_ppio_cmnet</t>
  </si>
  <si>
    <t>182315IDC00238</t>
  </si>
  <si>
    <t>网盘PPIO</t>
  </si>
  <si>
    <t>网盘PCDNPPIO_移动</t>
  </si>
  <si>
    <t>bdpcdn_wangpan_ppio_cm</t>
  </si>
  <si>
    <t>网盘PCDNPPIO_电联</t>
  </si>
  <si>
    <t>bdpcdn_wangpan_ppio_cu_ct</t>
  </si>
  <si>
    <t>XCDN 非盒子资源-百度云客户使用</t>
  </si>
  <si>
    <t>XCDN容器PPIO_移动</t>
  </si>
  <si>
    <t>2022.4将XCDN容器合并至302PCDN_PPIO计费。日95月均计费，包头系数1，进制1000</t>
  </si>
  <si>
    <t>bdxcdn_container_ppio_cmnet</t>
  </si>
  <si>
    <t>XCDN容器PPIO_非移动</t>
  </si>
  <si>
    <t>bdxcdn_container_ppio_not_cmnet</t>
  </si>
  <si>
    <t>182315IDC00134</t>
  </si>
  <si>
    <t>XCDN 非盒子资源-302使用汇聚移动</t>
  </si>
  <si>
    <t>302PCDN_PPIO_汇聚_移动</t>
  </si>
  <si>
    <t>2023.3调整单价。包头系数1，进制1000，日95月均计费</t>
  </si>
  <si>
    <t>bd302pcdn_ppio_not_special_cmnet</t>
  </si>
  <si>
    <t>XCDN 非盒子资源-302使用汇聚非移动</t>
  </si>
  <si>
    <t>302PCDN_PPIO_汇聚_非移动</t>
  </si>
  <si>
    <t>bd302pcdn_ppio_not_special_not_cmnet</t>
  </si>
  <si>
    <t>L20230504026</t>
  </si>
  <si>
    <t>XCDN 非盒子资源-302使用专线移动</t>
  </si>
  <si>
    <t>302PCDN_PPIO_专线_移动</t>
  </si>
  <si>
    <t>不计提。包头系数1，进制1000，日95月均计费</t>
  </si>
  <si>
    <t>bd302pcdn_ppio_special_cmnet</t>
  </si>
  <si>
    <t>XCDN 非盒子资源-302使用专线非移动</t>
  </si>
  <si>
    <t>302PCDN_PPIO_专线_非移动</t>
  </si>
  <si>
    <t>bd302pcdn_ppio_special_not_cmnet</t>
  </si>
  <si>
    <t>网盘PCDN带宽存储费</t>
  </si>
  <si>
    <t>网盘PPIO带宽存储费用</t>
  </si>
  <si>
    <t>新合同存储费取消。网盘PPIO带宽存储费用</t>
  </si>
  <si>
    <t>182215IDC00684</t>
  </si>
  <si>
    <t>融合CDN PPIO</t>
  </si>
  <si>
    <t>PPIO_PCDN_非OPPO</t>
  </si>
  <si>
    <t>需要注意20231001价格变动。2022.10调整单价。融合CDN（支持HTTP协议）。颗粒度1M。1000进制。日95月均计费模式</t>
  </si>
  <si>
    <t>ppio_pcdn_not_oppo</t>
  </si>
  <si>
    <t>厦门琪珑网络科技有限公司</t>
  </si>
  <si>
    <t>厦门琪珑</t>
  </si>
  <si>
    <t>182315IDC00091</t>
  </si>
  <si>
    <t>302PCDN_琪珑_汇聚_移动</t>
  </si>
  <si>
    <t>包头系数1，进制1000，日95月均计费</t>
  </si>
  <si>
    <t>bd302pcdn_qilong_not_special_cmnet</t>
  </si>
  <si>
    <t>302PCDN_琪珑_汇聚_非移动</t>
  </si>
  <si>
    <t>bd302pcdn_qilong_not_special_not_cmnet</t>
  </si>
  <si>
    <t>网宿-PCDN</t>
  </si>
  <si>
    <t>182315IDC00206</t>
  </si>
  <si>
    <t>网盘PCDN网宿_移动</t>
  </si>
  <si>
    <t>不计提。1M，1000进制，系数1</t>
  </si>
  <si>
    <t>bdpcdn_wangpan_wangsu_cm</t>
  </si>
  <si>
    <t>网盘PCDN网宿_其他</t>
  </si>
  <si>
    <t>1M，1000进制，系数1</t>
  </si>
  <si>
    <t>bdpcdn_wangpan_wangsu_other</t>
  </si>
  <si>
    <t>网盘PCDN网宿_电联</t>
  </si>
  <si>
    <t>2023.1调整单价。202205开始电信&amp;联通合并给数。1M，1000进制，系数1</t>
  </si>
  <si>
    <t>bdpcdn_wangpan_wangsu_cu_ct</t>
  </si>
  <si>
    <t>网盘PCDN网宿存储费</t>
  </si>
  <si>
    <t>网盘PCDN网宿节点，带宽存储费</t>
  </si>
  <si>
    <t>182215IDC00132</t>
  </si>
  <si>
    <t>网盘PCDN网宿节点，带宽存储费，暂按运营商数据计提</t>
  </si>
  <si>
    <t>上海沐桦科技有限公司</t>
  </si>
  <si>
    <t>上海沐桦</t>
  </si>
  <si>
    <t>L20230408003</t>
  </si>
  <si>
    <t>汇聚资源</t>
  </si>
  <si>
    <t>302PCDN_博纳云_汇聚_移动</t>
  </si>
  <si>
    <t>20230331下线。日95月均计费，包头系数1，1000进制</t>
  </si>
  <si>
    <t>bd302pcdn_bonayun_not_special_cmnet</t>
  </si>
  <si>
    <t>302PCDN_博纳云_汇聚_非移动</t>
  </si>
  <si>
    <t>bd302pcdn_bonayun_not_special_not_cmnet</t>
  </si>
  <si>
    <t>上海涂鸟信息技术有限公司</t>
  </si>
  <si>
    <t>上海涂鸟-PCDN</t>
  </si>
  <si>
    <t>182315IDC00211</t>
  </si>
  <si>
    <t>网盘PCDN涂鸟_移动</t>
  </si>
  <si>
    <t>注意202305价格变动。2023.4调整单价。包头系数1，1000进制，2022年4月日95月均计费，2022年5月起月95计费，合作期截止2023年3月底</t>
  </si>
  <si>
    <t>bdpcdn_wangpan_tuniao_cm</t>
  </si>
  <si>
    <t>网盘PCDN涂鸟_电联</t>
  </si>
  <si>
    <t>注意202305价格变动。2023.4调整单价。202205开始电信&amp;联通合并给数据。包头系数1，1000进制，2022年4月日95月均计费，2022年5月起月95计费，合作期截止2023年3月底</t>
  </si>
  <si>
    <t>bdpcdn_wangpan_tuniao_cu_ct</t>
  </si>
  <si>
    <t>182315IDC00451</t>
  </si>
  <si>
    <t>网盘PCDN涂鸟_ANT_移动</t>
  </si>
  <si>
    <t>20230701开始计费，移动。PCDN-网盘-ACDN专线资源-涂鸟，计费方式：日95月均。包头系数：1，进制：1000</t>
  </si>
  <si>
    <t>bdpcdn_wangpan_tuniao_ant_cm</t>
  </si>
  <si>
    <t>网盘PCDN涂鸟_ANT_电联</t>
  </si>
  <si>
    <t>20230701开始计费，电联。PCDN-网盘-ACDN专线资源-涂鸟，计费方式：日95月均。包头系数：1，进制：1000</t>
  </si>
  <si>
    <t>bdpcdn_wangpan_tuniao_ant_cu_ct</t>
  </si>
  <si>
    <t>上海七牛信息技术有限公司</t>
  </si>
  <si>
    <t>七牛云</t>
  </si>
  <si>
    <t>182315IDC00088</t>
  </si>
  <si>
    <t>302PCDN_七牛云_汇聚_移动</t>
  </si>
  <si>
    <t>bd302pcdn_qnyun_not_special_cmnet</t>
  </si>
  <si>
    <t>L20230825001</t>
  </si>
  <si>
    <t>302PCDN_七牛云_汇聚_非移动</t>
  </si>
  <si>
    <t>20230901价格变动。包头系数1，进制1000，日95月均计费</t>
  </si>
  <si>
    <t>bd302pcdn_qnyun_not_special_not_cmnet</t>
  </si>
  <si>
    <t>182315IDC00271</t>
  </si>
  <si>
    <t>网盘 边缘节点（大节点资源）</t>
  </si>
  <si>
    <t>网盘PCDN七牛_移动</t>
  </si>
  <si>
    <t>包头系数1，0保底，日95月平均计费，1000进制</t>
  </si>
  <si>
    <t>bdpcdn_wangpan_qiniu_cm</t>
  </si>
  <si>
    <t>网盘PCDN七牛_电联</t>
  </si>
  <si>
    <t>bdpcdn_wangpan_qiniu_cu_ct</t>
  </si>
  <si>
    <t>182315IDC00449</t>
  </si>
  <si>
    <t>ACDN（专线）移动</t>
  </si>
  <si>
    <t>302PCDN_七牛云_专线_移动</t>
  </si>
  <si>
    <t>20230601开始计费，新增ACDN（专线）七牛资源电联：日95月均，包头系数1，进制1000</t>
  </si>
  <si>
    <t>bd302pcdn_qnyun_special_cmnet</t>
  </si>
  <si>
    <t>ACDN（专线）电联</t>
  </si>
  <si>
    <t>302PCDN_七牛云_专线_非移动</t>
  </si>
  <si>
    <t>20230601开始计费，新增ACDN（专线）七牛资源移动，日95月均，包头系数1，进制1000</t>
  </si>
  <si>
    <t>bd302pcdn_qnyun_special_not_cmnet</t>
  </si>
  <si>
    <t>江西节点技术服务有限公司</t>
  </si>
  <si>
    <t>网心科技-PCDN</t>
  </si>
  <si>
    <t>182315IDC00207</t>
  </si>
  <si>
    <t>网心融合CDN</t>
  </si>
  <si>
    <t>网心_PCDN_OPPO</t>
  </si>
  <si>
    <t>融合CDN-OPPO业务
3300元/G/月，夜间（00:00 - 09:00）计费带宽减半.日95月均计费、包头1、进制1000。</t>
  </si>
  <si>
    <t>2022-12-01</t>
  </si>
  <si>
    <t>wangxin_pcdn_oppo</t>
  </si>
  <si>
    <t>网心_PCDN_非OPPO</t>
  </si>
  <si>
    <t>2023.3调整单价。融合CDN（支持HTTP协议）。颗粒度1M，1000进制，系数1，日95月均计费，夜间（00:00 - 09:00）计费带宽减半</t>
  </si>
  <si>
    <t>wangxin_pcdn_not_oppo</t>
  </si>
  <si>
    <t>深圳市网心科技有限公司</t>
  </si>
  <si>
    <t>182315IDC00170</t>
  </si>
  <si>
    <t>视频盒子非移动（盒子 非盒子价格一样）</t>
  </si>
  <si>
    <t>PCDN网心普通节点_非移动</t>
  </si>
  <si>
    <t>2023.2调整单价。1M，1000进制，系数1</t>
  </si>
  <si>
    <t>bdpcdn_normalperf_wangxin_not_cmnet</t>
  </si>
  <si>
    <t>视频盒子移动（盒子 非盒子价格一样）</t>
  </si>
  <si>
    <t>PCDN网心普通节点_移动</t>
  </si>
  <si>
    <t>bdpcdn_normalperf_wangxin_cmnet</t>
  </si>
  <si>
    <t>网盘移动（盒子 非盒子价格一样）</t>
  </si>
  <si>
    <t>网盘PCDN网心_移动</t>
  </si>
  <si>
    <t>2023.1调整单价。1M，1000进制，系数1</t>
  </si>
  <si>
    <t>bdpcdn_wangpan_wangxin_cm</t>
  </si>
  <si>
    <t>网盘PCDN网心_其他</t>
  </si>
  <si>
    <t>技术反馈与网心移动合并了。2022.3与商务沟通，其他按照移动核算，调整单价。2022.1调整单价。1M，1000进制，系数1</t>
  </si>
  <si>
    <t>bdpcdn_wangpan_wangxin_other</t>
  </si>
  <si>
    <t>网盘非移动（盒子 非盒子价格一样）</t>
  </si>
  <si>
    <t>网盘PCDN网心_电联</t>
  </si>
  <si>
    <t>bdpcdn_wangpan_wangxin_cu_ct</t>
  </si>
  <si>
    <t>上海小度人工智能有限公司</t>
  </si>
  <si>
    <t>上海小度-PCDN</t>
  </si>
  <si>
    <t>182315IDC00363</t>
  </si>
  <si>
    <t>小度盒子资源-移动</t>
  </si>
  <si>
    <t>PCDN小度_移动</t>
  </si>
  <si>
    <t>小度，盒子资源，月95计费，包头系数1，1000进制，计费起始日期为2022年6月1日。</t>
  </si>
  <si>
    <t>bdpcdn_xiaodu_cmnet</t>
  </si>
  <si>
    <t>小度盒子资源-非移动</t>
  </si>
  <si>
    <t>PCDN小度_非移动</t>
  </si>
  <si>
    <t>bdpcdn_xiaodu_not_cmnet</t>
  </si>
  <si>
    <t>182315IDC00304</t>
  </si>
  <si>
    <t>安全SDK_小度</t>
  </si>
  <si>
    <t>安全sdk业务-小度，按流量计费（每月出账），50元/T，包头系数1.0，进制1000，计费起始日期为2022年7月1日。</t>
  </si>
  <si>
    <t>security_sdk_xiaodu</t>
  </si>
  <si>
    <t>PCDN小度_广告_非移动</t>
  </si>
  <si>
    <t>2022.10新增。1M</t>
  </si>
  <si>
    <t>bdpcdn_ad_xiaodu_not_cmnet</t>
  </si>
  <si>
    <t>PCDN小度_广告_移动</t>
  </si>
  <si>
    <t>bdpcdn_ad_xiaodu_cmnet</t>
  </si>
  <si>
    <t>PCDN小度_网易</t>
  </si>
  <si>
    <t>bdpcdn_xiaodu_wangyi</t>
  </si>
  <si>
    <t>182315IDC00419</t>
  </si>
  <si>
    <t>PCDN小度_喜马拉雅</t>
  </si>
  <si>
    <t>20230601开始计费，月95，进制1000，包头1.1</t>
  </si>
  <si>
    <t>bdpcdn_xiaodu_ximalaya</t>
  </si>
  <si>
    <t>182315IDC00452</t>
  </si>
  <si>
    <t>PCDN小度_全民K歌</t>
  </si>
  <si>
    <t>0-300G</t>
  </si>
  <si>
    <t>20230601开始计费，价格：0-300g，2520元/g/月
超过300g，2340元/g/月 。1.价格：0-300g，2520元/g/月
超过300g，2340元/g/月 
2.计费方式：月95；
3.包头系数：1.1；
4.进制：1000；</t>
  </si>
  <si>
    <t>bdpcdn_xiaodu_qmkg</t>
  </si>
  <si>
    <t>300以上</t>
  </si>
  <si>
    <t>L20230915001</t>
  </si>
  <si>
    <t>虎牙直播</t>
  </si>
  <si>
    <t>PCDN小度_虎牙</t>
  </si>
  <si>
    <t>月95峰值,包头1.08，进制1000</t>
  </si>
  <si>
    <t>bdpcdn_xiaodu_huya</t>
  </si>
  <si>
    <t>四川边缘算力科技有限公司</t>
  </si>
  <si>
    <t>四川边缘算力-PCDN</t>
  </si>
  <si>
    <t>L20230204010</t>
  </si>
  <si>
    <t>PCDN网盘非盒子</t>
  </si>
  <si>
    <t>网盘PCDN 边缘算力</t>
  </si>
  <si>
    <t>0-500G（不含500G）3000
500G及以上 2900</t>
  </si>
  <si>
    <t>技术反馈2023年Q1已下线。2022年3月按照日95月均计费，2022年4月起按照月95计费。颗粒度1M，包头系数1，1000进制</t>
  </si>
  <si>
    <t>bdpcdn_wangpan_bianyuan</t>
  </si>
  <si>
    <t>西安明赋云计算有限公司</t>
  </si>
  <si>
    <t>明赋云</t>
  </si>
  <si>
    <t>182315IDC00407</t>
  </si>
  <si>
    <t>302PCDN_明赋云_汇聚_移动</t>
  </si>
  <si>
    <t>20230801价格变动，包头1。2023.2调整单价和计费方式，调整后为月95计费。明赋云，汇聚资源，日95月均计费，包头系数1，1000进制，计费起始日期为2022年8月1日。</t>
  </si>
  <si>
    <t>bd302pcdn_mingfuyun_not_special_cmnet</t>
  </si>
  <si>
    <t>302PCDN_明赋云_汇聚_非移动</t>
  </si>
  <si>
    <t>20230801价格变动，包头1。2023.3调整单价和计费方式，调整后为月95计费。明赋云，汇聚资源，日95月均计费，包头系数1，1000进制，计费起始日期为2022年8月1日。</t>
  </si>
  <si>
    <t>bd302pcdn_mingfuyun_not_special_not_cmnet</t>
  </si>
  <si>
    <t>L20230101007</t>
  </si>
  <si>
    <t>302PCDN_明赋云_专线_移动</t>
  </si>
  <si>
    <t>商务反馈无此节点。包头系数1，进制1000，日95月均计费</t>
  </si>
  <si>
    <t>bd302pcdn_mingfuyun_special_cmnet</t>
  </si>
  <si>
    <t>182315IDC00204</t>
  </si>
  <si>
    <t>网盘汇聚电联</t>
  </si>
  <si>
    <t>网盘PCDN明赋_电联</t>
  </si>
  <si>
    <t>2023.3调整单价。包头系数1，进制1000</t>
  </si>
  <si>
    <t>bdpcdn_wangpan_mingfu_cu_ct</t>
  </si>
  <si>
    <t>网盘汇聚移动</t>
  </si>
  <si>
    <t>网盘PCDN明赋_移动</t>
  </si>
  <si>
    <t>不计提。2023.3调整单价。包头系数1，进制1000</t>
  </si>
  <si>
    <t>bdpcdn_wangpan_mingfu_cm</t>
  </si>
  <si>
    <t>补202307，已计提276.325，结算289.13，补12.805</t>
  </si>
  <si>
    <t>补202308，已计提276.325，结算284.33，补8.005</t>
  </si>
  <si>
    <t>浙江本电-PCDN</t>
  </si>
  <si>
    <t>182315IDC00090</t>
  </si>
  <si>
    <t>PCDN汇聚（非盒子类资源）-移动</t>
  </si>
  <si>
    <t>网盘PCDN本电_移动</t>
  </si>
  <si>
    <t>颗粒度1M。1000进制。月95计费模式，无系数</t>
  </si>
  <si>
    <t>bdpcdn_wangpan_bendian_cm</t>
  </si>
  <si>
    <t>网盘PCDN本电_其他</t>
  </si>
  <si>
    <t>技术反馈与本电移动合并了。2022.3与商务沟通，“其他”按照移动核算，调整价格。颗粒度1M。1000进制。月95计费模式，无系数</t>
  </si>
  <si>
    <t>bdpcdn_wangpan_bendian_other</t>
  </si>
  <si>
    <t>PCDN汇聚（非盒子类资源）-非移动</t>
  </si>
  <si>
    <t>网盘PCDN本电_电联</t>
  </si>
  <si>
    <t>202205开始电信&amp;联通合并给数据。颗粒度1M。1000进制。月95计费模式，无系数</t>
  </si>
  <si>
    <t>bdpcdn_wangpan_bendian_cu_ct</t>
  </si>
  <si>
    <t>L20230107003</t>
  </si>
  <si>
    <t>汇聚资源移动</t>
  </si>
  <si>
    <t>302PCDN_本电_汇聚_移动</t>
  </si>
  <si>
    <t>20220831下线。本电，汇聚资源，日95月均计费，包头系数1，1000进制</t>
  </si>
  <si>
    <t>bd302pcdn_bendian_not_special_cmnet</t>
  </si>
  <si>
    <t>汇聚资源电联</t>
  </si>
  <si>
    <t>302PCDN_本电_汇聚_非移动</t>
  </si>
  <si>
    <t>bd302pcdn_bendian_not_special_not_cmnet</t>
  </si>
  <si>
    <t>182315IDC00450</t>
  </si>
  <si>
    <t>PCDN-网盘-移动</t>
  </si>
  <si>
    <t>网盘PCDN本电_ANT_移动</t>
  </si>
  <si>
    <t>20230801开始计费，2计费方式：月95；包头系数：1；进制：1000；</t>
  </si>
  <si>
    <t>bdpcdn_wangpan_bendian_ant_cm</t>
  </si>
  <si>
    <t>PCDN-网盘-电联</t>
  </si>
  <si>
    <t>网盘PCDN本电_ANT_电联</t>
  </si>
  <si>
    <t>bdpcdn_wangpan_bendian_ant_cu_ct</t>
  </si>
  <si>
    <t>小快（厦门）网络科技有限公司</t>
  </si>
  <si>
    <t>厦门小快-PCDN</t>
  </si>
  <si>
    <t>182315IDC00089</t>
  </si>
  <si>
    <t>feed-移动 非盒子</t>
  </si>
  <si>
    <t>PCDN厦门小块_移动</t>
  </si>
  <si>
    <t>2023.2调整单价。1M，日95月均，包头系数1，进制1000</t>
  </si>
  <si>
    <t>bdpcdn_xiaokuai_cmnet</t>
  </si>
  <si>
    <t>feed-非移动 非盒子</t>
  </si>
  <si>
    <t>PCDN厦门小块_非移动</t>
  </si>
  <si>
    <t>bdpcdn_xiaokuai_not_cmnet</t>
  </si>
  <si>
    <t>L20230801016</t>
  </si>
  <si>
    <t>白山-xcdn汇聚</t>
  </si>
  <si>
    <t>302PCDN_白山_汇聚_非移动</t>
  </si>
  <si>
    <t>20230801开始计费，计费模式：日95月均，包头：0
，进制：1000</t>
  </si>
  <si>
    <t>bd302pcdn_baishan_not_special_not_cmnet</t>
  </si>
  <si>
    <t>302PCDN_白山_汇聚_移动</t>
  </si>
  <si>
    <t>bd302pcdn_baishan_not_special_cmnet</t>
  </si>
  <si>
    <t>L20230821003</t>
  </si>
  <si>
    <t>途说_快手_非电信</t>
  </si>
  <si>
    <t>tushuo_kuaishou</t>
  </si>
  <si>
    <t>合同开始日期</t>
    <phoneticPr fontId="2" type="noConversion"/>
  </si>
  <si>
    <t>补8月计提，提248.4G，结250.5G，补2.1G</t>
    <phoneticPr fontId="2" type="noConversion"/>
  </si>
  <si>
    <t>10M</t>
  </si>
  <si>
    <t>CDN</t>
  </si>
  <si>
    <t>补8月计提，提178.72G，结181.4G，补2.68G</t>
    <phoneticPr fontId="2" type="noConversion"/>
  </si>
  <si>
    <t>当月返回合同</t>
  </si>
  <si>
    <t>自23年9月1日起，我方若实际用量未达保底，请以百度侧实际流量为计费依据。21年12月31日退租20G，颗粒度100M，保底10G，超保底收费</t>
    <phoneticPr fontId="2" type="noConversion"/>
  </si>
  <si>
    <t>四川晖云网络科技有限公司</t>
  </si>
  <si>
    <t>四川晖云</t>
  </si>
  <si>
    <t>L20231003001</t>
  </si>
  <si>
    <t>天翼云_黑龙江</t>
  </si>
  <si>
    <t>无保底。1M</t>
  </si>
  <si>
    <t>ctyun_hlj</t>
  </si>
  <si>
    <t>按保底计提。100M颗粒度，保底30G
唐山：于2018.7.25开始计费,保底48G，2022.5.31退租90G带宽后，保底更新为6G；
唐山2：2018.10.16开始计费，保底48G（自2022.1.20开始TS2UN节点160G带宽转BEC使用）；
唐山3：2018.11.27开始计费，保底24G；
唐山4：2019.2.20开始计费，保底60G。
唐山于2020.6.30退租5个端口（唐山3联通80G合并至唐山4联通200个，共280G）;2022.4.30TS2UN节点退租60G带宽。2022.5.31TSUN节点退租90G带宽，剩余20G合并至TS4UN节点上；
TS2UN 100G带宽2022.11.30退租，转TS4UN;2023.8.31TS4UN节点退租100G带宽。节点.0-3取乙方，超出协商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</si>
</sst>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_ * #,##0.00_ ;_ * \-#,##0.00_ ;_ * &quot;-&quot;??_ ;_ @_ "/>
    <numFmt numFmtId="177" formatCode="#,##0.00_ "/>
    <numFmt numFmtId="178" formatCode="0.000_);[Red]\(0.000\)"/>
    <numFmt numFmtId="179" formatCode="#,##0.00_ ;[Red]\-#,##0.00\ "/>
    <numFmt numFmtId="180" formatCode="0.00_);[Red]\(0.00\)"/>
    <numFmt numFmtId="181" formatCode="_ * #,##0.0000_ ;_ * \-#,##0.0000_ ;_ * &quot;-&quot;??_ ;_ @_ "/>
    <numFmt numFmtId="182" formatCode="0_);[Red]\(0\)"/>
    <numFmt numFmtId="183" formatCode="#,##0.000_ "/>
    <numFmt numFmtId="184" formatCode="#,##0.0000_ "/>
    <numFmt numFmtId="185" formatCode="#,##0.000_);[Red]\(#,##0.000\)"/>
    <numFmt numFmtId="186" formatCode="_ * #,##0.0000000_ ;_ * \-#,##0.0000000_ ;_ * &quot;-&quot;??_ ;_ @_ "/>
    <numFmt numFmtId="187" formatCode="0.00000_);[Red]\(0.00000\)"/>
    <numFmt numFmtId="188" formatCode="0.0_);[Red]\(0.0\)"/>
    <numFmt numFmtId="189" formatCode="#,##0.000000000"/>
  </numFmts>
  <fonts count="18">
    <font>
      <sz val="11"/>
      <color theme="1"/>
      <name val="等线"/>
      <family val="2"/>
      <scheme val="minor"/>
    </font>
    <font>
      <b/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  <font>
      <sz val="12"/>
      <color rgb="FF000000"/>
      <name val="等线"/>
      <family val="3"/>
      <charset val="134"/>
    </font>
    <font>
      <sz val="11"/>
      <color theme="1"/>
      <name val="等线"/>
      <family val="2"/>
      <scheme val="minor"/>
    </font>
    <font>
      <sz val="1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2"/>
      <charset val="134"/>
      <scheme val="minor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1"/>
      <color indexed="8"/>
      <name val="等线"/>
      <family val="2"/>
      <scheme val="minor"/>
    </font>
    <font>
      <b/>
      <sz val="10"/>
      <color rgb="FFFF0000"/>
      <name val="微软雅黑"/>
      <family val="2"/>
      <charset val="134"/>
    </font>
    <font>
      <b/>
      <sz val="7"/>
      <color rgb="FF4C84FF"/>
      <name val="Arial"/>
      <family val="2"/>
    </font>
    <font>
      <b/>
      <sz val="11"/>
      <color theme="1"/>
      <name val="等线"/>
      <family val="2"/>
      <scheme val="minor"/>
    </font>
    <font>
      <sz val="10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5">
    <xf numFmtId="0" fontId="0" fillId="0" borderId="0"/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4" fillId="0" borderId="0">
      <protection locked="0"/>
    </xf>
    <xf numFmtId="0" fontId="5" fillId="0" borderId="0"/>
    <xf numFmtId="176" fontId="7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0" fontId="3" fillId="0" borderId="0">
      <protection locked="0"/>
    </xf>
    <xf numFmtId="0" fontId="8" fillId="0" borderId="0">
      <protection locked="0"/>
    </xf>
    <xf numFmtId="0" fontId="3" fillId="0" borderId="0">
      <protection locked="0"/>
    </xf>
    <xf numFmtId="176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>
      <protection locked="0"/>
    </xf>
    <xf numFmtId="0" fontId="7" fillId="0" borderId="0"/>
    <xf numFmtId="9" fontId="7" fillId="0" borderId="0" applyFont="0" applyFill="0" applyBorder="0" applyAlignment="0" applyProtection="0">
      <alignment vertical="center"/>
    </xf>
    <xf numFmtId="0" fontId="5" fillId="0" borderId="0"/>
    <xf numFmtId="176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7" fillId="0" borderId="0"/>
    <xf numFmtId="0" fontId="5" fillId="0" borderId="0"/>
    <xf numFmtId="176" fontId="9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57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4" applyFont="1" applyBorder="1" applyAlignment="1" applyProtection="1">
      <alignment horizontal="center" vertical="center"/>
    </xf>
    <xf numFmtId="14" fontId="1" fillId="0" borderId="1" xfId="4" applyNumberFormat="1" applyFont="1" applyBorder="1" applyAlignment="1" applyProtection="1">
      <alignment horizontal="center" vertical="center"/>
    </xf>
    <xf numFmtId="177" fontId="1" fillId="0" borderId="1" xfId="1" applyNumberFormat="1" applyFont="1" applyFill="1" applyBorder="1" applyAlignment="1" applyProtection="1">
      <alignment horizontal="right" vertical="center"/>
    </xf>
    <xf numFmtId="179" fontId="1" fillId="0" borderId="1" xfId="1" applyNumberFormat="1" applyFont="1" applyFill="1" applyBorder="1" applyAlignment="1" applyProtection="1">
      <alignment horizontal="center" vertical="center"/>
    </xf>
    <xf numFmtId="0" fontId="1" fillId="0" borderId="1" xfId="3" applyFont="1" applyBorder="1" applyAlignment="1" applyProtection="1">
      <alignment horizontal="center" vertical="center"/>
    </xf>
    <xf numFmtId="177" fontId="1" fillId="0" borderId="0" xfId="0" applyNumberFormat="1" applyFont="1"/>
    <xf numFmtId="0" fontId="1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Alignment="1">
      <alignment horizontal="center"/>
    </xf>
    <xf numFmtId="177" fontId="6" fillId="0" borderId="0" xfId="1" applyNumberFormat="1" applyFont="1" applyFill="1" applyBorder="1" applyAlignment="1">
      <alignment horizontal="right"/>
    </xf>
    <xf numFmtId="180" fontId="6" fillId="0" borderId="0" xfId="0" applyNumberFormat="1" applyFont="1"/>
    <xf numFmtId="0" fontId="6" fillId="0" borderId="0" xfId="0" applyFont="1" applyAlignment="1">
      <alignment horizontal="left"/>
    </xf>
    <xf numFmtId="0" fontId="1" fillId="0" borderId="1" xfId="3" applyFont="1" applyBorder="1" applyAlignment="1" applyProtection="1">
      <alignment horizontal="center" vertical="top"/>
    </xf>
    <xf numFmtId="0" fontId="6" fillId="0" borderId="0" xfId="0" applyFont="1" applyAlignment="1">
      <alignment horizontal="center" vertical="top"/>
    </xf>
    <xf numFmtId="179" fontId="1" fillId="0" borderId="1" xfId="1" applyNumberFormat="1" applyFont="1" applyFill="1" applyBorder="1" applyAlignment="1" applyProtection="1">
      <alignment horizontal="right" vertical="center"/>
    </xf>
    <xf numFmtId="0" fontId="6" fillId="0" borderId="0" xfId="0" applyFont="1" applyAlignment="1">
      <alignment horizontal="right"/>
    </xf>
    <xf numFmtId="179" fontId="1" fillId="0" borderId="1" xfId="1" applyNumberFormat="1" applyFont="1" applyFill="1" applyBorder="1" applyAlignment="1" applyProtection="1">
      <alignment horizontal="left" vertical="center"/>
    </xf>
    <xf numFmtId="180" fontId="1" fillId="0" borderId="1" xfId="1" applyNumberFormat="1" applyFont="1" applyFill="1" applyBorder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80" fontId="6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1" xfId="4" applyFont="1" applyBorder="1" applyAlignment="1" applyProtection="1">
      <alignment horizontal="left" vertical="center"/>
    </xf>
    <xf numFmtId="176" fontId="1" fillId="0" borderId="1" xfId="1" applyFont="1" applyFill="1" applyBorder="1" applyAlignment="1" applyProtection="1">
      <alignment horizontal="left" vertical="center"/>
    </xf>
    <xf numFmtId="176" fontId="6" fillId="0" borderId="0" xfId="1" applyFont="1" applyFill="1" applyBorder="1" applyAlignment="1">
      <alignment horizontal="left"/>
    </xf>
    <xf numFmtId="49" fontId="1" fillId="0" borderId="1" xfId="1" applyNumberFormat="1" applyFont="1" applyFill="1" applyBorder="1" applyAlignment="1">
      <alignment horizontal="left" vertical="center"/>
    </xf>
    <xf numFmtId="49" fontId="1" fillId="0" borderId="0" xfId="1" applyNumberFormat="1" applyFont="1" applyFill="1" applyBorder="1" applyAlignment="1">
      <alignment horizontal="left" vertical="center"/>
    </xf>
    <xf numFmtId="14" fontId="6" fillId="0" borderId="0" xfId="8" applyNumberFormat="1" applyFont="1" applyAlignment="1">
      <alignment horizontal="left" vertical="center"/>
      <protection locked="0"/>
    </xf>
    <xf numFmtId="40" fontId="6" fillId="0" borderId="0" xfId="4" applyNumberFormat="1" applyFont="1" applyAlignment="1" applyProtection="1">
      <alignment horizontal="left" vertical="center"/>
    </xf>
    <xf numFmtId="0" fontId="6" fillId="2" borderId="1" xfId="3" applyFont="1" applyFill="1" applyBorder="1" applyAlignment="1" applyProtection="1">
      <alignment vertical="top"/>
    </xf>
    <xf numFmtId="4" fontId="14" fillId="0" borderId="0" xfId="0" applyNumberFormat="1" applyFont="1"/>
    <xf numFmtId="176" fontId="6" fillId="0" borderId="0" xfId="0" applyNumberFormat="1" applyFont="1" applyAlignment="1">
      <alignment horizontal="right"/>
    </xf>
    <xf numFmtId="0" fontId="6" fillId="3" borderId="1" xfId="5" applyFont="1" applyFill="1" applyBorder="1" applyAlignment="1" applyProtection="1">
      <alignment horizontal="center" vertical="center"/>
      <protection locked="0"/>
    </xf>
    <xf numFmtId="0" fontId="6" fillId="3" borderId="1" xfId="5" applyFont="1" applyFill="1" applyBorder="1" applyAlignment="1">
      <alignment horizontal="center" vertical="center"/>
    </xf>
    <xf numFmtId="0" fontId="6" fillId="3" borderId="1" xfId="4" applyFont="1" applyFill="1" applyBorder="1" applyAlignment="1" applyProtection="1">
      <alignment horizontal="center" vertical="center" wrapText="1"/>
    </xf>
    <xf numFmtId="0" fontId="6" fillId="3" borderId="1" xfId="3" applyFont="1" applyFill="1" applyBorder="1" applyAlignment="1">
      <alignment horizontal="center" vertical="center" wrapText="1"/>
      <protection locked="0"/>
    </xf>
    <xf numFmtId="0" fontId="6" fillId="3" borderId="1" xfId="4" applyFont="1" applyFill="1" applyBorder="1" applyAlignment="1" applyProtection="1">
      <alignment horizontal="left" vertical="center" wrapText="1"/>
    </xf>
    <xf numFmtId="14" fontId="6" fillId="3" borderId="1" xfId="5" applyNumberFormat="1" applyFont="1" applyFill="1" applyBorder="1" applyAlignment="1">
      <alignment horizontal="left" vertical="center" wrapText="1"/>
    </xf>
    <xf numFmtId="14" fontId="6" fillId="3" borderId="1" xfId="4" applyNumberFormat="1" applyFont="1" applyFill="1" applyBorder="1" applyAlignment="1" applyProtection="1">
      <alignment horizontal="center" vertical="center" wrapText="1"/>
    </xf>
    <xf numFmtId="40" fontId="6" fillId="3" borderId="1" xfId="4" applyNumberFormat="1" applyFont="1" applyFill="1" applyBorder="1" applyAlignment="1" applyProtection="1">
      <alignment horizontal="center" vertical="center" wrapText="1"/>
    </xf>
    <xf numFmtId="177" fontId="6" fillId="3" borderId="1" xfId="6" applyNumberFormat="1" applyFont="1" applyFill="1" applyBorder="1" applyAlignment="1" applyProtection="1">
      <alignment horizontal="center" vertical="center"/>
    </xf>
    <xf numFmtId="177" fontId="6" fillId="3" borderId="1" xfId="7" applyNumberFormat="1" applyFont="1" applyFill="1" applyBorder="1" applyAlignment="1">
      <alignment horizontal="right" vertical="center"/>
    </xf>
    <xf numFmtId="177" fontId="6" fillId="3" borderId="1" xfId="6" applyNumberFormat="1" applyFont="1" applyFill="1" applyBorder="1" applyAlignment="1" applyProtection="1">
      <alignment horizontal="right" vertical="center"/>
      <protection locked="0"/>
    </xf>
    <xf numFmtId="0" fontId="6" fillId="3" borderId="1" xfId="8" applyFont="1" applyFill="1" applyBorder="1" applyAlignment="1">
      <alignment horizontal="right" vertical="center"/>
      <protection locked="0"/>
    </xf>
    <xf numFmtId="40" fontId="6" fillId="3" borderId="1" xfId="4" applyNumberFormat="1" applyFont="1" applyFill="1" applyBorder="1" applyAlignment="1" applyProtection="1">
      <alignment horizontal="left" vertical="top" wrapText="1"/>
    </xf>
    <xf numFmtId="0" fontId="6" fillId="3" borderId="1" xfId="0" applyFont="1" applyFill="1" applyBorder="1" applyAlignment="1">
      <alignment horizontal="center"/>
    </xf>
    <xf numFmtId="181" fontId="6" fillId="3" borderId="1" xfId="1" applyNumberFormat="1" applyFont="1" applyFill="1" applyBorder="1" applyAlignment="1">
      <alignment horizontal="left"/>
    </xf>
    <xf numFmtId="14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/>
    </xf>
    <xf numFmtId="180" fontId="6" fillId="3" borderId="1" xfId="0" applyNumberFormat="1" applyFont="1" applyFill="1" applyBorder="1" applyAlignment="1">
      <alignment horizontal="center"/>
    </xf>
    <xf numFmtId="0" fontId="6" fillId="3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 applyProtection="1">
      <alignment horizontal="center" vertical="center"/>
      <protection locked="0"/>
    </xf>
    <xf numFmtId="0" fontId="6" fillId="3" borderId="1" xfId="3" applyFont="1" applyFill="1" applyBorder="1" applyAlignment="1">
      <alignment horizontal="center" vertical="center"/>
      <protection locked="0"/>
    </xf>
    <xf numFmtId="0" fontId="6" fillId="3" borderId="1" xfId="3" applyFont="1" applyFill="1" applyBorder="1" applyAlignment="1" applyProtection="1">
      <alignment horizontal="center" vertical="center"/>
    </xf>
    <xf numFmtId="0" fontId="6" fillId="3" borderId="1" xfId="3" applyFont="1" applyFill="1" applyBorder="1" applyAlignment="1">
      <alignment horizontal="left" vertical="center"/>
      <protection locked="0"/>
    </xf>
    <xf numFmtId="0" fontId="6" fillId="3" borderId="1" xfId="0" applyFont="1" applyFill="1" applyBorder="1" applyAlignment="1">
      <alignment horizontal="left" vertical="center"/>
    </xf>
    <xf numFmtId="14" fontId="6" fillId="3" borderId="1" xfId="3" applyNumberFormat="1" applyFont="1" applyFill="1" applyBorder="1" applyAlignment="1">
      <alignment horizontal="center" vertical="center"/>
      <protection locked="0"/>
    </xf>
    <xf numFmtId="177" fontId="6" fillId="3" borderId="1" xfId="0" applyNumberFormat="1" applyFont="1" applyFill="1" applyBorder="1" applyAlignment="1">
      <alignment horizontal="right" vertical="center"/>
    </xf>
    <xf numFmtId="177" fontId="6" fillId="3" borderId="1" xfId="0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 applyProtection="1">
      <alignment horizontal="right" vertical="center"/>
      <protection locked="0"/>
    </xf>
    <xf numFmtId="40" fontId="6" fillId="3" borderId="1" xfId="4" applyNumberFormat="1" applyFont="1" applyFill="1" applyBorder="1" applyAlignment="1" applyProtection="1">
      <alignment horizontal="left" vertical="center"/>
    </xf>
    <xf numFmtId="40" fontId="6" fillId="3" borderId="1" xfId="4" applyNumberFormat="1" applyFont="1" applyFill="1" applyBorder="1" applyAlignment="1" applyProtection="1">
      <alignment horizontal="center" vertical="center"/>
    </xf>
    <xf numFmtId="40" fontId="6" fillId="3" borderId="1" xfId="1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right" vertical="center"/>
    </xf>
    <xf numFmtId="177" fontId="6" fillId="3" borderId="1" xfId="0" applyNumberFormat="1" applyFont="1" applyFill="1" applyBorder="1" applyAlignment="1">
      <alignment horizontal="right" vertical="center" wrapText="1"/>
    </xf>
    <xf numFmtId="176" fontId="6" fillId="3" borderId="1" xfId="1" applyFont="1" applyFill="1" applyBorder="1" applyAlignment="1">
      <alignment horizontal="left"/>
    </xf>
    <xf numFmtId="14" fontId="6" fillId="3" borderId="1" xfId="3" applyNumberFormat="1" applyFont="1" applyFill="1" applyBorder="1" applyAlignment="1">
      <alignment horizontal="center" vertical="center" wrapText="1"/>
      <protection locked="0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4" applyFont="1" applyFill="1" applyBorder="1" applyAlignment="1" applyProtection="1">
      <alignment horizontal="center" vertical="center"/>
    </xf>
    <xf numFmtId="0" fontId="6" fillId="3" borderId="1" xfId="10" applyFont="1" applyFill="1" applyBorder="1" applyAlignment="1" applyProtection="1">
      <alignment horizontal="left" vertical="center"/>
    </xf>
    <xf numFmtId="177" fontId="6" fillId="3" borderId="1" xfId="4" applyNumberFormat="1" applyFont="1" applyFill="1" applyBorder="1" applyAlignment="1" applyProtection="1">
      <alignment horizontal="right" vertical="center"/>
    </xf>
    <xf numFmtId="177" fontId="6" fillId="3" borderId="1" xfId="1" applyNumberFormat="1" applyFont="1" applyFill="1" applyBorder="1" applyAlignment="1" applyProtection="1">
      <alignment horizontal="right" vertical="center"/>
    </xf>
    <xf numFmtId="14" fontId="6" fillId="3" borderId="1" xfId="4" applyNumberFormat="1" applyFont="1" applyFill="1" applyBorder="1" applyAlignment="1" applyProtection="1">
      <alignment horizontal="left" vertical="center"/>
    </xf>
    <xf numFmtId="0" fontId="6" fillId="3" borderId="1" xfId="9" applyFont="1" applyFill="1" applyBorder="1" applyAlignment="1">
      <alignment horizontal="center" vertical="center"/>
      <protection locked="0"/>
    </xf>
    <xf numFmtId="180" fontId="6" fillId="3" borderId="1" xfId="3" applyNumberFormat="1" applyFont="1" applyFill="1" applyBorder="1" applyAlignment="1">
      <alignment horizontal="center" vertical="center"/>
      <protection locked="0"/>
    </xf>
    <xf numFmtId="180" fontId="6" fillId="3" borderId="1" xfId="1" applyNumberFormat="1" applyFont="1" applyFill="1" applyBorder="1" applyAlignment="1">
      <alignment horizontal="center"/>
    </xf>
    <xf numFmtId="177" fontId="6" fillId="3" borderId="1" xfId="1" applyNumberFormat="1" applyFont="1" applyFill="1" applyBorder="1" applyAlignment="1">
      <alignment horizontal="left"/>
    </xf>
    <xf numFmtId="177" fontId="6" fillId="3" borderId="0" xfId="0" applyNumberFormat="1" applyFont="1" applyFill="1"/>
    <xf numFmtId="176" fontId="6" fillId="3" borderId="1" xfId="1" applyFont="1" applyFill="1" applyBorder="1" applyAlignment="1">
      <alignment horizontal="center" vertical="center"/>
    </xf>
    <xf numFmtId="40" fontId="6" fillId="3" borderId="1" xfId="4" applyNumberFormat="1" applyFont="1" applyFill="1" applyBorder="1" applyAlignment="1" applyProtection="1">
      <alignment horizontal="left" vertical="center" wrapText="1"/>
    </xf>
    <xf numFmtId="0" fontId="6" fillId="3" borderId="1" xfId="1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>
      <alignment horizontal="center" vertical="center"/>
    </xf>
    <xf numFmtId="176" fontId="6" fillId="3" borderId="0" xfId="0" applyNumberFormat="1" applyFont="1" applyFill="1"/>
    <xf numFmtId="0" fontId="6" fillId="3" borderId="1" xfId="4" applyFont="1" applyFill="1" applyBorder="1" applyAlignment="1">
      <alignment horizontal="center" vertical="center"/>
      <protection locked="0"/>
    </xf>
    <xf numFmtId="14" fontId="6" fillId="3" borderId="1" xfId="8" applyNumberFormat="1" applyFont="1" applyFill="1" applyBorder="1" applyAlignment="1">
      <alignment horizontal="center" vertical="center"/>
      <protection locked="0"/>
    </xf>
    <xf numFmtId="0" fontId="6" fillId="3" borderId="1" xfId="10" applyFont="1" applyFill="1" applyBorder="1" applyAlignment="1">
      <alignment horizontal="center" vertical="center"/>
      <protection locked="0"/>
    </xf>
    <xf numFmtId="177" fontId="6" fillId="3" borderId="1" xfId="11" applyNumberFormat="1" applyFont="1" applyFill="1" applyBorder="1" applyAlignment="1">
      <alignment horizontal="right" vertical="center" wrapText="1"/>
    </xf>
    <xf numFmtId="14" fontId="6" fillId="3" borderId="1" xfId="8" applyNumberFormat="1" applyFont="1" applyFill="1" applyBorder="1" applyAlignment="1">
      <alignment horizontal="left" vertical="center"/>
      <protection locked="0"/>
    </xf>
    <xf numFmtId="180" fontId="6" fillId="3" borderId="1" xfId="8" applyNumberFormat="1" applyFont="1" applyFill="1" applyBorder="1" applyAlignment="1">
      <alignment horizontal="center" vertical="center"/>
      <protection locked="0"/>
    </xf>
    <xf numFmtId="49" fontId="6" fillId="3" borderId="1" xfId="5" applyNumberFormat="1" applyFont="1" applyFill="1" applyBorder="1" applyAlignment="1" applyProtection="1">
      <alignment horizontal="left" vertical="center"/>
      <protection locked="0"/>
    </xf>
    <xf numFmtId="14" fontId="6" fillId="3" borderId="1" xfId="4" applyNumberFormat="1" applyFont="1" applyFill="1" applyBorder="1" applyAlignment="1" applyProtection="1">
      <alignment horizontal="center" vertical="center"/>
    </xf>
    <xf numFmtId="177" fontId="6" fillId="3" borderId="1" xfId="8" applyNumberFormat="1" applyFont="1" applyFill="1" applyBorder="1" applyAlignment="1">
      <alignment horizontal="right" vertical="center"/>
      <protection locked="0"/>
    </xf>
    <xf numFmtId="177" fontId="6" fillId="3" borderId="1" xfId="11" applyNumberFormat="1" applyFont="1" applyFill="1" applyBorder="1" applyAlignment="1" applyProtection="1">
      <alignment horizontal="right" vertical="center"/>
    </xf>
    <xf numFmtId="0" fontId="6" fillId="3" borderId="1" xfId="5" applyFont="1" applyFill="1" applyBorder="1" applyAlignment="1" applyProtection="1">
      <alignment horizontal="left" vertical="center"/>
      <protection locked="0"/>
    </xf>
    <xf numFmtId="0" fontId="6" fillId="3" borderId="1" xfId="5" applyFont="1" applyFill="1" applyBorder="1" applyAlignment="1">
      <alignment horizontal="center"/>
    </xf>
    <xf numFmtId="176" fontId="6" fillId="3" borderId="1" xfId="1" applyFont="1" applyFill="1" applyBorder="1" applyAlignment="1">
      <alignment horizontal="center"/>
    </xf>
    <xf numFmtId="49" fontId="6" fillId="3" borderId="1" xfId="5" applyNumberFormat="1" applyFont="1" applyFill="1" applyBorder="1" applyAlignment="1" applyProtection="1">
      <alignment horizontal="center" vertical="center"/>
      <protection locked="0"/>
    </xf>
    <xf numFmtId="0" fontId="6" fillId="3" borderId="1" xfId="10" applyFont="1" applyFill="1" applyBorder="1" applyAlignment="1" applyProtection="1">
      <alignment horizontal="left" vertical="center" wrapText="1"/>
    </xf>
    <xf numFmtId="0" fontId="6" fillId="3" borderId="1" xfId="4" applyFont="1" applyFill="1" applyBorder="1" applyAlignment="1" applyProtection="1">
      <alignment horizontal="left" vertical="center"/>
    </xf>
    <xf numFmtId="40" fontId="6" fillId="3" borderId="1" xfId="4" applyNumberFormat="1" applyFont="1" applyFill="1" applyBorder="1" applyAlignment="1" applyProtection="1">
      <alignment horizontal="left" vertical="top"/>
    </xf>
    <xf numFmtId="180" fontId="6" fillId="3" borderId="1" xfId="3" applyNumberFormat="1" applyFont="1" applyFill="1" applyBorder="1" applyAlignment="1">
      <alignment horizontal="center" vertical="center" wrapText="1"/>
      <protection locked="0"/>
    </xf>
    <xf numFmtId="180" fontId="6" fillId="3" borderId="1" xfId="4" applyNumberFormat="1" applyFont="1" applyFill="1" applyBorder="1" applyAlignment="1">
      <alignment horizontal="center" vertical="center"/>
      <protection locked="0"/>
    </xf>
    <xf numFmtId="9" fontId="6" fillId="3" borderId="1" xfId="5" applyNumberFormat="1" applyFont="1" applyFill="1" applyBorder="1" applyAlignment="1">
      <alignment horizontal="left" vertical="center"/>
    </xf>
    <xf numFmtId="180" fontId="6" fillId="3" borderId="1" xfId="5" applyNumberFormat="1" applyFont="1" applyFill="1" applyBorder="1" applyAlignment="1">
      <alignment horizontal="center" vertical="center"/>
    </xf>
    <xf numFmtId="180" fontId="6" fillId="3" borderId="1" xfId="4" applyNumberFormat="1" applyFont="1" applyFill="1" applyBorder="1" applyAlignment="1" applyProtection="1">
      <alignment horizontal="center" vertical="center" wrapText="1"/>
    </xf>
    <xf numFmtId="182" fontId="6" fillId="3" borderId="1" xfId="12" applyNumberFormat="1" applyFont="1" applyFill="1" applyBorder="1" applyAlignment="1" applyProtection="1">
      <alignment horizontal="center" vertical="center"/>
      <protection locked="0"/>
    </xf>
    <xf numFmtId="177" fontId="6" fillId="3" borderId="1" xfId="0" applyNumberFormat="1" applyFont="1" applyFill="1" applyBorder="1" applyAlignment="1">
      <alignment horizontal="center"/>
    </xf>
    <xf numFmtId="9" fontId="6" fillId="3" borderId="1" xfId="13" applyFont="1" applyFill="1" applyBorder="1" applyAlignment="1">
      <alignment horizontal="center" vertical="center"/>
    </xf>
    <xf numFmtId="177" fontId="6" fillId="3" borderId="1" xfId="12" applyNumberFormat="1" applyFont="1" applyFill="1" applyBorder="1" applyAlignment="1" applyProtection="1">
      <alignment horizontal="center" vertical="center"/>
      <protection locked="0"/>
    </xf>
    <xf numFmtId="182" fontId="6" fillId="3" borderId="1" xfId="3" applyNumberFormat="1" applyFont="1" applyFill="1" applyBorder="1" applyAlignment="1">
      <alignment horizontal="right" vertical="center"/>
      <protection locked="0"/>
    </xf>
    <xf numFmtId="0" fontId="6" fillId="3" borderId="1" xfId="10" applyFont="1" applyFill="1" applyBorder="1" applyAlignment="1" applyProtection="1">
      <alignment horizontal="center" vertical="center" wrapText="1"/>
    </xf>
    <xf numFmtId="14" fontId="6" fillId="3" borderId="1" xfId="3" applyNumberFormat="1" applyFont="1" applyFill="1" applyBorder="1" applyAlignment="1">
      <alignment horizontal="left" vertical="center"/>
      <protection locked="0"/>
    </xf>
    <xf numFmtId="180" fontId="6" fillId="3" borderId="1" xfId="0" applyNumberFormat="1" applyFont="1" applyFill="1" applyBorder="1" applyAlignment="1">
      <alignment horizontal="left"/>
    </xf>
    <xf numFmtId="176" fontId="6" fillId="3" borderId="1" xfId="1" applyFont="1" applyFill="1" applyBorder="1" applyAlignment="1">
      <alignment horizontal="left" vertical="center"/>
    </xf>
    <xf numFmtId="183" fontId="6" fillId="3" borderId="1" xfId="1" applyNumberFormat="1" applyFont="1" applyFill="1" applyBorder="1" applyAlignment="1">
      <alignment horizontal="left" vertical="center"/>
    </xf>
    <xf numFmtId="177" fontId="6" fillId="3" borderId="1" xfId="11" applyNumberFormat="1" applyFont="1" applyFill="1" applyBorder="1" applyAlignment="1">
      <alignment horizontal="right" vertical="center"/>
    </xf>
    <xf numFmtId="14" fontId="6" fillId="3" borderId="1" xfId="5" applyNumberFormat="1" applyFont="1" applyFill="1" applyBorder="1" applyAlignment="1">
      <alignment horizontal="left" vertical="center"/>
    </xf>
    <xf numFmtId="0" fontId="6" fillId="3" borderId="1" xfId="0" applyFont="1" applyFill="1" applyBorder="1" applyAlignment="1" applyProtection="1">
      <alignment horizontal="center" vertical="center" wrapText="1"/>
      <protection locked="0"/>
    </xf>
    <xf numFmtId="0" fontId="6" fillId="3" borderId="1" xfId="4" applyFont="1" applyFill="1" applyBorder="1" applyAlignment="1">
      <alignment horizontal="center" vertical="center" wrapText="1"/>
      <protection locked="0"/>
    </xf>
    <xf numFmtId="49" fontId="6" fillId="3" borderId="1" xfId="4" applyNumberFormat="1" applyFont="1" applyFill="1" applyBorder="1" applyAlignment="1">
      <alignment horizontal="left" vertical="center" wrapText="1"/>
      <protection locked="0"/>
    </xf>
    <xf numFmtId="14" fontId="6" fillId="3" borderId="1" xfId="4" applyNumberFormat="1" applyFont="1" applyFill="1" applyBorder="1" applyAlignment="1">
      <alignment horizontal="left" vertical="center"/>
      <protection locked="0"/>
    </xf>
    <xf numFmtId="14" fontId="6" fillId="3" borderId="1" xfId="4" applyNumberFormat="1" applyFont="1" applyFill="1" applyBorder="1" applyAlignment="1">
      <alignment horizontal="center" vertical="center" wrapText="1"/>
      <protection locked="0"/>
    </xf>
    <xf numFmtId="177" fontId="6" fillId="3" borderId="1" xfId="4" applyNumberFormat="1" applyFont="1" applyFill="1" applyBorder="1" applyAlignment="1">
      <alignment horizontal="center" vertical="center" wrapText="1"/>
      <protection locked="0"/>
    </xf>
    <xf numFmtId="177" fontId="6" fillId="3" borderId="1" xfId="1" applyNumberFormat="1" applyFont="1" applyFill="1" applyBorder="1" applyAlignment="1" applyProtection="1">
      <alignment horizontal="right" vertical="center" wrapText="1"/>
      <protection locked="0"/>
    </xf>
    <xf numFmtId="182" fontId="6" fillId="3" borderId="1" xfId="3" applyNumberFormat="1" applyFont="1" applyFill="1" applyBorder="1" applyAlignment="1">
      <alignment horizontal="right" vertical="center" wrapText="1"/>
      <protection locked="0"/>
    </xf>
    <xf numFmtId="0" fontId="6" fillId="3" borderId="1" xfId="4" applyFont="1" applyFill="1" applyBorder="1" applyAlignment="1">
      <alignment horizontal="left" vertical="top" wrapText="1"/>
      <protection locked="0"/>
    </xf>
    <xf numFmtId="180" fontId="6" fillId="3" borderId="1" xfId="3" applyNumberFormat="1" applyFont="1" applyFill="1" applyBorder="1" applyAlignment="1">
      <alignment horizontal="left" vertical="center" wrapText="1"/>
      <protection locked="0"/>
    </xf>
    <xf numFmtId="14" fontId="6" fillId="3" borderId="1" xfId="4" applyNumberFormat="1" applyFont="1" applyFill="1" applyBorder="1" applyAlignment="1">
      <alignment horizontal="center" vertical="center"/>
      <protection locked="0"/>
    </xf>
    <xf numFmtId="9" fontId="6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4" applyFont="1" applyFill="1" applyBorder="1" applyAlignment="1">
      <alignment horizontal="center" vertical="center" wrapText="1"/>
      <protection locked="0"/>
    </xf>
    <xf numFmtId="0" fontId="1" fillId="3" borderId="1" xfId="3" applyFont="1" applyFill="1" applyBorder="1" applyAlignment="1">
      <alignment horizontal="center" vertical="center" wrapText="1"/>
      <protection locked="0"/>
    </xf>
    <xf numFmtId="49" fontId="1" fillId="3" borderId="1" xfId="4" applyNumberFormat="1" applyFont="1" applyFill="1" applyBorder="1" applyAlignment="1">
      <alignment horizontal="left" vertical="center" wrapText="1"/>
      <protection locked="0"/>
    </xf>
    <xf numFmtId="0" fontId="1" fillId="3" borderId="1" xfId="10" applyFont="1" applyFill="1" applyBorder="1" applyAlignment="1" applyProtection="1">
      <alignment horizontal="left" vertical="center" wrapText="1"/>
    </xf>
    <xf numFmtId="14" fontId="1" fillId="3" borderId="1" xfId="4" applyNumberFormat="1" applyFont="1" applyFill="1" applyBorder="1" applyAlignment="1">
      <alignment horizontal="left" vertical="center"/>
      <protection locked="0"/>
    </xf>
    <xf numFmtId="14" fontId="1" fillId="3" borderId="1" xfId="4" applyNumberFormat="1" applyFont="1" applyFill="1" applyBorder="1" applyAlignment="1">
      <alignment horizontal="center" vertical="center" wrapText="1"/>
      <protection locked="0"/>
    </xf>
    <xf numFmtId="177" fontId="1" fillId="3" borderId="1" xfId="4" applyNumberFormat="1" applyFont="1" applyFill="1" applyBorder="1" applyAlignment="1">
      <alignment horizontal="center" vertical="center" wrapText="1"/>
      <protection locked="0"/>
    </xf>
    <xf numFmtId="177" fontId="1" fillId="3" borderId="1" xfId="6" applyNumberFormat="1" applyFont="1" applyFill="1" applyBorder="1" applyAlignment="1" applyProtection="1">
      <alignment horizontal="center" vertical="center"/>
    </xf>
    <xf numFmtId="177" fontId="1" fillId="3" borderId="1" xfId="1" applyNumberFormat="1" applyFont="1" applyFill="1" applyBorder="1" applyAlignment="1" applyProtection="1">
      <alignment horizontal="right" vertical="center" wrapText="1"/>
      <protection locked="0"/>
    </xf>
    <xf numFmtId="182" fontId="1" fillId="3" borderId="1" xfId="3" applyNumberFormat="1" applyFont="1" applyFill="1" applyBorder="1" applyAlignment="1">
      <alignment horizontal="right" vertical="center" wrapText="1"/>
      <protection locked="0"/>
    </xf>
    <xf numFmtId="0" fontId="1" fillId="3" borderId="1" xfId="4" applyFont="1" applyFill="1" applyBorder="1" applyAlignment="1">
      <alignment horizontal="left" vertical="top" wrapText="1"/>
      <protection locked="0"/>
    </xf>
    <xf numFmtId="180" fontId="1" fillId="3" borderId="1" xfId="3" applyNumberFormat="1" applyFont="1" applyFill="1" applyBorder="1" applyAlignment="1">
      <alignment horizontal="left" vertical="center" wrapText="1"/>
      <protection locked="0"/>
    </xf>
    <xf numFmtId="180" fontId="1" fillId="3" borderId="1" xfId="3" applyNumberFormat="1" applyFont="1" applyFill="1" applyBorder="1" applyAlignment="1">
      <alignment horizontal="center" vertical="center" wrapText="1"/>
      <protection locked="0"/>
    </xf>
    <xf numFmtId="14" fontId="1" fillId="3" borderId="1" xfId="4" applyNumberFormat="1" applyFont="1" applyFill="1" applyBorder="1" applyAlignment="1">
      <alignment horizontal="center" vertical="center"/>
      <protection locked="0"/>
    </xf>
    <xf numFmtId="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6" fillId="3" borderId="1" xfId="4" applyNumberFormat="1" applyFont="1" applyFill="1" applyBorder="1" applyAlignment="1">
      <alignment horizontal="left" vertical="center"/>
      <protection locked="0"/>
    </xf>
    <xf numFmtId="49" fontId="1" fillId="3" borderId="1" xfId="4" applyNumberFormat="1" applyFont="1" applyFill="1" applyBorder="1" applyAlignment="1">
      <alignment horizontal="left" vertical="center"/>
      <protection locked="0"/>
    </xf>
    <xf numFmtId="40" fontId="10" fillId="3" borderId="1" xfId="6" applyNumberFormat="1" applyFont="1" applyFill="1" applyBorder="1" applyAlignment="1" applyProtection="1">
      <alignment horizontal="center" vertical="center"/>
    </xf>
    <xf numFmtId="0" fontId="10" fillId="3" borderId="1" xfId="4" applyFont="1" applyFill="1" applyBorder="1" applyAlignment="1">
      <alignment horizontal="left" vertical="top" wrapText="1"/>
      <protection locked="0"/>
    </xf>
    <xf numFmtId="49" fontId="6" fillId="3" borderId="1" xfId="0" applyNumberFormat="1" applyFont="1" applyFill="1" applyBorder="1" applyAlignment="1" applyProtection="1">
      <alignment horizontal="left" vertical="center"/>
      <protection locked="0"/>
    </xf>
    <xf numFmtId="177" fontId="6" fillId="3" borderId="1" xfId="0" applyNumberFormat="1" applyFont="1" applyFill="1" applyBorder="1" applyAlignment="1" applyProtection="1">
      <alignment horizontal="center" vertical="center"/>
      <protection locked="0"/>
    </xf>
    <xf numFmtId="40" fontId="6" fillId="3" borderId="1" xfId="6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left" vertical="center"/>
      <protection locked="0"/>
    </xf>
    <xf numFmtId="177" fontId="1" fillId="3" borderId="1" xfId="0" applyNumberFormat="1" applyFont="1" applyFill="1" applyBorder="1" applyAlignment="1" applyProtection="1">
      <alignment horizontal="center" vertical="center"/>
      <protection locked="0"/>
    </xf>
    <xf numFmtId="177" fontId="1" fillId="3" borderId="1" xfId="1" applyNumberFormat="1" applyFont="1" applyFill="1" applyBorder="1" applyAlignment="1" applyProtection="1">
      <alignment horizontal="right" vertical="center"/>
      <protection locked="0"/>
    </xf>
    <xf numFmtId="14" fontId="6" fillId="3" borderId="1" xfId="4" applyNumberFormat="1" applyFont="1" applyFill="1" applyBorder="1" applyAlignment="1">
      <alignment horizontal="left" vertical="top" wrapText="1"/>
      <protection locked="0"/>
    </xf>
    <xf numFmtId="0" fontId="6" fillId="3" borderId="1" xfId="10" applyFont="1" applyFill="1" applyBorder="1" applyAlignment="1">
      <alignment horizontal="center" vertical="center" wrapText="1"/>
      <protection locked="0"/>
    </xf>
    <xf numFmtId="0" fontId="6" fillId="3" borderId="1" xfId="9" applyFont="1" applyFill="1" applyBorder="1" applyAlignment="1">
      <alignment horizontal="left" vertical="top" wrapText="1"/>
      <protection locked="0"/>
    </xf>
    <xf numFmtId="0" fontId="6" fillId="3" borderId="1" xfId="9" applyFont="1" applyFill="1" applyBorder="1" applyAlignment="1">
      <alignment horizontal="center" vertical="center" wrapText="1"/>
      <protection locked="0"/>
    </xf>
    <xf numFmtId="0" fontId="6" fillId="3" borderId="1" xfId="14" applyFont="1" applyFill="1" applyBorder="1" applyAlignment="1">
      <alignment horizontal="left" vertical="center"/>
      <protection locked="0"/>
    </xf>
    <xf numFmtId="14" fontId="1" fillId="3" borderId="1" xfId="8" applyNumberFormat="1" applyFont="1" applyFill="1" applyBorder="1" applyAlignment="1">
      <alignment horizontal="left" vertical="center"/>
      <protection locked="0"/>
    </xf>
    <xf numFmtId="0" fontId="1" fillId="3" borderId="1" xfId="10" applyFont="1" applyFill="1" applyBorder="1" applyAlignment="1">
      <alignment horizontal="center" vertical="center" wrapText="1"/>
      <protection locked="0"/>
    </xf>
    <xf numFmtId="0" fontId="1" fillId="3" borderId="1" xfId="9" applyFont="1" applyFill="1" applyBorder="1" applyAlignment="1">
      <alignment horizontal="left" vertical="top" wrapText="1"/>
      <protection locked="0"/>
    </xf>
    <xf numFmtId="0" fontId="1" fillId="3" borderId="1" xfId="9" applyFont="1" applyFill="1" applyBorder="1" applyAlignment="1">
      <alignment horizontal="center" vertical="center" wrapText="1"/>
      <protection locked="0"/>
    </xf>
    <xf numFmtId="0" fontId="1" fillId="3" borderId="1" xfId="14" applyFont="1" applyFill="1" applyBorder="1" applyAlignment="1">
      <alignment horizontal="left" vertical="center"/>
      <protection locked="0"/>
    </xf>
    <xf numFmtId="0" fontId="6" fillId="3" borderId="1" xfId="3" applyFont="1" applyFill="1" applyBorder="1" applyAlignment="1" applyProtection="1">
      <alignment horizontal="center" vertical="center" wrapText="1"/>
    </xf>
    <xf numFmtId="177" fontId="6" fillId="3" borderId="1" xfId="4" applyNumberFormat="1" applyFont="1" applyFill="1" applyBorder="1" applyAlignment="1" applyProtection="1">
      <alignment horizontal="center" vertical="center" wrapText="1"/>
    </xf>
    <xf numFmtId="177" fontId="6" fillId="3" borderId="1" xfId="1" applyNumberFormat="1" applyFont="1" applyFill="1" applyBorder="1" applyAlignment="1" applyProtection="1">
      <alignment horizontal="right" vertical="center" wrapText="1"/>
    </xf>
    <xf numFmtId="14" fontId="6" fillId="3" borderId="1" xfId="3" applyNumberFormat="1" applyFont="1" applyFill="1" applyBorder="1" applyAlignment="1">
      <alignment horizontal="left" vertical="center" wrapText="1"/>
      <protection locked="0"/>
    </xf>
    <xf numFmtId="14" fontId="6" fillId="3" borderId="1" xfId="0" applyNumberFormat="1" applyFont="1" applyFill="1" applyBorder="1" applyAlignment="1">
      <alignment horizontal="center" vertical="center" wrapText="1"/>
    </xf>
    <xf numFmtId="177" fontId="6" fillId="3" borderId="1" xfId="3" applyNumberFormat="1" applyFont="1" applyFill="1" applyBorder="1" applyAlignment="1">
      <alignment horizontal="center" vertical="center" wrapText="1"/>
      <protection locked="0"/>
    </xf>
    <xf numFmtId="0" fontId="6" fillId="3" borderId="1" xfId="0" applyFont="1" applyFill="1" applyBorder="1" applyAlignment="1">
      <alignment horizontal="left" vertical="top" wrapText="1"/>
    </xf>
    <xf numFmtId="14" fontId="6" fillId="3" borderId="2" xfId="4" applyNumberFormat="1" applyFont="1" applyFill="1" applyBorder="1" applyAlignment="1">
      <alignment horizontal="center" vertical="center"/>
      <protection locked="0"/>
    </xf>
    <xf numFmtId="0" fontId="1" fillId="3" borderId="1" xfId="3" applyFont="1" applyFill="1" applyBorder="1" applyAlignment="1" applyProtection="1">
      <alignment horizontal="center" vertical="center" wrapText="1"/>
    </xf>
    <xf numFmtId="0" fontId="1" fillId="3" borderId="1" xfId="4" applyFont="1" applyFill="1" applyBorder="1" applyAlignment="1" applyProtection="1">
      <alignment horizontal="left" vertical="center" wrapText="1"/>
    </xf>
    <xf numFmtId="14" fontId="1" fillId="3" borderId="1" xfId="4" applyNumberFormat="1" applyFont="1" applyFill="1" applyBorder="1" applyAlignment="1" applyProtection="1">
      <alignment horizontal="left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77" fontId="1" fillId="3" borderId="1" xfId="4" applyNumberFormat="1" applyFont="1" applyFill="1" applyBorder="1" applyAlignment="1" applyProtection="1">
      <alignment horizontal="center" vertical="center" wrapText="1"/>
    </xf>
    <xf numFmtId="177" fontId="1" fillId="3" borderId="1" xfId="3" applyNumberFormat="1" applyFont="1" applyFill="1" applyBorder="1" applyAlignment="1">
      <alignment horizontal="center" vertical="center" wrapText="1"/>
      <protection locked="0"/>
    </xf>
    <xf numFmtId="177" fontId="1" fillId="3" borderId="1" xfId="1" applyNumberFormat="1" applyFont="1" applyFill="1" applyBorder="1" applyAlignment="1">
      <alignment horizontal="right" vertical="center"/>
    </xf>
    <xf numFmtId="0" fontId="1" fillId="3" borderId="1" xfId="0" applyFont="1" applyFill="1" applyBorder="1" applyAlignment="1">
      <alignment horizontal="left" vertical="top" wrapText="1"/>
    </xf>
    <xf numFmtId="14" fontId="1" fillId="3" borderId="2" xfId="4" applyNumberFormat="1" applyFont="1" applyFill="1" applyBorder="1" applyAlignment="1">
      <alignment horizontal="center" vertical="center"/>
      <protection locked="0"/>
    </xf>
    <xf numFmtId="0" fontId="1" fillId="3" borderId="1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 wrapText="1"/>
    </xf>
    <xf numFmtId="14" fontId="6" fillId="3" borderId="1" xfId="0" applyNumberFormat="1" applyFont="1" applyFill="1" applyBorder="1" applyAlignment="1">
      <alignment horizontal="left" vertical="center"/>
    </xf>
    <xf numFmtId="0" fontId="6" fillId="3" borderId="1" xfId="4" applyFont="1" applyFill="1" applyBorder="1" applyAlignment="1">
      <alignment horizontal="left" vertical="center" wrapText="1"/>
      <protection locked="0"/>
    </xf>
    <xf numFmtId="0" fontId="1" fillId="3" borderId="1" xfId="4" applyFont="1" applyFill="1" applyBorder="1" applyAlignment="1" applyProtection="1">
      <alignment horizontal="center" vertical="center" wrapText="1"/>
    </xf>
    <xf numFmtId="177" fontId="1" fillId="3" borderId="1" xfId="1" applyNumberFormat="1" applyFont="1" applyFill="1" applyBorder="1" applyAlignment="1" applyProtection="1">
      <alignment horizontal="right" vertical="center" wrapText="1"/>
    </xf>
    <xf numFmtId="0" fontId="6" fillId="3" borderId="1" xfId="15" applyFont="1" applyFill="1" applyBorder="1" applyAlignment="1" applyProtection="1">
      <alignment horizontal="center" vertical="center"/>
      <protection locked="0"/>
    </xf>
    <xf numFmtId="0" fontId="6" fillId="3" borderId="1" xfId="15" applyFont="1" applyFill="1" applyBorder="1" applyAlignment="1">
      <alignment horizontal="center" vertical="center"/>
    </xf>
    <xf numFmtId="0" fontId="6" fillId="3" borderId="1" xfId="15" applyFont="1" applyFill="1" applyBorder="1" applyAlignment="1" applyProtection="1">
      <alignment horizontal="center" vertical="center" wrapText="1"/>
      <protection locked="0"/>
    </xf>
    <xf numFmtId="49" fontId="6" fillId="3" borderId="1" xfId="15" applyNumberFormat="1" applyFont="1" applyFill="1" applyBorder="1" applyAlignment="1" applyProtection="1">
      <alignment horizontal="left" vertical="center" wrapText="1"/>
      <protection locked="0"/>
    </xf>
    <xf numFmtId="14" fontId="6" fillId="3" borderId="1" xfId="4" applyNumberFormat="1" applyFont="1" applyFill="1" applyBorder="1" applyAlignment="1" applyProtection="1">
      <alignment horizontal="left" vertical="top" wrapText="1"/>
    </xf>
    <xf numFmtId="9" fontId="6" fillId="3" borderId="1" xfId="0" applyNumberFormat="1" applyFont="1" applyFill="1" applyBorder="1" applyAlignment="1">
      <alignment horizontal="left" vertical="center"/>
    </xf>
    <xf numFmtId="0" fontId="1" fillId="3" borderId="1" xfId="15" applyFont="1" applyFill="1" applyBorder="1" applyAlignment="1" applyProtection="1">
      <alignment horizontal="center" vertical="center"/>
      <protection locked="0"/>
    </xf>
    <xf numFmtId="0" fontId="1" fillId="3" borderId="1" xfId="15" applyFont="1" applyFill="1" applyBorder="1" applyAlignment="1">
      <alignment horizontal="center" vertical="center"/>
    </xf>
    <xf numFmtId="0" fontId="1" fillId="3" borderId="1" xfId="15" applyFont="1" applyFill="1" applyBorder="1" applyAlignment="1" applyProtection="1">
      <alignment horizontal="center" vertical="center" wrapText="1"/>
      <protection locked="0"/>
    </xf>
    <xf numFmtId="49" fontId="1" fillId="3" borderId="1" xfId="15" applyNumberFormat="1" applyFont="1" applyFill="1" applyBorder="1" applyAlignment="1" applyProtection="1">
      <alignment horizontal="left" vertical="center" wrapText="1"/>
      <protection locked="0"/>
    </xf>
    <xf numFmtId="14" fontId="1" fillId="3" borderId="1" xfId="4" applyNumberFormat="1" applyFont="1" applyFill="1" applyBorder="1" applyAlignment="1" applyProtection="1">
      <alignment horizontal="center" vertical="center" wrapText="1"/>
    </xf>
    <xf numFmtId="14" fontId="1" fillId="3" borderId="1" xfId="4" applyNumberFormat="1" applyFont="1" applyFill="1" applyBorder="1" applyAlignment="1" applyProtection="1">
      <alignment horizontal="left" vertical="top" wrapText="1"/>
    </xf>
    <xf numFmtId="9" fontId="1" fillId="3" borderId="1" xfId="0" applyNumberFormat="1" applyFont="1" applyFill="1" applyBorder="1" applyAlignment="1">
      <alignment horizontal="left" vertical="center"/>
    </xf>
    <xf numFmtId="178" fontId="6" fillId="3" borderId="1" xfId="3" applyNumberFormat="1" applyFont="1" applyFill="1" applyBorder="1" applyAlignment="1">
      <alignment horizontal="left" vertical="center" wrapText="1"/>
      <protection locked="0"/>
    </xf>
    <xf numFmtId="0" fontId="6" fillId="3" borderId="1" xfId="15" applyFont="1" applyFill="1" applyBorder="1" applyAlignment="1" applyProtection="1">
      <alignment horizontal="left" vertical="center" wrapText="1"/>
      <protection locked="0"/>
    </xf>
    <xf numFmtId="49" fontId="6" fillId="3" borderId="1" xfId="15" applyNumberFormat="1" applyFont="1" applyFill="1" applyBorder="1" applyAlignment="1" applyProtection="1">
      <alignment horizontal="center" vertical="center" wrapText="1"/>
      <protection locked="0"/>
    </xf>
    <xf numFmtId="14" fontId="6" fillId="3" borderId="1" xfId="4" applyNumberFormat="1" applyFont="1" applyFill="1" applyBorder="1" applyAlignment="1" applyProtection="1">
      <alignment horizontal="left" vertical="center" wrapText="1"/>
    </xf>
    <xf numFmtId="185" fontId="6" fillId="3" borderId="1" xfId="6" applyNumberFormat="1" applyFont="1" applyFill="1" applyBorder="1" applyAlignment="1" applyProtection="1">
      <alignment horizontal="center" vertical="center"/>
    </xf>
    <xf numFmtId="178" fontId="6" fillId="3" borderId="1" xfId="3" applyNumberFormat="1" applyFont="1" applyFill="1" applyBorder="1" applyAlignment="1">
      <alignment horizontal="center" vertical="center" wrapText="1"/>
      <protection locked="0"/>
    </xf>
    <xf numFmtId="40" fontId="11" fillId="3" borderId="1" xfId="6" applyNumberFormat="1" applyFont="1" applyFill="1" applyBorder="1" applyAlignment="1" applyProtection="1">
      <alignment horizontal="center" vertical="center"/>
    </xf>
    <xf numFmtId="0" fontId="6" fillId="3" borderId="1" xfId="8" applyFont="1" applyFill="1" applyBorder="1" applyAlignment="1">
      <alignment horizontal="center" vertical="center"/>
      <protection locked="0"/>
    </xf>
    <xf numFmtId="177" fontId="6" fillId="3" borderId="1" xfId="6" applyNumberFormat="1" applyFont="1" applyFill="1" applyBorder="1" applyAlignment="1" applyProtection="1">
      <alignment horizontal="center" vertical="center"/>
      <protection locked="0"/>
    </xf>
    <xf numFmtId="177" fontId="6" fillId="3" borderId="1" xfId="11" applyNumberFormat="1" applyFont="1" applyFill="1" applyBorder="1" applyAlignment="1" applyProtection="1">
      <alignment horizontal="center" vertical="center"/>
    </xf>
    <xf numFmtId="176" fontId="6" fillId="3" borderId="1" xfId="6" applyFont="1" applyFill="1" applyBorder="1" applyAlignment="1">
      <alignment horizontal="left" vertical="center"/>
    </xf>
    <xf numFmtId="176" fontId="6" fillId="3" borderId="1" xfId="6" applyFont="1" applyFill="1" applyBorder="1" applyAlignment="1">
      <alignment horizontal="center" vertical="center"/>
    </xf>
    <xf numFmtId="14" fontId="6" fillId="3" borderId="1" xfId="11" applyNumberFormat="1" applyFont="1" applyFill="1" applyBorder="1" applyAlignment="1" applyProtection="1">
      <alignment horizontal="center" vertical="center"/>
      <protection locked="0"/>
    </xf>
    <xf numFmtId="14" fontId="6" fillId="3" borderId="1" xfId="5" applyNumberFormat="1" applyFont="1" applyFill="1" applyBorder="1" applyAlignment="1">
      <alignment horizontal="center" vertical="center"/>
    </xf>
    <xf numFmtId="0" fontId="6" fillId="3" borderId="1" xfId="5" applyFont="1" applyFill="1" applyBorder="1" applyAlignment="1">
      <alignment horizontal="left" vertical="center"/>
    </xf>
    <xf numFmtId="9" fontId="6" fillId="3" borderId="1" xfId="2" applyFont="1" applyFill="1" applyBorder="1" applyAlignment="1">
      <alignment horizontal="center" vertical="center"/>
    </xf>
    <xf numFmtId="182" fontId="6" fillId="3" borderId="1" xfId="5" applyNumberFormat="1" applyFont="1" applyFill="1" applyBorder="1" applyAlignment="1">
      <alignment horizontal="center" vertical="center"/>
    </xf>
    <xf numFmtId="182" fontId="6" fillId="3" borderId="0" xfId="0" applyNumberFormat="1" applyFont="1" applyFill="1"/>
    <xf numFmtId="0" fontId="6" fillId="3" borderId="1" xfId="15" applyFont="1" applyFill="1" applyBorder="1" applyAlignment="1">
      <alignment horizontal="left" vertical="center"/>
    </xf>
    <xf numFmtId="176" fontId="6" fillId="3" borderId="1" xfId="11" applyFont="1" applyFill="1" applyBorder="1" applyAlignment="1" applyProtection="1">
      <alignment horizontal="center" vertical="center"/>
      <protection locked="0"/>
    </xf>
    <xf numFmtId="9" fontId="6" fillId="3" borderId="1" xfId="16" applyFont="1" applyFill="1" applyBorder="1" applyAlignment="1">
      <alignment horizontal="center" vertical="center"/>
    </xf>
    <xf numFmtId="176" fontId="6" fillId="3" borderId="1" xfId="11" applyFont="1" applyFill="1" applyBorder="1" applyAlignment="1" applyProtection="1">
      <alignment horizontal="center" vertical="center"/>
    </xf>
    <xf numFmtId="177" fontId="6" fillId="3" borderId="1" xfId="11" applyNumberFormat="1" applyFont="1" applyFill="1" applyBorder="1" applyAlignment="1" applyProtection="1">
      <alignment horizontal="center" vertical="center"/>
      <protection locked="0"/>
    </xf>
    <xf numFmtId="177" fontId="6" fillId="3" borderId="1" xfId="11" applyNumberFormat="1" applyFont="1" applyFill="1" applyBorder="1" applyAlignment="1" applyProtection="1">
      <alignment horizontal="right" vertical="center"/>
      <protection locked="0"/>
    </xf>
    <xf numFmtId="176" fontId="6" fillId="3" borderId="1" xfId="11" applyFont="1" applyFill="1" applyBorder="1" applyAlignment="1" applyProtection="1">
      <alignment horizontal="left" vertical="center"/>
      <protection locked="0"/>
    </xf>
    <xf numFmtId="9" fontId="6" fillId="3" borderId="1" xfId="2" applyFont="1" applyFill="1" applyBorder="1" applyAlignment="1" applyProtection="1">
      <alignment horizontal="center" vertical="center"/>
      <protection locked="0"/>
    </xf>
    <xf numFmtId="182" fontId="6" fillId="3" borderId="1" xfId="11" applyNumberFormat="1" applyFont="1" applyFill="1" applyBorder="1" applyAlignment="1" applyProtection="1">
      <alignment horizontal="center" vertical="center"/>
      <protection locked="0"/>
    </xf>
    <xf numFmtId="180" fontId="6" fillId="3" borderId="1" xfId="11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176" fontId="6" fillId="3" borderId="1" xfId="11" applyFont="1" applyFill="1" applyBorder="1" applyAlignment="1">
      <alignment horizontal="center" vertical="center"/>
    </xf>
    <xf numFmtId="176" fontId="6" fillId="3" borderId="3" xfId="11" applyFont="1" applyFill="1" applyBorder="1" applyAlignment="1" applyProtection="1">
      <alignment horizontal="center" vertical="center"/>
      <protection locked="0"/>
    </xf>
    <xf numFmtId="176" fontId="6" fillId="3" borderId="0" xfId="11" applyFont="1" applyFill="1" applyBorder="1" applyAlignment="1" applyProtection="1">
      <alignment horizontal="center" vertical="center"/>
      <protection locked="0"/>
    </xf>
    <xf numFmtId="0" fontId="6" fillId="3" borderId="1" xfId="17" applyFont="1" applyFill="1" applyBorder="1" applyAlignment="1">
      <alignment horizontal="center" vertical="center"/>
    </xf>
    <xf numFmtId="0" fontId="6" fillId="3" borderId="1" xfId="17" applyFont="1" applyFill="1" applyBorder="1" applyAlignment="1" applyProtection="1">
      <alignment horizontal="center" vertical="center"/>
      <protection locked="0"/>
    </xf>
    <xf numFmtId="177" fontId="6" fillId="3" borderId="1" xfId="18" applyNumberFormat="1" applyFont="1" applyFill="1" applyBorder="1" applyAlignment="1" applyProtection="1">
      <alignment horizontal="center" vertical="center"/>
      <protection locked="0"/>
    </xf>
    <xf numFmtId="177" fontId="6" fillId="3" borderId="1" xfId="18" applyNumberFormat="1" applyFont="1" applyFill="1" applyBorder="1" applyAlignment="1" applyProtection="1">
      <alignment horizontal="right" vertical="center"/>
    </xf>
    <xf numFmtId="177" fontId="6" fillId="3" borderId="1" xfId="18" applyNumberFormat="1" applyFont="1" applyFill="1" applyBorder="1" applyAlignment="1" applyProtection="1">
      <alignment horizontal="right" vertical="center"/>
      <protection locked="0"/>
    </xf>
    <xf numFmtId="0" fontId="6" fillId="3" borderId="1" xfId="17" applyFont="1" applyFill="1" applyBorder="1" applyAlignment="1">
      <alignment horizontal="center"/>
    </xf>
    <xf numFmtId="176" fontId="6" fillId="3" borderId="1" xfId="18" applyFont="1" applyFill="1" applyBorder="1" applyAlignment="1" applyProtection="1">
      <alignment horizontal="left" vertical="center"/>
      <protection locked="0"/>
    </xf>
    <xf numFmtId="9" fontId="6" fillId="3" borderId="1" xfId="19" applyFont="1" applyFill="1" applyBorder="1" applyAlignment="1" applyProtection="1">
      <alignment horizontal="center" vertical="center"/>
      <protection locked="0"/>
    </xf>
    <xf numFmtId="182" fontId="6" fillId="3" borderId="1" xfId="18" applyNumberFormat="1" applyFont="1" applyFill="1" applyBorder="1" applyAlignment="1" applyProtection="1">
      <alignment horizontal="center" vertical="center"/>
      <protection locked="0"/>
    </xf>
    <xf numFmtId="9" fontId="6" fillId="3" borderId="1" xfId="2" applyFont="1" applyFill="1" applyBorder="1" applyAlignment="1" applyProtection="1">
      <alignment horizontal="left" vertical="center"/>
      <protection locked="0"/>
    </xf>
    <xf numFmtId="49" fontId="6" fillId="3" borderId="1" xfId="17" applyNumberFormat="1" applyFont="1" applyFill="1" applyBorder="1" applyAlignment="1" applyProtection="1">
      <alignment horizontal="left" vertical="center"/>
      <protection locked="0"/>
    </xf>
    <xf numFmtId="0" fontId="6" fillId="3" borderId="1" xfId="17" applyFont="1" applyFill="1" applyBorder="1" applyAlignment="1" applyProtection="1">
      <alignment horizontal="center" vertical="center" wrapText="1"/>
      <protection locked="0"/>
    </xf>
    <xf numFmtId="182" fontId="6" fillId="3" borderId="1" xfId="0" applyNumberFormat="1" applyFont="1" applyFill="1" applyBorder="1" applyAlignment="1">
      <alignment horizontal="center" vertical="center"/>
    </xf>
    <xf numFmtId="0" fontId="6" fillId="3" borderId="1" xfId="17" applyFont="1" applyFill="1" applyBorder="1" applyAlignment="1">
      <alignment horizontal="left" vertical="center"/>
    </xf>
    <xf numFmtId="14" fontId="6" fillId="3" borderId="1" xfId="17" applyNumberFormat="1" applyFont="1" applyFill="1" applyBorder="1" applyAlignment="1">
      <alignment horizontal="left" vertical="center"/>
    </xf>
    <xf numFmtId="177" fontId="6" fillId="3" borderId="1" xfId="17" applyNumberFormat="1" applyFont="1" applyFill="1" applyBorder="1" applyAlignment="1">
      <alignment horizontal="center" vertical="center"/>
    </xf>
    <xf numFmtId="9" fontId="6" fillId="3" borderId="1" xfId="2" applyFont="1" applyFill="1" applyBorder="1" applyAlignment="1">
      <alignment horizontal="center"/>
    </xf>
    <xf numFmtId="49" fontId="6" fillId="3" borderId="1" xfId="17" applyNumberFormat="1" applyFont="1" applyFill="1" applyBorder="1" applyAlignment="1" applyProtection="1">
      <alignment horizontal="center" vertical="center"/>
      <protection locked="0"/>
    </xf>
    <xf numFmtId="176" fontId="6" fillId="3" borderId="1" xfId="1" applyFont="1" applyFill="1" applyBorder="1" applyAlignment="1" applyProtection="1">
      <alignment horizontal="center" vertical="center"/>
      <protection locked="0"/>
    </xf>
    <xf numFmtId="49" fontId="6" fillId="3" borderId="1" xfId="11" applyNumberFormat="1" applyFont="1" applyFill="1" applyBorder="1" applyAlignment="1" applyProtection="1">
      <alignment horizontal="center" vertical="center"/>
      <protection locked="0"/>
    </xf>
    <xf numFmtId="0" fontId="6" fillId="3" borderId="1" xfId="10" applyFont="1" applyFill="1" applyBorder="1" applyAlignment="1" applyProtection="1">
      <alignment horizontal="center" vertical="center"/>
    </xf>
    <xf numFmtId="9" fontId="6" fillId="3" borderId="1" xfId="11" applyNumberFormat="1" applyFont="1" applyFill="1" applyBorder="1" applyAlignment="1" applyProtection="1">
      <alignment horizontal="center" vertical="center"/>
      <protection locked="0"/>
    </xf>
    <xf numFmtId="177" fontId="6" fillId="3" borderId="1" xfId="11" applyNumberFormat="1" applyFont="1" applyFill="1" applyBorder="1" applyAlignment="1" applyProtection="1">
      <alignment horizontal="center" vertical="center" wrapText="1"/>
    </xf>
    <xf numFmtId="176" fontId="6" fillId="3" borderId="1" xfId="11" applyFont="1" applyFill="1" applyBorder="1" applyAlignment="1" applyProtection="1">
      <alignment horizontal="right" vertical="center"/>
      <protection locked="0"/>
    </xf>
    <xf numFmtId="0" fontId="6" fillId="3" borderId="1" xfId="17" applyFont="1" applyFill="1" applyBorder="1" applyAlignment="1">
      <alignment horizontal="left" vertical="center" wrapText="1"/>
    </xf>
    <xf numFmtId="176" fontId="11" fillId="3" borderId="1" xfId="6" applyFont="1" applyFill="1" applyBorder="1" applyAlignment="1">
      <alignment vertical="center"/>
    </xf>
    <xf numFmtId="176" fontId="6" fillId="3" borderId="1" xfId="6" applyFont="1" applyFill="1" applyBorder="1" applyAlignment="1" applyProtection="1">
      <alignment horizontal="center" vertical="center"/>
      <protection locked="0"/>
    </xf>
    <xf numFmtId="14" fontId="6" fillId="3" borderId="1" xfId="10" applyNumberFormat="1" applyFont="1" applyFill="1" applyBorder="1" applyAlignment="1">
      <alignment horizontal="center" vertical="center"/>
      <protection locked="0"/>
    </xf>
    <xf numFmtId="177" fontId="6" fillId="3" borderId="1" xfId="1" applyNumberFormat="1" applyFont="1" applyFill="1" applyBorder="1" applyAlignment="1" applyProtection="1">
      <alignment horizontal="center" vertical="center"/>
      <protection locked="0"/>
    </xf>
    <xf numFmtId="177" fontId="6" fillId="3" borderId="1" xfId="1" applyNumberFormat="1" applyFont="1" applyFill="1" applyBorder="1" applyAlignment="1" applyProtection="1">
      <alignment horizontal="center" vertical="center"/>
    </xf>
    <xf numFmtId="176" fontId="6" fillId="3" borderId="1" xfId="1" applyFont="1" applyFill="1" applyBorder="1" applyAlignment="1" applyProtection="1">
      <alignment horizontal="left" vertical="center"/>
    </xf>
    <xf numFmtId="176" fontId="6" fillId="3" borderId="1" xfId="1" applyFont="1" applyFill="1" applyBorder="1" applyAlignment="1" applyProtection="1">
      <alignment horizontal="center" vertical="center"/>
    </xf>
    <xf numFmtId="0" fontId="6" fillId="3" borderId="1" xfId="1" applyNumberFormat="1" applyFont="1" applyFill="1" applyBorder="1" applyAlignment="1" applyProtection="1">
      <alignment horizontal="left" vertical="center"/>
      <protection locked="0"/>
    </xf>
    <xf numFmtId="176" fontId="1" fillId="3" borderId="1" xfId="1" applyFont="1" applyFill="1" applyBorder="1" applyAlignment="1" applyProtection="1">
      <alignment horizontal="center" vertical="center"/>
      <protection locked="0"/>
    </xf>
    <xf numFmtId="49" fontId="6" fillId="3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1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 applyProtection="1">
      <alignment horizontal="center" vertical="center"/>
      <protection locked="0"/>
    </xf>
    <xf numFmtId="14" fontId="6" fillId="3" borderId="1" xfId="3" applyNumberFormat="1" applyFont="1" applyFill="1" applyBorder="1" applyAlignment="1" applyProtection="1">
      <alignment horizontal="left" vertical="center"/>
    </xf>
    <xf numFmtId="0" fontId="1" fillId="3" borderId="1" xfId="8" applyFont="1" applyFill="1" applyBorder="1" applyAlignment="1">
      <alignment horizontal="right" vertical="center"/>
      <protection locked="0"/>
    </xf>
    <xf numFmtId="14" fontId="6" fillId="3" borderId="1" xfId="1" applyNumberFormat="1" applyFont="1" applyFill="1" applyBorder="1" applyAlignment="1">
      <alignment horizontal="left" vertical="center"/>
    </xf>
    <xf numFmtId="14" fontId="6" fillId="3" borderId="1" xfId="10" applyNumberFormat="1" applyFont="1" applyFill="1" applyBorder="1" applyAlignment="1" applyProtection="1">
      <alignment horizontal="left" vertical="center"/>
    </xf>
    <xf numFmtId="14" fontId="6" fillId="3" borderId="1" xfId="10" applyNumberFormat="1" applyFont="1" applyFill="1" applyBorder="1" applyAlignment="1" applyProtection="1">
      <alignment horizontal="center" vertical="center"/>
    </xf>
    <xf numFmtId="0" fontId="6" fillId="3" borderId="1" xfId="21" applyFont="1" applyFill="1" applyBorder="1" applyAlignment="1" applyProtection="1">
      <alignment horizontal="center" vertical="center"/>
      <protection locked="0"/>
    </xf>
    <xf numFmtId="179" fontId="6" fillId="3" borderId="1" xfId="1" applyNumberFormat="1" applyFont="1" applyFill="1" applyBorder="1" applyAlignment="1" applyProtection="1">
      <alignment horizontal="center" vertical="center"/>
      <protection locked="0"/>
    </xf>
    <xf numFmtId="176" fontId="6" fillId="3" borderId="1" xfId="1" applyFont="1" applyFill="1" applyBorder="1" applyAlignment="1" applyProtection="1">
      <alignment horizontal="left" vertical="center"/>
      <protection locked="0"/>
    </xf>
    <xf numFmtId="0" fontId="6" fillId="3" borderId="1" xfId="21" applyFont="1" applyFill="1" applyBorder="1" applyAlignment="1">
      <alignment horizontal="center" vertical="center"/>
    </xf>
    <xf numFmtId="14" fontId="6" fillId="3" borderId="1" xfId="17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left" vertical="center"/>
    </xf>
    <xf numFmtId="180" fontId="6" fillId="3" borderId="1" xfId="0" applyNumberFormat="1" applyFont="1" applyFill="1" applyBorder="1" applyAlignment="1">
      <alignment horizontal="center" vertical="center"/>
    </xf>
    <xf numFmtId="177" fontId="6" fillId="3" borderId="1" xfId="1" applyNumberFormat="1" applyFont="1" applyFill="1" applyBorder="1" applyAlignment="1" applyProtection="1">
      <alignment vertical="center"/>
      <protection locked="0"/>
    </xf>
    <xf numFmtId="177" fontId="6" fillId="3" borderId="1" xfId="1" applyNumberFormat="1" applyFont="1" applyFill="1" applyBorder="1" applyAlignment="1">
      <alignment vertical="center"/>
    </xf>
    <xf numFmtId="176" fontId="6" fillId="3" borderId="1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 applyProtection="1">
      <alignment horizontal="left" vertical="center"/>
      <protection locked="0"/>
    </xf>
    <xf numFmtId="189" fontId="6" fillId="3" borderId="1" xfId="1" applyNumberFormat="1" applyFont="1" applyFill="1" applyBorder="1" applyAlignment="1" applyProtection="1">
      <alignment horizontal="left" vertical="center"/>
    </xf>
    <xf numFmtId="177" fontId="6" fillId="3" borderId="1" xfId="23" applyNumberFormat="1" applyFont="1" applyFill="1" applyBorder="1" applyAlignment="1">
      <alignment horizontal="right" vertical="center"/>
    </xf>
    <xf numFmtId="177" fontId="6" fillId="3" borderId="1" xfId="23" applyNumberFormat="1" applyFont="1" applyFill="1" applyBorder="1" applyAlignment="1" applyProtection="1">
      <alignment horizontal="center" vertical="center"/>
    </xf>
    <xf numFmtId="177" fontId="6" fillId="3" borderId="1" xfId="23" applyNumberFormat="1" applyFont="1" applyFill="1" applyBorder="1" applyAlignment="1" applyProtection="1">
      <alignment horizontal="right" vertical="center"/>
      <protection locked="0"/>
    </xf>
    <xf numFmtId="176" fontId="6" fillId="3" borderId="1" xfId="23" applyFont="1" applyFill="1" applyBorder="1" applyAlignment="1" applyProtection="1">
      <alignment horizontal="left" vertical="center"/>
    </xf>
    <xf numFmtId="176" fontId="6" fillId="3" borderId="1" xfId="23" applyFont="1" applyFill="1" applyBorder="1" applyAlignment="1" applyProtection="1">
      <alignment horizontal="center" vertical="center"/>
    </xf>
    <xf numFmtId="176" fontId="6" fillId="3" borderId="1" xfId="23" applyFont="1" applyFill="1" applyBorder="1" applyAlignment="1">
      <alignment horizontal="center" vertical="center"/>
    </xf>
    <xf numFmtId="176" fontId="6" fillId="3" borderId="1" xfId="23" applyFont="1" applyFill="1" applyBorder="1" applyAlignment="1" applyProtection="1">
      <alignment horizontal="center" vertical="center"/>
      <protection locked="0"/>
    </xf>
    <xf numFmtId="177" fontId="6" fillId="3" borderId="1" xfId="23" applyNumberFormat="1" applyFont="1" applyFill="1" applyBorder="1" applyAlignment="1">
      <alignment vertical="center"/>
    </xf>
    <xf numFmtId="189" fontId="6" fillId="3" borderId="1" xfId="23" applyNumberFormat="1" applyFont="1" applyFill="1" applyBorder="1" applyAlignment="1" applyProtection="1">
      <alignment horizontal="left" vertical="center"/>
    </xf>
    <xf numFmtId="177" fontId="6" fillId="3" borderId="1" xfId="23" applyNumberFormat="1" applyFont="1" applyFill="1" applyBorder="1" applyAlignment="1">
      <alignment horizontal="center" vertical="center"/>
    </xf>
    <xf numFmtId="177" fontId="6" fillId="3" borderId="1" xfId="23" applyNumberFormat="1" applyFont="1" applyFill="1" applyBorder="1" applyAlignment="1" applyProtection="1">
      <alignment horizontal="center" vertical="center"/>
      <protection locked="0"/>
    </xf>
    <xf numFmtId="0" fontId="6" fillId="3" borderId="1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center" vertical="top"/>
    </xf>
    <xf numFmtId="177" fontId="6" fillId="3" borderId="0" xfId="1" applyNumberFormat="1" applyFont="1" applyFill="1" applyBorder="1" applyAlignment="1">
      <alignment horizontal="right"/>
    </xf>
    <xf numFmtId="0" fontId="6" fillId="3" borderId="0" xfId="0" applyFont="1" applyFill="1" applyAlignment="1">
      <alignment horizontal="right"/>
    </xf>
    <xf numFmtId="176" fontId="6" fillId="3" borderId="0" xfId="1" applyFont="1" applyFill="1" applyBorder="1" applyAlignment="1">
      <alignment horizontal="left"/>
    </xf>
    <xf numFmtId="14" fontId="6" fillId="3" borderId="0" xfId="0" applyNumberFormat="1" applyFont="1" applyFill="1" applyAlignment="1">
      <alignment horizontal="center"/>
    </xf>
    <xf numFmtId="180" fontId="6" fillId="3" borderId="0" xfId="0" applyNumberFormat="1" applyFont="1" applyFill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5" applyFont="1" applyFill="1" applyBorder="1" applyAlignment="1" applyProtection="1">
      <alignment horizontal="center" vertical="center"/>
      <protection locked="0"/>
    </xf>
    <xf numFmtId="0" fontId="6" fillId="4" borderId="1" xfId="0" applyFont="1" applyFill="1" applyBorder="1" applyAlignment="1" applyProtection="1">
      <alignment horizontal="center" vertical="center"/>
      <protection locked="0"/>
    </xf>
    <xf numFmtId="0" fontId="6" fillId="4" borderId="1" xfId="3" applyFont="1" applyFill="1" applyBorder="1" applyAlignment="1">
      <alignment horizontal="center" vertical="center"/>
      <protection locked="0"/>
    </xf>
    <xf numFmtId="0" fontId="6" fillId="4" borderId="1" xfId="5" applyFont="1" applyFill="1" applyBorder="1" applyAlignment="1">
      <alignment horizontal="center" vertical="center"/>
    </xf>
    <xf numFmtId="0" fontId="6" fillId="4" borderId="1" xfId="3" applyFont="1" applyFill="1" applyBorder="1" applyAlignment="1" applyProtection="1">
      <alignment horizontal="center" vertical="center"/>
    </xf>
    <xf numFmtId="0" fontId="6" fillId="4" borderId="1" xfId="3" applyFont="1" applyFill="1" applyBorder="1" applyAlignment="1">
      <alignment horizontal="left" vertical="center"/>
      <protection locked="0"/>
    </xf>
    <xf numFmtId="0" fontId="6" fillId="4" borderId="1" xfId="0" applyFont="1" applyFill="1" applyBorder="1" applyAlignment="1">
      <alignment horizontal="left" vertical="center"/>
    </xf>
    <xf numFmtId="14" fontId="6" fillId="4" borderId="1" xfId="3" applyNumberFormat="1" applyFont="1" applyFill="1" applyBorder="1" applyAlignment="1">
      <alignment horizontal="center" vertical="center"/>
      <protection locked="0"/>
    </xf>
    <xf numFmtId="177" fontId="6" fillId="4" borderId="1" xfId="0" applyNumberFormat="1" applyFont="1" applyFill="1" applyBorder="1" applyAlignment="1">
      <alignment horizontal="right" vertical="center"/>
    </xf>
    <xf numFmtId="177" fontId="6" fillId="4" borderId="1" xfId="0" applyNumberFormat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 applyProtection="1">
      <alignment horizontal="right" vertical="center"/>
      <protection locked="0"/>
    </xf>
    <xf numFmtId="0" fontId="6" fillId="4" borderId="1" xfId="8" applyFont="1" applyFill="1" applyBorder="1" applyAlignment="1">
      <alignment horizontal="right" vertical="center"/>
      <protection locked="0"/>
    </xf>
    <xf numFmtId="40" fontId="6" fillId="4" borderId="1" xfId="4" applyNumberFormat="1" applyFont="1" applyFill="1" applyBorder="1" applyAlignment="1" applyProtection="1">
      <alignment horizontal="left" vertical="center"/>
    </xf>
    <xf numFmtId="40" fontId="6" fillId="4" borderId="1" xfId="4" applyNumberFormat="1" applyFont="1" applyFill="1" applyBorder="1" applyAlignment="1" applyProtection="1">
      <alignment horizontal="center" vertical="center"/>
    </xf>
    <xf numFmtId="181" fontId="6" fillId="4" borderId="1" xfId="1" applyNumberFormat="1" applyFont="1" applyFill="1" applyBorder="1" applyAlignment="1">
      <alignment horizontal="left"/>
    </xf>
    <xf numFmtId="40" fontId="6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14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/>
    </xf>
    <xf numFmtId="180" fontId="6" fillId="4" borderId="1" xfId="0" applyNumberFormat="1" applyFont="1" applyFill="1" applyBorder="1" applyAlignment="1">
      <alignment horizontal="center"/>
    </xf>
    <xf numFmtId="0" fontId="6" fillId="4" borderId="0" xfId="0" applyFont="1" applyFill="1"/>
    <xf numFmtId="181" fontId="6" fillId="4" borderId="1" xfId="1" applyNumberFormat="1" applyFont="1" applyFill="1" applyBorder="1" applyAlignment="1">
      <alignment horizontal="center" vertical="center"/>
    </xf>
    <xf numFmtId="177" fontId="6" fillId="4" borderId="1" xfId="1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horizontal="center" vertical="center" wrapText="1"/>
    </xf>
    <xf numFmtId="176" fontId="6" fillId="4" borderId="1" xfId="1" applyFont="1" applyFill="1" applyBorder="1" applyAlignment="1">
      <alignment horizontal="left"/>
    </xf>
    <xf numFmtId="177" fontId="6" fillId="4" borderId="1" xfId="0" applyNumberFormat="1" applyFont="1" applyFill="1" applyBorder="1" applyAlignment="1">
      <alignment horizontal="right" vertical="center" wrapText="1"/>
    </xf>
    <xf numFmtId="177" fontId="6" fillId="4" borderId="1" xfId="1" applyNumberFormat="1" applyFont="1" applyFill="1" applyBorder="1" applyAlignment="1">
      <alignment horizontal="center" vertical="center"/>
    </xf>
    <xf numFmtId="176" fontId="6" fillId="4" borderId="1" xfId="1" applyFont="1" applyFill="1" applyBorder="1" applyAlignment="1">
      <alignment horizontal="center" vertical="center"/>
    </xf>
    <xf numFmtId="0" fontId="6" fillId="4" borderId="1" xfId="3" applyFont="1" applyFill="1" applyBorder="1" applyAlignment="1">
      <alignment horizontal="center" vertical="center" wrapText="1"/>
      <protection locked="0"/>
    </xf>
    <xf numFmtId="14" fontId="6" fillId="4" borderId="1" xfId="3" applyNumberFormat="1" applyFont="1" applyFill="1" applyBorder="1" applyAlignment="1">
      <alignment horizontal="center" vertical="center" wrapText="1"/>
      <protection locked="0"/>
    </xf>
    <xf numFmtId="180" fontId="6" fillId="4" borderId="1" xfId="1" applyNumberFormat="1" applyFont="1" applyFill="1" applyBorder="1" applyAlignment="1">
      <alignment horizontal="center"/>
    </xf>
    <xf numFmtId="177" fontId="6" fillId="4" borderId="1" xfId="1" applyNumberFormat="1" applyFont="1" applyFill="1" applyBorder="1" applyAlignment="1">
      <alignment horizontal="left"/>
    </xf>
    <xf numFmtId="177" fontId="6" fillId="4" borderId="0" xfId="0" applyNumberFormat="1" applyFont="1" applyFill="1"/>
    <xf numFmtId="0" fontId="6" fillId="4" borderId="1" xfId="1" applyNumberFormat="1" applyFont="1" applyFill="1" applyBorder="1" applyAlignment="1">
      <alignment horizontal="center" vertical="center"/>
    </xf>
    <xf numFmtId="184" fontId="6" fillId="4" borderId="1" xfId="1" applyNumberFormat="1" applyFont="1" applyFill="1" applyBorder="1" applyAlignment="1">
      <alignment horizontal="left"/>
    </xf>
    <xf numFmtId="185" fontId="6" fillId="4" borderId="1" xfId="1" applyNumberFormat="1" applyFont="1" applyFill="1" applyBorder="1" applyAlignment="1">
      <alignment horizontal="center" vertical="center"/>
    </xf>
    <xf numFmtId="176" fontId="6" fillId="4" borderId="0" xfId="0" applyNumberFormat="1" applyFont="1" applyFill="1"/>
    <xf numFmtId="49" fontId="6" fillId="4" borderId="1" xfId="5" applyNumberFormat="1" applyFont="1" applyFill="1" applyBorder="1" applyAlignment="1" applyProtection="1">
      <alignment horizontal="left" vertical="center"/>
      <protection locked="0"/>
    </xf>
    <xf numFmtId="0" fontId="6" fillId="4" borderId="1" xfId="10" applyFont="1" applyFill="1" applyBorder="1" applyAlignment="1" applyProtection="1">
      <alignment horizontal="left" vertical="center"/>
    </xf>
    <xf numFmtId="14" fontId="6" fillId="4" borderId="1" xfId="4" applyNumberFormat="1" applyFont="1" applyFill="1" applyBorder="1" applyAlignment="1" applyProtection="1">
      <alignment horizontal="center" vertical="center"/>
    </xf>
    <xf numFmtId="177" fontId="6" fillId="4" borderId="1" xfId="8" applyNumberFormat="1" applyFont="1" applyFill="1" applyBorder="1" applyAlignment="1">
      <alignment horizontal="right" vertical="center"/>
      <protection locked="0"/>
    </xf>
    <xf numFmtId="177" fontId="6" fillId="4" borderId="1" xfId="11" applyNumberFormat="1" applyFont="1" applyFill="1" applyBorder="1" applyAlignment="1" applyProtection="1">
      <alignment horizontal="right" vertical="center"/>
    </xf>
    <xf numFmtId="177" fontId="6" fillId="4" borderId="1" xfId="1" applyNumberFormat="1" applyFont="1" applyFill="1" applyBorder="1" applyAlignment="1" applyProtection="1">
      <alignment horizontal="right" vertical="center"/>
    </xf>
    <xf numFmtId="0" fontId="6" fillId="4" borderId="1" xfId="5" applyFont="1" applyFill="1" applyBorder="1" applyAlignment="1" applyProtection="1">
      <alignment horizontal="left" vertical="center"/>
      <protection locked="0"/>
    </xf>
    <xf numFmtId="0" fontId="6" fillId="4" borderId="1" xfId="5" applyFont="1" applyFill="1" applyBorder="1" applyAlignment="1">
      <alignment horizontal="center"/>
    </xf>
    <xf numFmtId="14" fontId="6" fillId="4" borderId="1" xfId="4" applyNumberFormat="1" applyFont="1" applyFill="1" applyBorder="1" applyAlignment="1" applyProtection="1">
      <alignment horizontal="center" vertical="center" wrapText="1"/>
    </xf>
    <xf numFmtId="0" fontId="6" fillId="4" borderId="1" xfId="5" applyFont="1" applyFill="1" applyBorder="1" applyAlignment="1" applyProtection="1">
      <alignment horizontal="center" vertical="center" wrapText="1"/>
      <protection locked="0"/>
    </xf>
    <xf numFmtId="0" fontId="6" fillId="4" borderId="1" xfId="4" applyFont="1" applyFill="1" applyBorder="1" applyAlignment="1" applyProtection="1">
      <alignment horizontal="center" vertical="center" wrapText="1"/>
    </xf>
    <xf numFmtId="0" fontId="6" fillId="4" borderId="1" xfId="10" applyFont="1" applyFill="1" applyBorder="1" applyAlignment="1" applyProtection="1">
      <alignment horizontal="left" vertical="center" wrapText="1"/>
    </xf>
    <xf numFmtId="14" fontId="6" fillId="4" borderId="1" xfId="5" applyNumberFormat="1" applyFont="1" applyFill="1" applyBorder="1" applyAlignment="1">
      <alignment horizontal="left" vertical="center" wrapText="1"/>
    </xf>
    <xf numFmtId="0" fontId="6" fillId="4" borderId="1" xfId="4" applyFont="1" applyFill="1" applyBorder="1" applyAlignment="1" applyProtection="1">
      <alignment horizontal="left" vertical="center"/>
    </xf>
    <xf numFmtId="40" fontId="6" fillId="4" borderId="1" xfId="4" applyNumberFormat="1" applyFont="1" applyFill="1" applyBorder="1" applyAlignment="1" applyProtection="1">
      <alignment horizontal="center" vertical="center" wrapText="1"/>
    </xf>
    <xf numFmtId="177" fontId="6" fillId="4" borderId="1" xfId="12" applyNumberFormat="1" applyFont="1" applyFill="1" applyBorder="1" applyAlignment="1" applyProtection="1">
      <alignment horizontal="center" vertical="center"/>
      <protection locked="0"/>
    </xf>
    <xf numFmtId="177" fontId="6" fillId="4" borderId="1" xfId="7" applyNumberFormat="1" applyFont="1" applyFill="1" applyBorder="1" applyAlignment="1">
      <alignment horizontal="right" vertical="center"/>
    </xf>
    <xf numFmtId="177" fontId="6" fillId="4" borderId="1" xfId="6" applyNumberFormat="1" applyFont="1" applyFill="1" applyBorder="1" applyAlignment="1" applyProtection="1">
      <alignment horizontal="right" vertical="center"/>
      <protection locked="0"/>
    </xf>
    <xf numFmtId="40" fontId="6" fillId="4" borderId="1" xfId="4" applyNumberFormat="1" applyFont="1" applyFill="1" applyBorder="1" applyAlignment="1" applyProtection="1">
      <alignment horizontal="left" vertical="top"/>
    </xf>
    <xf numFmtId="180" fontId="6" fillId="4" borderId="1" xfId="3" applyNumberFormat="1" applyFont="1" applyFill="1" applyBorder="1" applyAlignment="1">
      <alignment horizontal="center" vertical="center" wrapText="1"/>
      <protection locked="0"/>
    </xf>
    <xf numFmtId="180" fontId="6" fillId="4" borderId="1" xfId="4" applyNumberFormat="1" applyFont="1" applyFill="1" applyBorder="1" applyAlignment="1">
      <alignment horizontal="center" vertical="center"/>
      <protection locked="0"/>
    </xf>
    <xf numFmtId="9" fontId="6" fillId="4" borderId="1" xfId="5" applyNumberFormat="1" applyFont="1" applyFill="1" applyBorder="1" applyAlignment="1">
      <alignment horizontal="left" vertical="center"/>
    </xf>
    <xf numFmtId="9" fontId="6" fillId="4" borderId="1" xfId="13" applyFont="1" applyFill="1" applyBorder="1" applyAlignment="1">
      <alignment horizontal="center" vertical="center"/>
    </xf>
    <xf numFmtId="180" fontId="6" fillId="4" borderId="1" xfId="5" applyNumberFormat="1" applyFont="1" applyFill="1" applyBorder="1" applyAlignment="1">
      <alignment horizontal="center" vertical="center"/>
    </xf>
    <xf numFmtId="176" fontId="6" fillId="4" borderId="1" xfId="1" applyFont="1" applyFill="1" applyBorder="1" applyAlignment="1">
      <alignment horizontal="center"/>
    </xf>
    <xf numFmtId="14" fontId="6" fillId="4" borderId="1" xfId="3" applyNumberFormat="1" applyFont="1" applyFill="1" applyBorder="1" applyAlignment="1">
      <alignment horizontal="left" vertical="center"/>
      <protection locked="0"/>
    </xf>
    <xf numFmtId="49" fontId="6" fillId="4" borderId="1" xfId="3" applyNumberFormat="1" applyFont="1" applyFill="1" applyBorder="1" applyAlignment="1">
      <alignment horizontal="center" vertical="center"/>
      <protection locked="0"/>
    </xf>
    <xf numFmtId="49" fontId="6" fillId="4" borderId="1" xfId="3" applyNumberFormat="1" applyFont="1" applyFill="1" applyBorder="1" applyAlignment="1">
      <alignment horizontal="left" vertical="center"/>
      <protection locked="0"/>
    </xf>
    <xf numFmtId="14" fontId="6" fillId="4" borderId="1" xfId="8" applyNumberFormat="1" applyFont="1" applyFill="1" applyBorder="1" applyAlignment="1">
      <alignment horizontal="left" vertical="center"/>
      <protection locked="0"/>
    </xf>
    <xf numFmtId="186" fontId="6" fillId="4" borderId="1" xfId="1" applyNumberFormat="1" applyFont="1" applyFill="1" applyBorder="1" applyAlignment="1">
      <alignment horizontal="left" vertical="center"/>
    </xf>
    <xf numFmtId="181" fontId="6" fillId="4" borderId="1" xfId="1" applyNumberFormat="1" applyFont="1" applyFill="1" applyBorder="1" applyAlignment="1">
      <alignment horizontal="left" vertical="center"/>
    </xf>
    <xf numFmtId="14" fontId="6" fillId="4" borderId="1" xfId="4" applyNumberFormat="1" applyFont="1" applyFill="1" applyBorder="1" applyAlignment="1" applyProtection="1">
      <alignment horizontal="left" vertical="center"/>
    </xf>
    <xf numFmtId="176" fontId="6" fillId="4" borderId="1" xfId="1" applyFont="1" applyFill="1" applyBorder="1" applyAlignment="1">
      <alignment horizontal="left" vertical="center"/>
    </xf>
    <xf numFmtId="183" fontId="6" fillId="4" borderId="1" xfId="1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center" vertical="center" wrapText="1"/>
      <protection locked="0"/>
    </xf>
    <xf numFmtId="0" fontId="6" fillId="4" borderId="1" xfId="3" applyFont="1" applyFill="1" applyBorder="1" applyAlignment="1" applyProtection="1">
      <alignment horizontal="center" vertical="center" wrapText="1"/>
    </xf>
    <xf numFmtId="0" fontId="6" fillId="4" borderId="1" xfId="4" applyFont="1" applyFill="1" applyBorder="1" applyAlignment="1" applyProtection="1">
      <alignment horizontal="left" vertical="center" wrapText="1"/>
    </xf>
    <xf numFmtId="177" fontId="6" fillId="4" borderId="1" xfId="4" applyNumberFormat="1" applyFont="1" applyFill="1" applyBorder="1" applyAlignment="1" applyProtection="1">
      <alignment horizontal="center" vertical="center" wrapText="1"/>
    </xf>
    <xf numFmtId="177" fontId="6" fillId="4" borderId="1" xfId="6" applyNumberFormat="1" applyFont="1" applyFill="1" applyBorder="1" applyAlignment="1" applyProtection="1">
      <alignment horizontal="center" vertical="center"/>
    </xf>
    <xf numFmtId="177" fontId="6" fillId="4" borderId="1" xfId="1" applyNumberFormat="1" applyFont="1" applyFill="1" applyBorder="1" applyAlignment="1" applyProtection="1">
      <alignment horizontal="right" vertical="center" wrapText="1"/>
    </xf>
    <xf numFmtId="182" fontId="6" fillId="4" borderId="1" xfId="3" applyNumberFormat="1" applyFont="1" applyFill="1" applyBorder="1" applyAlignment="1">
      <alignment horizontal="right" vertical="center" wrapText="1"/>
      <protection locked="0"/>
    </xf>
    <xf numFmtId="0" fontId="6" fillId="4" borderId="1" xfId="9" applyFont="1" applyFill="1" applyBorder="1" applyAlignment="1">
      <alignment horizontal="left" vertical="top" wrapText="1"/>
      <protection locked="0"/>
    </xf>
    <xf numFmtId="0" fontId="6" fillId="4" borderId="1" xfId="9" applyFont="1" applyFill="1" applyBorder="1" applyAlignment="1">
      <alignment horizontal="center" vertical="center" wrapText="1"/>
      <protection locked="0"/>
    </xf>
    <xf numFmtId="180" fontId="6" fillId="4" borderId="1" xfId="3" applyNumberFormat="1" applyFont="1" applyFill="1" applyBorder="1" applyAlignment="1">
      <alignment horizontal="left" vertical="center" wrapText="1"/>
      <protection locked="0"/>
    </xf>
    <xf numFmtId="14" fontId="6" fillId="4" borderId="1" xfId="4" applyNumberFormat="1" applyFont="1" applyFill="1" applyBorder="1" applyAlignment="1">
      <alignment horizontal="center" vertical="center"/>
      <protection locked="0"/>
    </xf>
    <xf numFmtId="14" fontId="6" fillId="4" borderId="2" xfId="4" applyNumberFormat="1" applyFont="1" applyFill="1" applyBorder="1" applyAlignment="1">
      <alignment horizontal="center" vertical="center"/>
      <protection locked="0"/>
    </xf>
    <xf numFmtId="14" fontId="6" fillId="4" borderId="1" xfId="3" applyNumberFormat="1" applyFont="1" applyFill="1" applyBorder="1" applyAlignment="1">
      <alignment horizontal="left" vertical="center" wrapText="1"/>
      <protection locked="0"/>
    </xf>
    <xf numFmtId="9" fontId="6" fillId="4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 wrapText="1"/>
    </xf>
    <xf numFmtId="14" fontId="6" fillId="4" borderId="1" xfId="0" applyNumberFormat="1" applyFont="1" applyFill="1" applyBorder="1" applyAlignment="1">
      <alignment horizontal="left" vertical="center"/>
    </xf>
    <xf numFmtId="14" fontId="6" fillId="4" borderId="1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 wrapText="1"/>
      <protection locked="0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3" applyFont="1" applyFill="1" applyBorder="1" applyAlignment="1" applyProtection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left" vertical="center"/>
    </xf>
    <xf numFmtId="14" fontId="1" fillId="4" borderId="1" xfId="0" applyNumberFormat="1" applyFont="1" applyFill="1" applyBorder="1" applyAlignment="1">
      <alignment horizontal="center" vertical="center" wrapText="1"/>
    </xf>
    <xf numFmtId="177" fontId="1" fillId="4" borderId="1" xfId="4" applyNumberFormat="1" applyFont="1" applyFill="1" applyBorder="1" applyAlignment="1" applyProtection="1">
      <alignment horizontal="center" vertical="center" wrapText="1"/>
    </xf>
    <xf numFmtId="177" fontId="1" fillId="4" borderId="1" xfId="6" applyNumberFormat="1" applyFont="1" applyFill="1" applyBorder="1" applyAlignment="1" applyProtection="1">
      <alignment horizontal="center" vertical="center"/>
    </xf>
    <xf numFmtId="177" fontId="1" fillId="4" borderId="1" xfId="1" applyNumberFormat="1" applyFont="1" applyFill="1" applyBorder="1" applyAlignment="1">
      <alignment horizontal="right" vertical="center"/>
    </xf>
    <xf numFmtId="182" fontId="1" fillId="4" borderId="1" xfId="3" applyNumberFormat="1" applyFont="1" applyFill="1" applyBorder="1" applyAlignment="1">
      <alignment horizontal="right" vertical="center" wrapText="1"/>
      <protection locked="0"/>
    </xf>
    <xf numFmtId="0" fontId="1" fillId="4" borderId="1" xfId="0" applyFont="1" applyFill="1" applyBorder="1" applyAlignment="1">
      <alignment horizontal="left" vertical="top" wrapText="1"/>
    </xf>
    <xf numFmtId="180" fontId="1" fillId="4" borderId="1" xfId="3" applyNumberFormat="1" applyFont="1" applyFill="1" applyBorder="1" applyAlignment="1">
      <alignment horizontal="left" vertical="center" wrapText="1"/>
      <protection locked="0"/>
    </xf>
    <xf numFmtId="180" fontId="1" fillId="4" borderId="1" xfId="3" applyNumberFormat="1" applyFont="1" applyFill="1" applyBorder="1" applyAlignment="1">
      <alignment horizontal="center" vertical="center" wrapText="1"/>
      <protection locked="0"/>
    </xf>
    <xf numFmtId="14" fontId="1" fillId="4" borderId="1" xfId="4" applyNumberFormat="1" applyFont="1" applyFill="1" applyBorder="1" applyAlignment="1" applyProtection="1">
      <alignment horizontal="center" vertical="center"/>
    </xf>
    <xf numFmtId="9" fontId="1" fillId="4" borderId="1" xfId="0" applyNumberFormat="1" applyFont="1" applyFill="1" applyBorder="1" applyAlignment="1">
      <alignment horizontal="center" vertical="center"/>
    </xf>
    <xf numFmtId="177" fontId="6" fillId="4" borderId="1" xfId="3" applyNumberFormat="1" applyFont="1" applyFill="1" applyBorder="1" applyAlignment="1">
      <alignment horizontal="center" vertical="center" wrapText="1"/>
      <protection locked="0"/>
    </xf>
    <xf numFmtId="0" fontId="1" fillId="4" borderId="1" xfId="4" applyFont="1" applyFill="1" applyBorder="1" applyAlignment="1" applyProtection="1">
      <alignment horizontal="left" vertical="center" wrapText="1"/>
    </xf>
    <xf numFmtId="0" fontId="1" fillId="4" borderId="1" xfId="10" applyFont="1" applyFill="1" applyBorder="1" applyAlignment="1" applyProtection="1">
      <alignment horizontal="left" vertical="center"/>
    </xf>
    <xf numFmtId="14" fontId="1" fillId="4" borderId="1" xfId="4" applyNumberFormat="1" applyFont="1" applyFill="1" applyBorder="1" applyAlignment="1" applyProtection="1">
      <alignment horizontal="left" vertical="center"/>
    </xf>
    <xf numFmtId="177" fontId="1" fillId="4" borderId="1" xfId="3" applyNumberFormat="1" applyFont="1" applyFill="1" applyBorder="1" applyAlignment="1">
      <alignment horizontal="center" vertical="center" wrapText="1"/>
      <protection locked="0"/>
    </xf>
    <xf numFmtId="14" fontId="1" fillId="4" borderId="1" xfId="4" applyNumberFormat="1" applyFont="1" applyFill="1" applyBorder="1" applyAlignment="1">
      <alignment horizontal="center" vertical="center"/>
      <protection locked="0"/>
    </xf>
    <xf numFmtId="14" fontId="1" fillId="4" borderId="2" xfId="4" applyNumberFormat="1" applyFont="1" applyFill="1" applyBorder="1" applyAlignment="1">
      <alignment horizontal="center" vertical="center"/>
      <protection locked="0"/>
    </xf>
    <xf numFmtId="180" fontId="11" fillId="4" borderId="1" xfId="3" applyNumberFormat="1" applyFont="1" applyFill="1" applyBorder="1" applyAlignment="1">
      <alignment horizontal="center" vertical="center" wrapText="1"/>
      <protection locked="0"/>
    </xf>
    <xf numFmtId="40" fontId="6" fillId="4" borderId="1" xfId="4" applyNumberFormat="1" applyFont="1" applyFill="1" applyBorder="1" applyAlignment="1" applyProtection="1">
      <alignment horizontal="left" vertical="top" wrapText="1"/>
    </xf>
    <xf numFmtId="180" fontId="6" fillId="4" borderId="1" xfId="6" applyNumberFormat="1" applyFont="1" applyFill="1" applyBorder="1" applyAlignment="1" applyProtection="1">
      <alignment horizontal="center" vertical="center"/>
    </xf>
    <xf numFmtId="0" fontId="1" fillId="4" borderId="1" xfId="4" applyFont="1" applyFill="1" applyBorder="1" applyAlignment="1" applyProtection="1">
      <alignment horizontal="center" vertical="center" wrapText="1"/>
    </xf>
    <xf numFmtId="0" fontId="1" fillId="4" borderId="1" xfId="4" applyFont="1" applyFill="1" applyBorder="1" applyAlignment="1" applyProtection="1">
      <alignment horizontal="left" vertical="center"/>
    </xf>
    <xf numFmtId="0" fontId="1" fillId="4" borderId="1" xfId="10" applyFont="1" applyFill="1" applyBorder="1" applyAlignment="1" applyProtection="1">
      <alignment horizontal="left" vertical="center" wrapText="1"/>
    </xf>
    <xf numFmtId="177" fontId="1" fillId="4" borderId="1" xfId="1" applyNumberFormat="1" applyFont="1" applyFill="1" applyBorder="1" applyAlignment="1" applyProtection="1">
      <alignment horizontal="right" vertical="center" wrapText="1"/>
    </xf>
    <xf numFmtId="40" fontId="10" fillId="4" borderId="1" xfId="4" applyNumberFormat="1" applyFont="1" applyFill="1" applyBorder="1" applyAlignment="1" applyProtection="1">
      <alignment horizontal="center" vertical="top" wrapText="1"/>
    </xf>
    <xf numFmtId="40" fontId="1" fillId="4" borderId="1" xfId="4" applyNumberFormat="1" applyFont="1" applyFill="1" applyBorder="1" applyAlignment="1" applyProtection="1">
      <alignment horizontal="center" vertical="center" wrapText="1"/>
    </xf>
    <xf numFmtId="0" fontId="6" fillId="4" borderId="1" xfId="4" applyFont="1" applyFill="1" applyBorder="1" applyAlignment="1">
      <alignment horizontal="left" vertical="center" wrapText="1"/>
      <protection locked="0"/>
    </xf>
    <xf numFmtId="178" fontId="6" fillId="4" borderId="1" xfId="3" applyNumberFormat="1" applyFont="1" applyFill="1" applyBorder="1" applyAlignment="1">
      <alignment horizontal="left" vertical="center" wrapText="1"/>
      <protection locked="0"/>
    </xf>
    <xf numFmtId="0" fontId="6" fillId="4" borderId="1" xfId="15" applyFont="1" applyFill="1" applyBorder="1" applyAlignment="1" applyProtection="1">
      <alignment horizontal="center" vertical="center"/>
      <protection locked="0"/>
    </xf>
    <xf numFmtId="0" fontId="6" fillId="4" borderId="1" xfId="15" applyFont="1" applyFill="1" applyBorder="1" applyAlignment="1">
      <alignment horizontal="center" vertical="center"/>
    </xf>
    <xf numFmtId="0" fontId="6" fillId="4" borderId="1" xfId="15" applyFont="1" applyFill="1" applyBorder="1" applyAlignment="1" applyProtection="1">
      <alignment horizontal="center" vertical="center" wrapText="1"/>
      <protection locked="0"/>
    </xf>
    <xf numFmtId="49" fontId="6" fillId="4" borderId="1" xfId="15" applyNumberFormat="1" applyFont="1" applyFill="1" applyBorder="1" applyAlignment="1" applyProtection="1">
      <alignment horizontal="left" vertical="center" wrapText="1"/>
      <protection locked="0"/>
    </xf>
    <xf numFmtId="177" fontId="6" fillId="4" borderId="1" xfId="8" applyNumberFormat="1" applyFont="1" applyFill="1" applyBorder="1" applyAlignment="1">
      <alignment horizontal="center" vertical="center"/>
      <protection locked="0"/>
    </xf>
    <xf numFmtId="14" fontId="6" fillId="4" borderId="1" xfId="4" applyNumberFormat="1" applyFont="1" applyFill="1" applyBorder="1" applyAlignment="1" applyProtection="1">
      <alignment horizontal="left" vertical="top" wrapText="1"/>
    </xf>
    <xf numFmtId="9" fontId="6" fillId="4" borderId="1" xfId="0" applyNumberFormat="1" applyFont="1" applyFill="1" applyBorder="1" applyAlignment="1">
      <alignment horizontal="left" vertical="center"/>
    </xf>
    <xf numFmtId="14" fontId="6" fillId="4" borderId="1" xfId="4" applyNumberFormat="1" applyFont="1" applyFill="1" applyBorder="1" applyAlignment="1" applyProtection="1">
      <alignment horizontal="left" vertical="center" wrapText="1"/>
    </xf>
    <xf numFmtId="178" fontId="6" fillId="4" borderId="1" xfId="3" applyNumberFormat="1" applyFont="1" applyFill="1" applyBorder="1" applyAlignment="1">
      <alignment horizontal="center" vertical="center" wrapText="1"/>
      <protection locked="0"/>
    </xf>
    <xf numFmtId="0" fontId="1" fillId="4" borderId="1" xfId="15" applyFont="1" applyFill="1" applyBorder="1" applyAlignment="1" applyProtection="1">
      <alignment horizontal="center" vertical="center"/>
      <protection locked="0"/>
    </xf>
    <xf numFmtId="0" fontId="1" fillId="4" borderId="1" xfId="15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 vertical="center"/>
      <protection locked="0"/>
    </xf>
    <xf numFmtId="0" fontId="1" fillId="4" borderId="1" xfId="3" applyFont="1" applyFill="1" applyBorder="1" applyAlignment="1">
      <alignment horizontal="center" vertical="center" wrapText="1"/>
      <protection locked="0"/>
    </xf>
    <xf numFmtId="0" fontId="1" fillId="4" borderId="1" xfId="15" applyFont="1" applyFill="1" applyBorder="1" applyAlignment="1" applyProtection="1">
      <alignment horizontal="center" vertical="center" wrapText="1"/>
      <protection locked="0"/>
    </xf>
    <xf numFmtId="49" fontId="1" fillId="4" borderId="1" xfId="15" applyNumberFormat="1" applyFont="1" applyFill="1" applyBorder="1" applyAlignment="1" applyProtection="1">
      <alignment horizontal="left" vertical="center" wrapText="1"/>
      <protection locked="0"/>
    </xf>
    <xf numFmtId="14" fontId="1" fillId="4" borderId="1" xfId="4" applyNumberFormat="1" applyFont="1" applyFill="1" applyBorder="1" applyAlignment="1" applyProtection="1">
      <alignment horizontal="center" vertical="center" wrapText="1"/>
    </xf>
    <xf numFmtId="177" fontId="1" fillId="4" borderId="1" xfId="1" applyNumberFormat="1" applyFont="1" applyFill="1" applyBorder="1" applyAlignment="1" applyProtection="1">
      <alignment horizontal="right" vertical="center"/>
      <protection locked="0"/>
    </xf>
    <xf numFmtId="14" fontId="1" fillId="4" borderId="1" xfId="4" applyNumberFormat="1" applyFont="1" applyFill="1" applyBorder="1" applyAlignment="1" applyProtection="1">
      <alignment horizontal="left" vertical="top" wrapText="1"/>
    </xf>
    <xf numFmtId="0" fontId="1" fillId="4" borderId="1" xfId="9" applyFont="1" applyFill="1" applyBorder="1" applyAlignment="1">
      <alignment horizontal="center" vertical="center" wrapText="1"/>
      <protection locked="0"/>
    </xf>
    <xf numFmtId="178" fontId="1" fillId="4" borderId="1" xfId="3" applyNumberFormat="1" applyFont="1" applyFill="1" applyBorder="1" applyAlignment="1">
      <alignment horizontal="left" vertical="center" wrapText="1"/>
      <protection locked="0"/>
    </xf>
    <xf numFmtId="178" fontId="1" fillId="4" borderId="1" xfId="3" applyNumberFormat="1" applyFont="1" applyFill="1" applyBorder="1" applyAlignment="1">
      <alignment horizontal="center" vertical="center" wrapText="1"/>
      <protection locked="0"/>
    </xf>
    <xf numFmtId="9" fontId="1" fillId="4" borderId="1" xfId="0" applyNumberFormat="1" applyFont="1" applyFill="1" applyBorder="1" applyAlignment="1">
      <alignment horizontal="left" vertical="center"/>
    </xf>
    <xf numFmtId="0" fontId="6" fillId="4" borderId="1" xfId="8" applyFont="1" applyFill="1" applyBorder="1" applyAlignment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left" vertical="center"/>
      <protection locked="0"/>
    </xf>
    <xf numFmtId="177" fontId="6" fillId="4" borderId="1" xfId="11" applyNumberFormat="1" applyFont="1" applyFill="1" applyBorder="1" applyAlignment="1" applyProtection="1">
      <alignment horizontal="center" vertical="center"/>
      <protection locked="0"/>
    </xf>
    <xf numFmtId="177" fontId="6" fillId="4" borderId="1" xfId="11" applyNumberFormat="1" applyFont="1" applyFill="1" applyBorder="1" applyAlignment="1" applyProtection="1">
      <alignment horizontal="center" vertical="center"/>
    </xf>
    <xf numFmtId="177" fontId="6" fillId="4" borderId="1" xfId="11" applyNumberFormat="1" applyFont="1" applyFill="1" applyBorder="1" applyAlignment="1" applyProtection="1">
      <alignment horizontal="right" vertical="center"/>
      <protection locked="0"/>
    </xf>
    <xf numFmtId="176" fontId="6" fillId="4" borderId="1" xfId="6" applyFont="1" applyFill="1" applyBorder="1" applyAlignment="1">
      <alignment horizontal="left" vertical="center"/>
    </xf>
    <xf numFmtId="176" fontId="6" fillId="4" borderId="1" xfId="11" applyFont="1" applyFill="1" applyBorder="1" applyAlignment="1">
      <alignment horizontal="center" vertical="center"/>
    </xf>
    <xf numFmtId="14" fontId="6" fillId="4" borderId="1" xfId="11" applyNumberFormat="1" applyFont="1" applyFill="1" applyBorder="1" applyAlignment="1" applyProtection="1">
      <alignment horizontal="center" vertical="center"/>
      <protection locked="0"/>
    </xf>
    <xf numFmtId="14" fontId="6" fillId="4" borderId="1" xfId="5" applyNumberFormat="1" applyFont="1" applyFill="1" applyBorder="1" applyAlignment="1">
      <alignment horizontal="center" vertical="center"/>
    </xf>
    <xf numFmtId="0" fontId="6" fillId="4" borderId="1" xfId="5" applyFont="1" applyFill="1" applyBorder="1" applyAlignment="1">
      <alignment horizontal="left" vertical="center"/>
    </xf>
    <xf numFmtId="9" fontId="6" fillId="4" borderId="1" xfId="2" applyFont="1" applyFill="1" applyBorder="1" applyAlignment="1">
      <alignment horizontal="center" vertical="center"/>
    </xf>
    <xf numFmtId="182" fontId="6" fillId="4" borderId="1" xfId="5" applyNumberFormat="1" applyFont="1" applyFill="1" applyBorder="1" applyAlignment="1">
      <alignment horizontal="center" vertical="center"/>
    </xf>
    <xf numFmtId="182" fontId="6" fillId="4" borderId="0" xfId="0" applyNumberFormat="1" applyFont="1" applyFill="1"/>
    <xf numFmtId="177" fontId="6" fillId="4" borderId="1" xfId="6" applyNumberFormat="1" applyFont="1" applyFill="1" applyBorder="1" applyAlignment="1" applyProtection="1">
      <alignment horizontal="center" vertical="center"/>
      <protection locked="0"/>
    </xf>
    <xf numFmtId="176" fontId="6" fillId="4" borderId="1" xfId="6" applyFont="1" applyFill="1" applyBorder="1" applyAlignment="1">
      <alignment horizontal="center" vertical="center"/>
    </xf>
    <xf numFmtId="0" fontId="6" fillId="4" borderId="1" xfId="11" applyNumberFormat="1" applyFont="1" applyFill="1" applyBorder="1" applyAlignment="1" applyProtection="1">
      <alignment horizontal="center" vertical="center"/>
    </xf>
    <xf numFmtId="176" fontId="6" fillId="4" borderId="1" xfId="11" applyFont="1" applyFill="1" applyBorder="1" applyAlignment="1" applyProtection="1">
      <alignment horizontal="center" vertical="center"/>
      <protection locked="0"/>
    </xf>
    <xf numFmtId="9" fontId="6" fillId="4" borderId="1" xfId="16" applyFont="1" applyFill="1" applyBorder="1" applyAlignment="1">
      <alignment horizontal="center" vertical="center"/>
    </xf>
    <xf numFmtId="182" fontId="6" fillId="4" borderId="2" xfId="5" applyNumberFormat="1" applyFont="1" applyFill="1" applyBorder="1" applyAlignment="1">
      <alignment horizontal="center" vertical="center"/>
    </xf>
    <xf numFmtId="176" fontId="6" fillId="4" borderId="1" xfId="11" applyFont="1" applyFill="1" applyBorder="1" applyAlignment="1" applyProtection="1">
      <alignment horizontal="left" vertical="center"/>
      <protection locked="0"/>
    </xf>
    <xf numFmtId="9" fontId="6" fillId="4" borderId="1" xfId="2" applyFont="1" applyFill="1" applyBorder="1" applyAlignment="1" applyProtection="1">
      <alignment horizontal="center" vertical="center"/>
      <protection locked="0"/>
    </xf>
    <xf numFmtId="182" fontId="6" fillId="4" borderId="1" xfId="11" applyNumberFormat="1" applyFont="1" applyFill="1" applyBorder="1" applyAlignment="1" applyProtection="1">
      <alignment horizontal="center" vertical="center"/>
      <protection locked="0"/>
    </xf>
    <xf numFmtId="14" fontId="6" fillId="4" borderId="1" xfId="4" applyNumberFormat="1" applyFont="1" applyFill="1" applyBorder="1" applyAlignment="1">
      <alignment horizontal="left" vertical="center"/>
      <protection locked="0"/>
    </xf>
    <xf numFmtId="0" fontId="6" fillId="4" borderId="1" xfId="4" applyFont="1" applyFill="1" applyBorder="1" applyAlignment="1" applyProtection="1">
      <alignment horizontal="center" vertical="center"/>
    </xf>
    <xf numFmtId="180" fontId="6" fillId="4" borderId="1" xfId="3" applyNumberFormat="1" applyFont="1" applyFill="1" applyBorder="1" applyAlignment="1">
      <alignment horizontal="center" vertical="center"/>
      <protection locked="0"/>
    </xf>
    <xf numFmtId="180" fontId="6" fillId="4" borderId="1" xfId="11" applyNumberFormat="1" applyFont="1" applyFill="1" applyBorder="1" applyAlignment="1">
      <alignment horizontal="center" vertical="center"/>
    </xf>
    <xf numFmtId="176" fontId="6" fillId="4" borderId="3" xfId="11" applyFont="1" applyFill="1" applyBorder="1" applyAlignment="1" applyProtection="1">
      <alignment horizontal="center" vertical="center"/>
      <protection locked="0"/>
    </xf>
    <xf numFmtId="40" fontId="6" fillId="4" borderId="1" xfId="4" applyNumberFormat="1" applyFont="1" applyFill="1" applyBorder="1" applyAlignment="1" applyProtection="1">
      <alignment horizontal="left" vertical="center" wrapText="1"/>
    </xf>
    <xf numFmtId="0" fontId="6" fillId="4" borderId="1" xfId="17" applyFont="1" applyFill="1" applyBorder="1" applyAlignment="1">
      <alignment horizontal="center" vertical="center"/>
    </xf>
    <xf numFmtId="0" fontId="6" fillId="4" borderId="1" xfId="17" applyFont="1" applyFill="1" applyBorder="1" applyAlignment="1" applyProtection="1">
      <alignment horizontal="center" vertical="center"/>
      <protection locked="0"/>
    </xf>
    <xf numFmtId="177" fontId="6" fillId="4" borderId="1" xfId="18" applyNumberFormat="1" applyFont="1" applyFill="1" applyBorder="1" applyAlignment="1" applyProtection="1">
      <alignment horizontal="center" vertical="center"/>
      <protection locked="0"/>
    </xf>
    <xf numFmtId="177" fontId="6" fillId="4" borderId="1" xfId="18" applyNumberFormat="1" applyFont="1" applyFill="1" applyBorder="1" applyAlignment="1" applyProtection="1">
      <alignment horizontal="right" vertical="center"/>
    </xf>
    <xf numFmtId="0" fontId="6" fillId="4" borderId="1" xfId="17" applyFont="1" applyFill="1" applyBorder="1" applyAlignment="1">
      <alignment horizontal="center"/>
    </xf>
    <xf numFmtId="9" fontId="6" fillId="4" borderId="1" xfId="2" applyFont="1" applyFill="1" applyBorder="1" applyAlignment="1" applyProtection="1">
      <alignment horizontal="left" vertical="center"/>
      <protection locked="0"/>
    </xf>
    <xf numFmtId="9" fontId="6" fillId="4" borderId="1" xfId="19" applyFont="1" applyFill="1" applyBorder="1" applyAlignment="1" applyProtection="1">
      <alignment horizontal="center" vertical="center"/>
      <protection locked="0"/>
    </xf>
    <xf numFmtId="182" fontId="6" fillId="4" borderId="1" xfId="18" applyNumberFormat="1" applyFont="1" applyFill="1" applyBorder="1" applyAlignment="1" applyProtection="1">
      <alignment horizontal="center" vertical="center"/>
      <protection locked="0"/>
    </xf>
    <xf numFmtId="49" fontId="6" fillId="4" borderId="1" xfId="17" applyNumberFormat="1" applyFont="1" applyFill="1" applyBorder="1" applyAlignment="1" applyProtection="1">
      <alignment horizontal="left" vertical="center"/>
      <protection locked="0"/>
    </xf>
    <xf numFmtId="176" fontId="6" fillId="4" borderId="1" xfId="11" applyFont="1" applyFill="1" applyBorder="1" applyAlignment="1">
      <alignment horizontal="left" vertical="center"/>
    </xf>
    <xf numFmtId="0" fontId="6" fillId="4" borderId="1" xfId="17" applyFont="1" applyFill="1" applyBorder="1" applyAlignment="1">
      <alignment horizontal="left" vertical="center"/>
    </xf>
    <xf numFmtId="187" fontId="6" fillId="4" borderId="1" xfId="3" applyNumberFormat="1" applyFont="1" applyFill="1" applyBorder="1" applyAlignment="1">
      <alignment horizontal="center" vertical="center"/>
      <protection locked="0"/>
    </xf>
    <xf numFmtId="9" fontId="6" fillId="4" borderId="1" xfId="2" applyFont="1" applyFill="1" applyBorder="1" applyAlignment="1">
      <alignment horizontal="center"/>
    </xf>
    <xf numFmtId="177" fontId="6" fillId="4" borderId="1" xfId="8" applyNumberFormat="1" applyFont="1" applyFill="1" applyBorder="1" applyAlignment="1">
      <alignment horizontal="center" vertical="center" wrapText="1"/>
      <protection locked="0"/>
    </xf>
    <xf numFmtId="188" fontId="6" fillId="4" borderId="1" xfId="11" applyNumberFormat="1" applyFont="1" applyFill="1" applyBorder="1" applyAlignment="1" applyProtection="1">
      <alignment horizontal="center" vertical="center"/>
      <protection locked="0"/>
    </xf>
    <xf numFmtId="49" fontId="6" fillId="4" borderId="1" xfId="17" applyNumberFormat="1" applyFont="1" applyFill="1" applyBorder="1" applyAlignment="1" applyProtection="1">
      <alignment horizontal="center" vertical="center"/>
      <protection locked="0"/>
    </xf>
    <xf numFmtId="176" fontId="6" fillId="4" borderId="1" xfId="1" applyFont="1" applyFill="1" applyBorder="1" applyAlignment="1" applyProtection="1">
      <alignment horizontal="center" vertical="center"/>
      <protection locked="0"/>
    </xf>
    <xf numFmtId="0" fontId="6" fillId="4" borderId="1" xfId="10" applyFont="1" applyFill="1" applyBorder="1" applyAlignment="1" applyProtection="1">
      <alignment horizontal="center" vertical="center"/>
    </xf>
    <xf numFmtId="177" fontId="6" fillId="4" borderId="1" xfId="11" applyNumberFormat="1" applyFont="1" applyFill="1" applyBorder="1" applyAlignment="1" applyProtection="1">
      <alignment horizontal="center" vertical="center" wrapText="1"/>
    </xf>
    <xf numFmtId="0" fontId="6" fillId="4" borderId="1" xfId="17" applyFont="1" applyFill="1" applyBorder="1" applyAlignment="1">
      <alignment horizontal="left" vertical="center" wrapText="1"/>
    </xf>
    <xf numFmtId="9" fontId="6" fillId="4" borderId="1" xfId="11" applyNumberFormat="1" applyFont="1" applyFill="1" applyBorder="1" applyAlignment="1" applyProtection="1">
      <alignment horizontal="center" vertical="center"/>
      <protection locked="0"/>
    </xf>
    <xf numFmtId="176" fontId="6" fillId="4" borderId="1" xfId="6" applyFont="1" applyFill="1" applyBorder="1" applyAlignment="1" applyProtection="1">
      <alignment horizontal="left" vertical="center"/>
      <protection locked="0"/>
    </xf>
    <xf numFmtId="176" fontId="6" fillId="4" borderId="1" xfId="6" applyFont="1" applyFill="1" applyBorder="1" applyAlignment="1" applyProtection="1">
      <alignment horizontal="center" vertical="center"/>
      <protection locked="0"/>
    </xf>
    <xf numFmtId="177" fontId="6" fillId="4" borderId="1" xfId="1" applyNumberFormat="1" applyFont="1" applyFill="1" applyBorder="1" applyAlignment="1" applyProtection="1">
      <alignment horizontal="center" vertical="center"/>
      <protection locked="0"/>
    </xf>
    <xf numFmtId="177" fontId="6" fillId="4" borderId="1" xfId="1" applyNumberFormat="1" applyFont="1" applyFill="1" applyBorder="1" applyAlignment="1" applyProtection="1">
      <alignment horizontal="center" vertical="center"/>
    </xf>
    <xf numFmtId="176" fontId="1" fillId="4" borderId="1" xfId="1" applyFont="1" applyFill="1" applyBorder="1" applyAlignment="1" applyProtection="1">
      <alignment horizontal="center" vertical="center"/>
    </xf>
    <xf numFmtId="176" fontId="6" fillId="4" borderId="1" xfId="1" applyFont="1" applyFill="1" applyBorder="1" applyAlignment="1" applyProtection="1">
      <alignment horizontal="left" vertical="center"/>
    </xf>
    <xf numFmtId="176" fontId="6" fillId="4" borderId="1" xfId="1" applyFont="1" applyFill="1" applyBorder="1" applyAlignment="1" applyProtection="1">
      <alignment horizontal="center" vertical="center"/>
    </xf>
    <xf numFmtId="14" fontId="6" fillId="4" borderId="1" xfId="0" applyNumberFormat="1" applyFont="1" applyFill="1" applyBorder="1" applyAlignment="1" applyProtection="1">
      <alignment horizontal="center" vertical="center"/>
      <protection locked="0"/>
    </xf>
    <xf numFmtId="0" fontId="6" fillId="4" borderId="1" xfId="1" applyNumberFormat="1" applyFont="1" applyFill="1" applyBorder="1" applyAlignment="1" applyProtection="1">
      <alignment horizontal="left" vertical="center"/>
      <protection locked="0"/>
    </xf>
    <xf numFmtId="0" fontId="1" fillId="4" borderId="1" xfId="8" applyFont="1" applyFill="1" applyBorder="1" applyAlignment="1">
      <alignment horizontal="right" vertical="center"/>
      <protection locked="0"/>
    </xf>
    <xf numFmtId="0" fontId="6" fillId="4" borderId="1" xfId="10" applyFont="1" applyFill="1" applyBorder="1" applyAlignment="1">
      <alignment horizontal="center" vertical="center"/>
      <protection locked="0"/>
    </xf>
    <xf numFmtId="49" fontId="6" fillId="4" borderId="1" xfId="0" applyNumberFormat="1" applyFont="1" applyFill="1" applyBorder="1" applyAlignment="1" applyProtection="1">
      <alignment horizontal="center" vertical="center"/>
      <protection locked="0"/>
    </xf>
    <xf numFmtId="14" fontId="6" fillId="4" borderId="1" xfId="10" applyNumberFormat="1" applyFont="1" applyFill="1" applyBorder="1" applyAlignment="1">
      <alignment horizontal="left" vertical="center"/>
      <protection locked="0"/>
    </xf>
    <xf numFmtId="177" fontId="6" fillId="4" borderId="4" xfId="1" applyNumberFormat="1" applyFont="1" applyFill="1" applyBorder="1" applyAlignment="1" applyProtection="1">
      <alignment horizontal="center" vertical="center"/>
    </xf>
    <xf numFmtId="0" fontId="6" fillId="4" borderId="1" xfId="20" applyFont="1" applyFill="1" applyBorder="1" applyAlignment="1" applyProtection="1">
      <alignment horizontal="center" vertical="center"/>
      <protection locked="0"/>
    </xf>
    <xf numFmtId="49" fontId="6" fillId="4" borderId="1" xfId="20" applyNumberFormat="1" applyFont="1" applyFill="1" applyBorder="1" applyAlignment="1" applyProtection="1">
      <alignment horizontal="left" vertical="center"/>
      <protection locked="0"/>
    </xf>
    <xf numFmtId="14" fontId="6" fillId="4" borderId="1" xfId="10" applyNumberFormat="1" applyFont="1" applyFill="1" applyBorder="1" applyAlignment="1" applyProtection="1">
      <alignment horizontal="left" vertical="center"/>
    </xf>
    <xf numFmtId="14" fontId="6" fillId="4" borderId="1" xfId="10" applyNumberFormat="1" applyFont="1" applyFill="1" applyBorder="1" applyAlignment="1" applyProtection="1">
      <alignment horizontal="center" vertical="center"/>
    </xf>
    <xf numFmtId="177" fontId="6" fillId="4" borderId="1" xfId="1" applyNumberFormat="1" applyFont="1" applyFill="1" applyBorder="1" applyAlignment="1">
      <alignment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left" vertical="center"/>
    </xf>
    <xf numFmtId="177" fontId="6" fillId="4" borderId="1" xfId="0" applyNumberFormat="1" applyFont="1" applyFill="1" applyBorder="1" applyAlignment="1">
      <alignment vertical="center"/>
    </xf>
    <xf numFmtId="14" fontId="6" fillId="4" borderId="1" xfId="10" applyNumberFormat="1" applyFont="1" applyFill="1" applyBorder="1" applyAlignment="1">
      <alignment horizontal="center" vertical="center"/>
      <protection locked="0"/>
    </xf>
    <xf numFmtId="0" fontId="6" fillId="4" borderId="1" xfId="21" applyFont="1" applyFill="1" applyBorder="1" applyAlignment="1" applyProtection="1">
      <alignment horizontal="center" vertical="center"/>
      <protection locked="0"/>
    </xf>
    <xf numFmtId="14" fontId="6" fillId="4" borderId="1" xfId="1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 applyProtection="1">
      <alignment horizontal="left" vertical="center"/>
      <protection locked="0"/>
    </xf>
    <xf numFmtId="179" fontId="6" fillId="4" borderId="1" xfId="1" applyNumberFormat="1" applyFont="1" applyFill="1" applyBorder="1" applyAlignment="1" applyProtection="1">
      <alignment horizontal="center" vertical="center"/>
      <protection locked="0"/>
    </xf>
    <xf numFmtId="0" fontId="6" fillId="4" borderId="1" xfId="21" applyFont="1" applyFill="1" applyBorder="1" applyAlignment="1">
      <alignment horizontal="center" vertical="center"/>
    </xf>
    <xf numFmtId="14" fontId="6" fillId="4" borderId="1" xfId="17" applyNumberFormat="1" applyFont="1" applyFill="1" applyBorder="1" applyAlignment="1">
      <alignment horizontal="left" vertical="center"/>
    </xf>
    <xf numFmtId="14" fontId="6" fillId="4" borderId="1" xfId="17" applyNumberFormat="1" applyFont="1" applyFill="1" applyBorder="1" applyAlignment="1">
      <alignment horizontal="center" vertical="center"/>
    </xf>
    <xf numFmtId="176" fontId="6" fillId="4" borderId="1" xfId="1" applyFont="1" applyFill="1" applyBorder="1" applyAlignment="1" applyProtection="1">
      <alignment horizontal="left" vertical="center"/>
      <protection locked="0"/>
    </xf>
    <xf numFmtId="0" fontId="6" fillId="4" borderId="1" xfId="1" applyNumberFormat="1" applyFont="1" applyFill="1" applyBorder="1" applyAlignment="1">
      <alignment horizontal="left" vertical="center"/>
    </xf>
    <xf numFmtId="176" fontId="6" fillId="4" borderId="1" xfId="0" applyNumberFormat="1" applyFont="1" applyFill="1" applyBorder="1" applyAlignment="1">
      <alignment horizontal="center" vertical="center"/>
    </xf>
    <xf numFmtId="0" fontId="6" fillId="4" borderId="1" xfId="17" applyFont="1" applyFill="1" applyBorder="1" applyAlignment="1" applyProtection="1">
      <alignment horizontal="left" vertical="center"/>
      <protection locked="0"/>
    </xf>
    <xf numFmtId="177" fontId="6" fillId="4" borderId="1" xfId="1" applyNumberFormat="1" applyFont="1" applyFill="1" applyBorder="1" applyAlignment="1" applyProtection="1">
      <alignment vertical="center"/>
      <protection locked="0"/>
    </xf>
    <xf numFmtId="0" fontId="6" fillId="4" borderId="1" xfId="1" applyNumberFormat="1" applyFont="1" applyFill="1" applyBorder="1" applyAlignment="1" applyProtection="1">
      <alignment horizontal="left" vertical="center"/>
    </xf>
    <xf numFmtId="189" fontId="6" fillId="4" borderId="1" xfId="1" applyNumberFormat="1" applyFont="1" applyFill="1" applyBorder="1" applyAlignment="1" applyProtection="1">
      <alignment horizontal="left" vertical="center"/>
    </xf>
    <xf numFmtId="0" fontId="6" fillId="4" borderId="1" xfId="20" applyFont="1" applyFill="1" applyBorder="1" applyAlignment="1">
      <alignment horizontal="center" vertical="center"/>
    </xf>
    <xf numFmtId="0" fontId="6" fillId="4" borderId="1" xfId="22" applyFont="1" applyFill="1" applyBorder="1" applyAlignment="1" applyProtection="1">
      <alignment horizontal="center" vertical="center"/>
      <protection locked="0"/>
    </xf>
    <xf numFmtId="0" fontId="6" fillId="4" borderId="1" xfId="20" applyFont="1" applyFill="1" applyBorder="1" applyAlignment="1">
      <alignment horizontal="left" vertical="center"/>
    </xf>
    <xf numFmtId="177" fontId="6" fillId="4" borderId="1" xfId="23" applyNumberFormat="1" applyFont="1" applyFill="1" applyBorder="1" applyAlignment="1">
      <alignment horizontal="right" vertical="center"/>
    </xf>
    <xf numFmtId="177" fontId="6" fillId="4" borderId="1" xfId="23" applyNumberFormat="1" applyFont="1" applyFill="1" applyBorder="1" applyAlignment="1" applyProtection="1">
      <alignment horizontal="center" vertical="center"/>
    </xf>
    <xf numFmtId="177" fontId="6" fillId="4" borderId="1" xfId="23" applyNumberFormat="1" applyFont="1" applyFill="1" applyBorder="1" applyAlignment="1" applyProtection="1">
      <alignment horizontal="right" vertical="center"/>
      <protection locked="0"/>
    </xf>
    <xf numFmtId="40" fontId="1" fillId="4" borderId="1" xfId="4" applyNumberFormat="1" applyFont="1" applyFill="1" applyBorder="1" applyAlignment="1" applyProtection="1">
      <alignment horizontal="left" vertical="center"/>
    </xf>
    <xf numFmtId="176" fontId="6" fillId="4" borderId="1" xfId="23" applyFont="1" applyFill="1" applyBorder="1" applyAlignment="1" applyProtection="1">
      <alignment horizontal="left" vertical="center"/>
    </xf>
    <xf numFmtId="176" fontId="6" fillId="4" borderId="1" xfId="23" applyFont="1" applyFill="1" applyBorder="1" applyAlignment="1" applyProtection="1">
      <alignment horizontal="center" vertical="center"/>
    </xf>
    <xf numFmtId="176" fontId="6" fillId="4" borderId="1" xfId="23" applyFont="1" applyFill="1" applyBorder="1" applyAlignment="1">
      <alignment horizontal="center" vertical="center"/>
    </xf>
    <xf numFmtId="176" fontId="6" fillId="4" borderId="1" xfId="23" applyFont="1" applyFill="1" applyBorder="1" applyAlignment="1" applyProtection="1">
      <alignment horizontal="center" vertical="center"/>
      <protection locked="0"/>
    </xf>
    <xf numFmtId="189" fontId="6" fillId="4" borderId="1" xfId="23" applyNumberFormat="1" applyFont="1" applyFill="1" applyBorder="1" applyAlignment="1" applyProtection="1">
      <alignment horizontal="left" vertical="center"/>
    </xf>
    <xf numFmtId="0" fontId="16" fillId="4" borderId="0" xfId="0" applyFont="1" applyFill="1" applyAlignment="1">
      <alignment horizontal="center"/>
    </xf>
    <xf numFmtId="0" fontId="16" fillId="4" borderId="0" xfId="0" applyFont="1" applyFill="1" applyAlignment="1">
      <alignment horizontal="left"/>
    </xf>
    <xf numFmtId="0" fontId="16" fillId="4" borderId="0" xfId="0" applyFont="1" applyFill="1" applyAlignment="1">
      <alignment horizontal="center" vertical="top"/>
    </xf>
    <xf numFmtId="0" fontId="16" fillId="4" borderId="1" xfId="5" applyFont="1" applyFill="1" applyBorder="1" applyAlignment="1">
      <alignment horizontal="center" vertical="center"/>
    </xf>
    <xf numFmtId="177" fontId="16" fillId="4" borderId="0" xfId="1" applyNumberFormat="1" applyFont="1" applyFill="1" applyBorder="1" applyAlignment="1">
      <alignment horizontal="right"/>
    </xf>
    <xf numFmtId="0" fontId="16" fillId="4" borderId="0" xfId="0" applyFont="1" applyFill="1" applyAlignment="1">
      <alignment horizontal="right"/>
    </xf>
    <xf numFmtId="180" fontId="17" fillId="4" borderId="1" xfId="3" applyNumberFormat="1" applyFont="1" applyFill="1" applyBorder="1" applyAlignment="1">
      <alignment horizontal="center" vertical="center" wrapText="1"/>
      <protection locked="0"/>
    </xf>
    <xf numFmtId="14" fontId="17" fillId="4" borderId="1" xfId="4" applyNumberFormat="1" applyFont="1" applyFill="1" applyBorder="1" applyAlignment="1">
      <alignment horizontal="center" vertical="center"/>
      <protection locked="0"/>
    </xf>
    <xf numFmtId="176" fontId="16" fillId="4" borderId="0" xfId="1" applyFont="1" applyFill="1" applyBorder="1" applyAlignment="1">
      <alignment horizontal="left"/>
    </xf>
    <xf numFmtId="9" fontId="15" fillId="4" borderId="1" xfId="0" applyNumberFormat="1" applyFont="1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177" fontId="16" fillId="4" borderId="0" xfId="0" applyNumberFormat="1" applyFont="1" applyFill="1"/>
    <xf numFmtId="0" fontId="16" fillId="4" borderId="0" xfId="0" applyFont="1" applyFill="1"/>
  </cellXfs>
  <cellStyles count="25">
    <cellStyle name="百分比" xfId="2" builtinId="5"/>
    <cellStyle name="百分比 14" xfId="19" xr:uid="{E1C53EF8-988B-4D01-A6E0-F7B29C3E6EAE}"/>
    <cellStyle name="百分比 15" xfId="13" xr:uid="{C6AFD36D-F552-4CAF-BDE6-17E024ACAC98}"/>
    <cellStyle name="百分比 2" xfId="16" xr:uid="{0FB7414A-9451-4BA8-BEE4-277670080EA7}"/>
    <cellStyle name="常规" xfId="0" builtinId="0"/>
    <cellStyle name="常规 10" xfId="9" xr:uid="{9AD68A21-D9EF-4FCB-8CCC-BC462C6257AD}"/>
    <cellStyle name="常规 2" xfId="15" xr:uid="{25C92804-D661-4D83-BFCD-32F9140A100E}"/>
    <cellStyle name="常规 2 2" xfId="3" xr:uid="{27BC973A-3511-4C84-AC40-286526496411}"/>
    <cellStyle name="常规 2 2 2 2" xfId="10" xr:uid="{EC6BD92E-E36B-4863-9E8D-5B5BB0E60481}"/>
    <cellStyle name="常规 2 3 16" xfId="17" xr:uid="{5BF6C52E-1F1F-415A-9B19-137D69FB1BCD}"/>
    <cellStyle name="常规 2 3 17" xfId="5" xr:uid="{6A59F091-318E-40D6-A80B-718C70CC85E2}"/>
    <cellStyle name="常规 2 4" xfId="22" xr:uid="{03F17C61-58BC-4CF4-A797-98B9B64B9D55}"/>
    <cellStyle name="常规 3" xfId="21" xr:uid="{4463B6C0-4228-47F6-B100-930471B68F64}"/>
    <cellStyle name="常规 3 3" xfId="14" xr:uid="{6E709958-F9F1-4EE6-ADA0-B7B21BCD3785}"/>
    <cellStyle name="常规 4" xfId="20" xr:uid="{B1A1E525-AFBD-4D0D-A687-4BC8C1C58DFA}"/>
    <cellStyle name="常规 5" xfId="4" xr:uid="{76DFDBD8-30EC-4E07-9007-B7A309E879F1}"/>
    <cellStyle name="常规 6" xfId="24" xr:uid="{2D933B37-59B0-4B3F-86CB-FAD89E4D94E8}"/>
    <cellStyle name="普通 3" xfId="8" xr:uid="{4C810054-65C7-4E61-947E-9CDA6B87EB7B}"/>
    <cellStyle name="千位分隔" xfId="1" builtinId="3"/>
    <cellStyle name="千位分隔 13" xfId="7" xr:uid="{56585BFE-CFDC-4957-8294-FFDE976D1B48}"/>
    <cellStyle name="千位分隔 2 2" xfId="11" xr:uid="{6B968012-A9AD-4233-99D4-1C873845DA4A}"/>
    <cellStyle name="千位分隔 2 2 16" xfId="18" xr:uid="{DD681686-E392-410F-BFB5-A9899FE5284B}"/>
    <cellStyle name="千位分隔 2 2 17" xfId="12" xr:uid="{732B7A5C-2624-4E6F-8272-351F28E16055}"/>
    <cellStyle name="千位分隔 2 4" xfId="6" xr:uid="{D0C33ADB-D509-4C7E-B9CE-5D34FA98AF16}"/>
    <cellStyle name="千位分隔 4" xfId="23" xr:uid="{5B91EB52-26E4-4199-9307-2EC83311E8CC}"/>
  </cellStyles>
  <dxfs count="29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u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24037;&#20316;/IDC/A&#35745;&#25552;&#34920;/2023&#24180;/9&#26376;/202309%20&#27719;&#24635;&#35745;&#25552;&#34920;/&#20132;&#25509;&#36164;&#26009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&#24037;&#20316;&#34920;/&#35745;&#25552;&#34920;/&#21326;&#21271;/CDN&#26426;&#26588;&amp;&#35745;&#36153;ip-2021Q2&#30424;&#28857;-&#26032;-&#26446;&#2033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uangyuhao/Desktop/IDC\A&#35745;&#25552;&#34920;\2020&#24180;\202008\2020&#24180;8&#26376;IDC&#36153;&#29992;&#25903;&#20184;&#26126;&#32454;&#34920;-&#21326;&#19996;-W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机柜截图"/>
      <sheetName val="ip"/>
      <sheetName val="Sheet1"/>
      <sheetName val="IP汇总"/>
      <sheetName val="IP截图"/>
      <sheetName val="Sheet2"/>
    </sheetNames>
    <sheetDataSet>
      <sheetData sheetId="0" refreshError="1">
        <row r="1">
          <cell r="G1" t="str">
            <v>节点</v>
          </cell>
          <cell r="H1" t="str">
            <v>上联带宽</v>
          </cell>
        </row>
        <row r="2">
          <cell r="G2" t="str">
            <v>ALS3UN</v>
          </cell>
          <cell r="H2">
            <v>120</v>
          </cell>
        </row>
        <row r="3">
          <cell r="G3" t="str">
            <v>ALS3UN</v>
          </cell>
          <cell r="H3">
            <v>120</v>
          </cell>
        </row>
        <row r="4">
          <cell r="G4" t="str">
            <v>ALS3UN</v>
          </cell>
          <cell r="H4">
            <v>120</v>
          </cell>
        </row>
        <row r="5">
          <cell r="G5" t="str">
            <v>ALS4UN</v>
          </cell>
          <cell r="H5">
            <v>40</v>
          </cell>
        </row>
        <row r="6">
          <cell r="G6" t="str">
            <v>ALS4UN</v>
          </cell>
          <cell r="H6">
            <v>40</v>
          </cell>
        </row>
        <row r="7">
          <cell r="G7" t="str">
            <v>AS5CT</v>
          </cell>
          <cell r="H7">
            <v>160</v>
          </cell>
        </row>
        <row r="8">
          <cell r="G8" t="str">
            <v>AS5CT</v>
          </cell>
          <cell r="H8">
            <v>160</v>
          </cell>
        </row>
        <row r="9">
          <cell r="G9" t="str">
            <v>AS5CT</v>
          </cell>
          <cell r="H9">
            <v>160</v>
          </cell>
        </row>
        <row r="10">
          <cell r="G10" t="str">
            <v>AS5CT</v>
          </cell>
          <cell r="H10">
            <v>160</v>
          </cell>
        </row>
        <row r="11">
          <cell r="G11" t="str">
            <v>AS5CT</v>
          </cell>
          <cell r="H11">
            <v>160</v>
          </cell>
        </row>
        <row r="12">
          <cell r="G12" t="str">
            <v>AS5CT</v>
          </cell>
          <cell r="H12">
            <v>160</v>
          </cell>
        </row>
        <row r="13">
          <cell r="G13" t="str">
            <v>AS5CT</v>
          </cell>
          <cell r="H13">
            <v>160</v>
          </cell>
        </row>
        <row r="14">
          <cell r="G14" t="str">
            <v>AY2CM</v>
          </cell>
          <cell r="H14">
            <v>240</v>
          </cell>
        </row>
        <row r="15">
          <cell r="G15" t="str">
            <v>AY2CM</v>
          </cell>
          <cell r="H15">
            <v>240</v>
          </cell>
        </row>
        <row r="16">
          <cell r="G16" t="str">
            <v>AY2CM</v>
          </cell>
          <cell r="H16">
            <v>240</v>
          </cell>
        </row>
        <row r="17">
          <cell r="G17" t="str">
            <v>AY2CM</v>
          </cell>
          <cell r="H17">
            <v>240</v>
          </cell>
        </row>
        <row r="18">
          <cell r="G18" t="str">
            <v>AY2CM</v>
          </cell>
          <cell r="H18">
            <v>240</v>
          </cell>
        </row>
        <row r="19">
          <cell r="G19" t="str">
            <v>AYCM</v>
          </cell>
          <cell r="H19">
            <v>140</v>
          </cell>
        </row>
        <row r="20">
          <cell r="G20" t="str">
            <v>AYCM</v>
          </cell>
          <cell r="H20">
            <v>140</v>
          </cell>
        </row>
        <row r="21">
          <cell r="G21" t="str">
            <v>AYCM</v>
          </cell>
          <cell r="H21">
            <v>140</v>
          </cell>
        </row>
        <row r="22">
          <cell r="G22" t="str">
            <v>AYCM</v>
          </cell>
          <cell r="H22">
            <v>140</v>
          </cell>
        </row>
        <row r="23">
          <cell r="G23" t="str">
            <v>AYCM</v>
          </cell>
          <cell r="H23">
            <v>140</v>
          </cell>
        </row>
        <row r="24">
          <cell r="G24" t="str">
            <v>AYCM</v>
          </cell>
          <cell r="H24">
            <v>140</v>
          </cell>
        </row>
        <row r="25">
          <cell r="G25" t="str">
            <v>BD2CM</v>
          </cell>
          <cell r="H25">
            <v>120</v>
          </cell>
        </row>
        <row r="26">
          <cell r="G26" t="str">
            <v>BD2CM</v>
          </cell>
          <cell r="H26">
            <v>120</v>
          </cell>
        </row>
        <row r="27">
          <cell r="G27" t="str">
            <v>BD2CM</v>
          </cell>
          <cell r="H27">
            <v>120</v>
          </cell>
        </row>
        <row r="28">
          <cell r="G28" t="str">
            <v>BD2CM</v>
          </cell>
          <cell r="H28">
            <v>120</v>
          </cell>
        </row>
        <row r="29">
          <cell r="G29" t="str">
            <v>BD2CM</v>
          </cell>
          <cell r="H29">
            <v>120</v>
          </cell>
        </row>
        <row r="30">
          <cell r="G30" t="str">
            <v>BD2CM</v>
          </cell>
          <cell r="H30">
            <v>120</v>
          </cell>
        </row>
        <row r="31">
          <cell r="G31" t="str">
            <v>BD2CM</v>
          </cell>
          <cell r="H31">
            <v>120</v>
          </cell>
        </row>
        <row r="32">
          <cell r="G32" t="str">
            <v>BDCMCACHE</v>
          </cell>
          <cell r="H32">
            <v>340</v>
          </cell>
        </row>
        <row r="33">
          <cell r="G33" t="str">
            <v>BDCMCACHE</v>
          </cell>
          <cell r="H33">
            <v>340</v>
          </cell>
        </row>
        <row r="34">
          <cell r="G34" t="str">
            <v>BDCMCACHE</v>
          </cell>
          <cell r="H34">
            <v>340</v>
          </cell>
        </row>
        <row r="35">
          <cell r="G35" t="str">
            <v>BDCMCACHE</v>
          </cell>
          <cell r="H35">
            <v>340</v>
          </cell>
        </row>
        <row r="36">
          <cell r="G36" t="str">
            <v>BDCMCACHE</v>
          </cell>
          <cell r="H36">
            <v>340</v>
          </cell>
        </row>
        <row r="37">
          <cell r="G37" t="str">
            <v>BDCMCACHE</v>
          </cell>
          <cell r="H37">
            <v>340</v>
          </cell>
        </row>
        <row r="38">
          <cell r="G38" t="str">
            <v>BDCMCACHE</v>
          </cell>
          <cell r="H38">
            <v>340</v>
          </cell>
        </row>
        <row r="39">
          <cell r="G39" t="str">
            <v>BDIX</v>
          </cell>
          <cell r="H39">
            <v>780</v>
          </cell>
        </row>
        <row r="40">
          <cell r="G40" t="str">
            <v>BDIX</v>
          </cell>
          <cell r="H40">
            <v>780</v>
          </cell>
        </row>
        <row r="41">
          <cell r="G41" t="str">
            <v>BDIX</v>
          </cell>
          <cell r="H41">
            <v>780</v>
          </cell>
        </row>
        <row r="42">
          <cell r="G42" t="str">
            <v>BDIX</v>
          </cell>
          <cell r="H42">
            <v>780</v>
          </cell>
        </row>
        <row r="43">
          <cell r="G43" t="str">
            <v>BDIX</v>
          </cell>
          <cell r="H43">
            <v>780</v>
          </cell>
        </row>
        <row r="44">
          <cell r="G44" t="str">
            <v>BDIX</v>
          </cell>
          <cell r="H44">
            <v>780</v>
          </cell>
        </row>
        <row r="45">
          <cell r="G45" t="str">
            <v>BDIX</v>
          </cell>
          <cell r="H45">
            <v>780</v>
          </cell>
        </row>
        <row r="46">
          <cell r="G46" t="str">
            <v>BDIX</v>
          </cell>
          <cell r="H46">
            <v>780</v>
          </cell>
        </row>
        <row r="47">
          <cell r="G47" t="str">
            <v>BDIX</v>
          </cell>
          <cell r="H47">
            <v>780</v>
          </cell>
        </row>
        <row r="48">
          <cell r="G48" t="str">
            <v>BDIX</v>
          </cell>
          <cell r="H48">
            <v>780</v>
          </cell>
        </row>
        <row r="49">
          <cell r="G49" t="str">
            <v>BDIX</v>
          </cell>
          <cell r="H49">
            <v>780</v>
          </cell>
        </row>
        <row r="50">
          <cell r="G50" t="str">
            <v>BDIX</v>
          </cell>
          <cell r="H50">
            <v>780</v>
          </cell>
        </row>
        <row r="51">
          <cell r="G51" t="str">
            <v>BDIX</v>
          </cell>
          <cell r="H51">
            <v>780</v>
          </cell>
        </row>
        <row r="52">
          <cell r="G52" t="str">
            <v>BDIX</v>
          </cell>
          <cell r="H52">
            <v>780</v>
          </cell>
        </row>
        <row r="53">
          <cell r="G53" t="str">
            <v>BDUN</v>
          </cell>
          <cell r="H53">
            <v>160</v>
          </cell>
        </row>
        <row r="54">
          <cell r="G54" t="str">
            <v>BDUN</v>
          </cell>
          <cell r="H54">
            <v>160</v>
          </cell>
        </row>
        <row r="55">
          <cell r="G55" t="str">
            <v>BDUN</v>
          </cell>
          <cell r="H55">
            <v>160</v>
          </cell>
        </row>
        <row r="56">
          <cell r="G56" t="str">
            <v>BDUN</v>
          </cell>
          <cell r="H56">
            <v>160</v>
          </cell>
        </row>
        <row r="57">
          <cell r="G57" t="str">
            <v>BDUN</v>
          </cell>
          <cell r="H57">
            <v>160</v>
          </cell>
        </row>
        <row r="58">
          <cell r="G58" t="str">
            <v>BDUN</v>
          </cell>
          <cell r="H58">
            <v>160</v>
          </cell>
        </row>
        <row r="59">
          <cell r="G59" t="str">
            <v>BDUN</v>
          </cell>
          <cell r="H59">
            <v>160</v>
          </cell>
        </row>
        <row r="60">
          <cell r="G60" t="str">
            <v>BDUN</v>
          </cell>
          <cell r="H60">
            <v>160</v>
          </cell>
        </row>
        <row r="61">
          <cell r="G61" t="str">
            <v>BDUN</v>
          </cell>
          <cell r="H61">
            <v>160</v>
          </cell>
        </row>
        <row r="62">
          <cell r="G62" t="str">
            <v>BDUN</v>
          </cell>
          <cell r="H62">
            <v>160</v>
          </cell>
        </row>
        <row r="63">
          <cell r="G63" t="str">
            <v>BDUN</v>
          </cell>
          <cell r="H63">
            <v>160</v>
          </cell>
        </row>
        <row r="64">
          <cell r="G64" t="str">
            <v>BDUN</v>
          </cell>
          <cell r="H64">
            <v>160</v>
          </cell>
        </row>
        <row r="65">
          <cell r="G65" t="str">
            <v>BDUN</v>
          </cell>
          <cell r="H65">
            <v>160</v>
          </cell>
        </row>
        <row r="66">
          <cell r="G66" t="str">
            <v>BDUN</v>
          </cell>
          <cell r="H66">
            <v>160</v>
          </cell>
        </row>
        <row r="67">
          <cell r="G67" t="str">
            <v>BDUN</v>
          </cell>
          <cell r="H67">
            <v>160</v>
          </cell>
        </row>
        <row r="68">
          <cell r="G68" t="str">
            <v>BJ2CM</v>
          </cell>
          <cell r="H68">
            <v>100</v>
          </cell>
        </row>
        <row r="69">
          <cell r="G69" t="str">
            <v>BJ2CM</v>
          </cell>
          <cell r="H69">
            <v>100</v>
          </cell>
        </row>
        <row r="70">
          <cell r="G70" t="str">
            <v>BJ2CM</v>
          </cell>
          <cell r="H70">
            <v>100</v>
          </cell>
        </row>
        <row r="71">
          <cell r="G71" t="str">
            <v>BJ2CM</v>
          </cell>
          <cell r="H71">
            <v>100</v>
          </cell>
        </row>
        <row r="72">
          <cell r="G72" t="str">
            <v>BJ2CM</v>
          </cell>
          <cell r="H72">
            <v>100</v>
          </cell>
        </row>
        <row r="73">
          <cell r="G73" t="str">
            <v>BJ2CM</v>
          </cell>
          <cell r="H73">
            <v>100</v>
          </cell>
        </row>
        <row r="74">
          <cell r="G74" t="str">
            <v>BJ2UN</v>
          </cell>
          <cell r="H74">
            <v>200</v>
          </cell>
        </row>
        <row r="75">
          <cell r="G75" t="str">
            <v>BJ2UN</v>
          </cell>
          <cell r="H75">
            <v>200</v>
          </cell>
        </row>
        <row r="76">
          <cell r="G76" t="str">
            <v>BJ2UN</v>
          </cell>
          <cell r="H76">
            <v>200</v>
          </cell>
        </row>
        <row r="77">
          <cell r="G77" t="str">
            <v>BJ2UN</v>
          </cell>
          <cell r="H77">
            <v>200</v>
          </cell>
        </row>
        <row r="78">
          <cell r="G78" t="str">
            <v>BJ2UN</v>
          </cell>
          <cell r="H78">
            <v>200</v>
          </cell>
        </row>
        <row r="79">
          <cell r="G79" t="str">
            <v>BJ2UN</v>
          </cell>
          <cell r="H79">
            <v>200</v>
          </cell>
        </row>
        <row r="80">
          <cell r="G80" t="str">
            <v>BJ3CM</v>
          </cell>
          <cell r="H80">
            <v>160</v>
          </cell>
        </row>
        <row r="81">
          <cell r="G81" t="str">
            <v>BJ3CM</v>
          </cell>
          <cell r="H81">
            <v>160</v>
          </cell>
        </row>
        <row r="82">
          <cell r="G82" t="str">
            <v>BJ3CM</v>
          </cell>
          <cell r="H82">
            <v>160</v>
          </cell>
        </row>
        <row r="83">
          <cell r="G83" t="str">
            <v>BJ3CM</v>
          </cell>
          <cell r="H83">
            <v>160</v>
          </cell>
        </row>
        <row r="84">
          <cell r="G84" t="str">
            <v>BJ3CM</v>
          </cell>
          <cell r="H84">
            <v>160</v>
          </cell>
        </row>
        <row r="85">
          <cell r="G85" t="str">
            <v>BJ3CM</v>
          </cell>
          <cell r="H85">
            <v>160</v>
          </cell>
        </row>
        <row r="86">
          <cell r="G86" t="str">
            <v>BJ3CM</v>
          </cell>
          <cell r="H86">
            <v>160</v>
          </cell>
        </row>
        <row r="87">
          <cell r="G87" t="str">
            <v>BJ3CM</v>
          </cell>
          <cell r="H87">
            <v>160</v>
          </cell>
        </row>
        <row r="88">
          <cell r="G88" t="str">
            <v>BJ3CM</v>
          </cell>
          <cell r="H88">
            <v>160</v>
          </cell>
        </row>
        <row r="89">
          <cell r="G89" t="str">
            <v>BJ3CM</v>
          </cell>
          <cell r="H89">
            <v>160</v>
          </cell>
        </row>
        <row r="90">
          <cell r="G90" t="str">
            <v>BJCT</v>
          </cell>
          <cell r="H90">
            <v>40</v>
          </cell>
        </row>
        <row r="91">
          <cell r="G91" t="str">
            <v>BJCT</v>
          </cell>
          <cell r="H91">
            <v>40</v>
          </cell>
        </row>
        <row r="92">
          <cell r="G92" t="str">
            <v>BJCT</v>
          </cell>
          <cell r="H92">
            <v>40</v>
          </cell>
        </row>
        <row r="93">
          <cell r="G93" t="str">
            <v>BJUN</v>
          </cell>
          <cell r="H93">
            <v>100</v>
          </cell>
        </row>
        <row r="94">
          <cell r="G94" t="str">
            <v>BJUN</v>
          </cell>
          <cell r="H94">
            <v>100</v>
          </cell>
        </row>
        <row r="95">
          <cell r="G95" t="str">
            <v>BJUN</v>
          </cell>
          <cell r="H95">
            <v>100</v>
          </cell>
        </row>
        <row r="96">
          <cell r="G96" t="str">
            <v>BJUN</v>
          </cell>
          <cell r="H96">
            <v>100</v>
          </cell>
        </row>
        <row r="97">
          <cell r="G97" t="str">
            <v>BJUN</v>
          </cell>
          <cell r="H97">
            <v>100</v>
          </cell>
        </row>
        <row r="98">
          <cell r="G98" t="str">
            <v>BJUN</v>
          </cell>
          <cell r="H98">
            <v>100</v>
          </cell>
        </row>
        <row r="99">
          <cell r="G99" t="str">
            <v>BJUN</v>
          </cell>
          <cell r="H99">
            <v>100</v>
          </cell>
        </row>
        <row r="100">
          <cell r="G100" t="str">
            <v>BJUN</v>
          </cell>
          <cell r="H100">
            <v>100</v>
          </cell>
        </row>
        <row r="101">
          <cell r="G101" t="str">
            <v>CANGZUNCACHE</v>
          </cell>
          <cell r="H101">
            <v>160</v>
          </cell>
        </row>
        <row r="102">
          <cell r="G102" t="str">
            <v>CANGZUNCACHE</v>
          </cell>
          <cell r="H102">
            <v>160</v>
          </cell>
        </row>
        <row r="103">
          <cell r="G103" t="str">
            <v>CANGZUNCACHE</v>
          </cell>
          <cell r="H103">
            <v>160</v>
          </cell>
        </row>
        <row r="104">
          <cell r="G104" t="str">
            <v>CANGZUNCACHE</v>
          </cell>
          <cell r="H104">
            <v>160</v>
          </cell>
        </row>
        <row r="105">
          <cell r="G105" t="str">
            <v>CANGZUNCACHE</v>
          </cell>
          <cell r="H105">
            <v>160</v>
          </cell>
        </row>
        <row r="106">
          <cell r="G106" t="str">
            <v>CANGZUNCACHE</v>
          </cell>
          <cell r="H106">
            <v>160</v>
          </cell>
        </row>
        <row r="107">
          <cell r="G107" t="str">
            <v>CANGZUNCACHE</v>
          </cell>
          <cell r="H107">
            <v>160</v>
          </cell>
        </row>
        <row r="108">
          <cell r="G108" t="str">
            <v>CANGZUNCACHE</v>
          </cell>
          <cell r="H108">
            <v>160</v>
          </cell>
        </row>
        <row r="109">
          <cell r="G109" t="str">
            <v>CANGZUNCACHE</v>
          </cell>
          <cell r="H109">
            <v>160</v>
          </cell>
        </row>
        <row r="110">
          <cell r="G110" t="str">
            <v>CANGZUNCACHE</v>
          </cell>
          <cell r="H110">
            <v>160</v>
          </cell>
        </row>
        <row r="111">
          <cell r="G111" t="str">
            <v>CC2CM</v>
          </cell>
          <cell r="H111">
            <v>160</v>
          </cell>
        </row>
        <row r="112">
          <cell r="G112" t="str">
            <v>CC2CM</v>
          </cell>
          <cell r="H112">
            <v>160</v>
          </cell>
        </row>
        <row r="113">
          <cell r="G113" t="str">
            <v>CC2CM</v>
          </cell>
          <cell r="H113">
            <v>160</v>
          </cell>
        </row>
        <row r="114">
          <cell r="G114" t="str">
            <v>CC2CM</v>
          </cell>
          <cell r="H114">
            <v>160</v>
          </cell>
        </row>
        <row r="115">
          <cell r="G115" t="str">
            <v>CC2UN</v>
          </cell>
          <cell r="H115">
            <v>80</v>
          </cell>
        </row>
        <row r="116">
          <cell r="G116" t="str">
            <v>CC2UN</v>
          </cell>
          <cell r="H116">
            <v>80</v>
          </cell>
        </row>
        <row r="117">
          <cell r="G117" t="str">
            <v>CC2UN</v>
          </cell>
          <cell r="H117">
            <v>80</v>
          </cell>
        </row>
        <row r="118">
          <cell r="G118" t="str">
            <v>CC2UN</v>
          </cell>
          <cell r="H118">
            <v>80</v>
          </cell>
        </row>
        <row r="119">
          <cell r="G119" t="str">
            <v>CC2UN</v>
          </cell>
          <cell r="H119">
            <v>80</v>
          </cell>
        </row>
        <row r="120">
          <cell r="G120" t="str">
            <v>CC3CM</v>
          </cell>
          <cell r="H120">
            <v>40</v>
          </cell>
        </row>
        <row r="121">
          <cell r="G121" t="str">
            <v>CC3CM</v>
          </cell>
          <cell r="H121">
            <v>40</v>
          </cell>
        </row>
        <row r="122">
          <cell r="G122" t="str">
            <v>CC4CT</v>
          </cell>
          <cell r="H122">
            <v>80</v>
          </cell>
        </row>
        <row r="123">
          <cell r="G123" t="str">
            <v>CC4CT</v>
          </cell>
          <cell r="H123">
            <v>80</v>
          </cell>
        </row>
        <row r="124">
          <cell r="G124" t="str">
            <v>CC4CT</v>
          </cell>
          <cell r="H124">
            <v>80</v>
          </cell>
        </row>
        <row r="125">
          <cell r="G125" t="str">
            <v>CD2CM</v>
          </cell>
          <cell r="H125">
            <v>120</v>
          </cell>
        </row>
        <row r="126">
          <cell r="G126" t="str">
            <v>CD2CM</v>
          </cell>
          <cell r="H126">
            <v>120</v>
          </cell>
        </row>
        <row r="127">
          <cell r="G127" t="str">
            <v>CD2CM</v>
          </cell>
          <cell r="H127">
            <v>120</v>
          </cell>
        </row>
        <row r="128">
          <cell r="G128" t="str">
            <v>CD2CM</v>
          </cell>
          <cell r="H128">
            <v>120</v>
          </cell>
        </row>
        <row r="129">
          <cell r="G129" t="str">
            <v>CD2CT</v>
          </cell>
          <cell r="H129">
            <v>260</v>
          </cell>
        </row>
        <row r="130">
          <cell r="G130" t="str">
            <v>CD2CT</v>
          </cell>
          <cell r="H130">
            <v>260</v>
          </cell>
        </row>
        <row r="131">
          <cell r="G131" t="str">
            <v>CD2CT</v>
          </cell>
          <cell r="H131">
            <v>260</v>
          </cell>
        </row>
        <row r="132">
          <cell r="G132" t="str">
            <v>CD2CT</v>
          </cell>
          <cell r="H132">
            <v>260</v>
          </cell>
        </row>
        <row r="133">
          <cell r="G133" t="str">
            <v>CD2CT</v>
          </cell>
          <cell r="H133">
            <v>260</v>
          </cell>
        </row>
        <row r="134">
          <cell r="G134" t="str">
            <v>CD2CT</v>
          </cell>
          <cell r="H134">
            <v>260</v>
          </cell>
        </row>
        <row r="135">
          <cell r="G135" t="str">
            <v>CD2CT</v>
          </cell>
          <cell r="H135">
            <v>260</v>
          </cell>
        </row>
        <row r="136">
          <cell r="G136" t="str">
            <v>CD2CT</v>
          </cell>
          <cell r="H136">
            <v>260</v>
          </cell>
        </row>
        <row r="137">
          <cell r="G137" t="str">
            <v>CD2CT</v>
          </cell>
          <cell r="H137">
            <v>260</v>
          </cell>
        </row>
        <row r="138">
          <cell r="G138" t="str">
            <v>CD3CM</v>
          </cell>
          <cell r="H138">
            <v>220</v>
          </cell>
        </row>
        <row r="139">
          <cell r="G139" t="str">
            <v>CD3CM</v>
          </cell>
          <cell r="H139">
            <v>220</v>
          </cell>
        </row>
        <row r="140">
          <cell r="G140" t="str">
            <v>CD3CM</v>
          </cell>
          <cell r="H140">
            <v>220</v>
          </cell>
        </row>
        <row r="141">
          <cell r="G141" t="str">
            <v>CD3CM</v>
          </cell>
          <cell r="H141">
            <v>220</v>
          </cell>
        </row>
        <row r="142">
          <cell r="G142" t="str">
            <v>CD3CM</v>
          </cell>
          <cell r="H142">
            <v>220</v>
          </cell>
        </row>
        <row r="143">
          <cell r="G143" t="str">
            <v>CD3CM</v>
          </cell>
          <cell r="H143">
            <v>220</v>
          </cell>
        </row>
        <row r="144">
          <cell r="G144" t="str">
            <v>CD4CM</v>
          </cell>
          <cell r="H144">
            <v>240</v>
          </cell>
        </row>
        <row r="145">
          <cell r="G145" t="str">
            <v>CD4CM</v>
          </cell>
          <cell r="H145">
            <v>240</v>
          </cell>
        </row>
        <row r="146">
          <cell r="G146" t="str">
            <v>CD4CM</v>
          </cell>
          <cell r="H146">
            <v>240</v>
          </cell>
        </row>
        <row r="147">
          <cell r="G147" t="str">
            <v>CD4CM</v>
          </cell>
          <cell r="H147">
            <v>240</v>
          </cell>
        </row>
        <row r="148">
          <cell r="G148" t="str">
            <v>CD4CM</v>
          </cell>
          <cell r="H148">
            <v>240</v>
          </cell>
        </row>
        <row r="149">
          <cell r="G149" t="str">
            <v>CD4CM</v>
          </cell>
          <cell r="H149">
            <v>240</v>
          </cell>
        </row>
        <row r="150">
          <cell r="G150" t="str">
            <v>CD4CM</v>
          </cell>
          <cell r="H150">
            <v>240</v>
          </cell>
        </row>
        <row r="151">
          <cell r="G151" t="str">
            <v>CD4CM</v>
          </cell>
          <cell r="H151">
            <v>240</v>
          </cell>
        </row>
        <row r="152">
          <cell r="G152" t="str">
            <v>CD4CM</v>
          </cell>
          <cell r="H152">
            <v>240</v>
          </cell>
        </row>
        <row r="153">
          <cell r="G153" t="str">
            <v>CD4CM</v>
          </cell>
          <cell r="H153">
            <v>240</v>
          </cell>
        </row>
        <row r="154">
          <cell r="G154" t="str">
            <v>CD5CM</v>
          </cell>
          <cell r="H154">
            <v>200</v>
          </cell>
        </row>
        <row r="155">
          <cell r="G155" t="str">
            <v>CD5CM</v>
          </cell>
          <cell r="H155">
            <v>200</v>
          </cell>
        </row>
        <row r="156">
          <cell r="G156" t="str">
            <v>CD5CM</v>
          </cell>
          <cell r="H156">
            <v>200</v>
          </cell>
        </row>
        <row r="157">
          <cell r="G157" t="str">
            <v>CD5CM</v>
          </cell>
          <cell r="H157">
            <v>200</v>
          </cell>
        </row>
        <row r="158">
          <cell r="G158" t="str">
            <v>CD5CM</v>
          </cell>
          <cell r="H158">
            <v>200</v>
          </cell>
        </row>
        <row r="159">
          <cell r="G159" t="str">
            <v>CD5CT</v>
          </cell>
          <cell r="H159">
            <v>400</v>
          </cell>
        </row>
        <row r="160">
          <cell r="G160" t="str">
            <v>CD5CT</v>
          </cell>
          <cell r="H160">
            <v>400</v>
          </cell>
        </row>
        <row r="161">
          <cell r="G161" t="str">
            <v>CD5CT</v>
          </cell>
          <cell r="H161">
            <v>400</v>
          </cell>
        </row>
        <row r="162">
          <cell r="G162" t="str">
            <v>CD5CT</v>
          </cell>
          <cell r="H162">
            <v>400</v>
          </cell>
        </row>
        <row r="163">
          <cell r="G163" t="str">
            <v>CD5CT</v>
          </cell>
          <cell r="H163">
            <v>400</v>
          </cell>
        </row>
        <row r="164">
          <cell r="G164" t="str">
            <v>CD5CT</v>
          </cell>
          <cell r="H164">
            <v>400</v>
          </cell>
        </row>
        <row r="165">
          <cell r="G165" t="str">
            <v>CD5CT</v>
          </cell>
          <cell r="H165">
            <v>400</v>
          </cell>
        </row>
        <row r="166">
          <cell r="G166" t="str">
            <v>CD5CT</v>
          </cell>
          <cell r="H166">
            <v>400</v>
          </cell>
        </row>
        <row r="167">
          <cell r="G167" t="str">
            <v>CD5CT</v>
          </cell>
          <cell r="H167">
            <v>400</v>
          </cell>
        </row>
        <row r="168">
          <cell r="G168" t="str">
            <v>CD5CT</v>
          </cell>
          <cell r="H168">
            <v>400</v>
          </cell>
        </row>
        <row r="169">
          <cell r="G169" t="str">
            <v>CD5CT</v>
          </cell>
          <cell r="H169">
            <v>400</v>
          </cell>
        </row>
        <row r="170">
          <cell r="G170" t="str">
            <v>CD5CT</v>
          </cell>
          <cell r="H170">
            <v>400</v>
          </cell>
        </row>
        <row r="171">
          <cell r="G171" t="str">
            <v>CD5CT</v>
          </cell>
          <cell r="H171">
            <v>400</v>
          </cell>
        </row>
        <row r="172">
          <cell r="G172" t="str">
            <v>CD5CT</v>
          </cell>
          <cell r="H172">
            <v>400</v>
          </cell>
        </row>
        <row r="173">
          <cell r="G173" t="str">
            <v>CD6CT</v>
          </cell>
          <cell r="H173">
            <v>400</v>
          </cell>
        </row>
        <row r="174">
          <cell r="G174" t="str">
            <v>CD6CT</v>
          </cell>
          <cell r="H174">
            <v>400</v>
          </cell>
        </row>
        <row r="175">
          <cell r="G175" t="str">
            <v>CD6CT</v>
          </cell>
          <cell r="H175">
            <v>400</v>
          </cell>
        </row>
        <row r="176">
          <cell r="G176" t="str">
            <v>CD6CT</v>
          </cell>
          <cell r="H176">
            <v>400</v>
          </cell>
        </row>
        <row r="177">
          <cell r="G177" t="str">
            <v>CD6CT</v>
          </cell>
          <cell r="H177">
            <v>400</v>
          </cell>
        </row>
        <row r="178">
          <cell r="G178" t="str">
            <v>CD6CT</v>
          </cell>
          <cell r="H178">
            <v>400</v>
          </cell>
        </row>
        <row r="179">
          <cell r="G179" t="str">
            <v>CD6CT</v>
          </cell>
          <cell r="H179">
            <v>400</v>
          </cell>
        </row>
        <row r="180">
          <cell r="G180" t="str">
            <v>CD6CT</v>
          </cell>
          <cell r="H180">
            <v>400</v>
          </cell>
        </row>
        <row r="181">
          <cell r="G181" t="str">
            <v>CD6CT</v>
          </cell>
          <cell r="H181">
            <v>400</v>
          </cell>
        </row>
        <row r="182">
          <cell r="G182" t="str">
            <v>CDUN</v>
          </cell>
          <cell r="H182">
            <v>10</v>
          </cell>
        </row>
        <row r="183">
          <cell r="G183" t="str">
            <v>CDUN</v>
          </cell>
          <cell r="H183">
            <v>10</v>
          </cell>
        </row>
        <row r="184">
          <cell r="G184" t="str">
            <v>CDUN</v>
          </cell>
          <cell r="H184">
            <v>10</v>
          </cell>
        </row>
        <row r="185">
          <cell r="G185" t="str">
            <v>CHAOZCT</v>
          </cell>
          <cell r="H185">
            <v>200</v>
          </cell>
        </row>
        <row r="186">
          <cell r="G186" t="str">
            <v>CHAOZCT</v>
          </cell>
          <cell r="H186">
            <v>200</v>
          </cell>
        </row>
        <row r="187">
          <cell r="G187" t="str">
            <v>CHAOZCT</v>
          </cell>
          <cell r="H187">
            <v>200</v>
          </cell>
        </row>
        <row r="188">
          <cell r="G188" t="str">
            <v>CHAOZCT</v>
          </cell>
          <cell r="H188">
            <v>200</v>
          </cell>
        </row>
        <row r="189">
          <cell r="G189" t="str">
            <v>CHAOZCT</v>
          </cell>
          <cell r="H189">
            <v>200</v>
          </cell>
        </row>
        <row r="190">
          <cell r="G190" t="str">
            <v>CHAOZCT</v>
          </cell>
          <cell r="H190">
            <v>200</v>
          </cell>
        </row>
        <row r="191">
          <cell r="G191" t="str">
            <v>CHAOZCT</v>
          </cell>
          <cell r="H191">
            <v>200</v>
          </cell>
        </row>
        <row r="192">
          <cell r="G192" t="str">
            <v>CHAOZCT</v>
          </cell>
          <cell r="H192">
            <v>200</v>
          </cell>
        </row>
        <row r="193">
          <cell r="G193" t="str">
            <v>CHENGDCM</v>
          </cell>
          <cell r="H193">
            <v>360</v>
          </cell>
        </row>
        <row r="194">
          <cell r="G194" t="str">
            <v>CHENGDCM</v>
          </cell>
          <cell r="H194">
            <v>360</v>
          </cell>
        </row>
        <row r="195">
          <cell r="G195" t="str">
            <v>CHENGDCM</v>
          </cell>
          <cell r="H195">
            <v>360</v>
          </cell>
        </row>
        <row r="196">
          <cell r="G196" t="str">
            <v>CHENGDCM</v>
          </cell>
          <cell r="H196">
            <v>360</v>
          </cell>
        </row>
        <row r="197">
          <cell r="G197" t="str">
            <v>CHENGDCM</v>
          </cell>
          <cell r="H197">
            <v>360</v>
          </cell>
        </row>
        <row r="198">
          <cell r="G198" t="str">
            <v>CHENGDCM</v>
          </cell>
          <cell r="H198">
            <v>360</v>
          </cell>
        </row>
        <row r="199">
          <cell r="G199" t="str">
            <v>CHENGDCM</v>
          </cell>
          <cell r="H199">
            <v>360</v>
          </cell>
        </row>
        <row r="200">
          <cell r="G200" t="str">
            <v>CHENGDCM</v>
          </cell>
          <cell r="H200">
            <v>360</v>
          </cell>
        </row>
        <row r="201">
          <cell r="G201" t="str">
            <v>CHENGDCM</v>
          </cell>
          <cell r="H201">
            <v>360</v>
          </cell>
        </row>
        <row r="202">
          <cell r="G202" t="str">
            <v>CQ2CM</v>
          </cell>
          <cell r="H202">
            <v>160</v>
          </cell>
        </row>
        <row r="203">
          <cell r="G203" t="str">
            <v>CQ2CM</v>
          </cell>
          <cell r="H203">
            <v>160</v>
          </cell>
        </row>
        <row r="204">
          <cell r="G204" t="str">
            <v>CQ2CM</v>
          </cell>
          <cell r="H204">
            <v>160</v>
          </cell>
        </row>
        <row r="205">
          <cell r="G205" t="str">
            <v>CQ2CM</v>
          </cell>
          <cell r="H205">
            <v>160</v>
          </cell>
        </row>
        <row r="206">
          <cell r="G206" t="str">
            <v>CQ2CM</v>
          </cell>
          <cell r="H206">
            <v>160</v>
          </cell>
        </row>
        <row r="207">
          <cell r="G207" t="str">
            <v>CQ2CM</v>
          </cell>
          <cell r="H207">
            <v>160</v>
          </cell>
        </row>
        <row r="208">
          <cell r="G208" t="str">
            <v>CQ3CT</v>
          </cell>
          <cell r="H208">
            <v>320</v>
          </cell>
        </row>
        <row r="209">
          <cell r="G209" t="str">
            <v>CQ3CT</v>
          </cell>
          <cell r="H209">
            <v>320</v>
          </cell>
        </row>
        <row r="210">
          <cell r="G210" t="str">
            <v>CQ3CT</v>
          </cell>
          <cell r="H210">
            <v>320</v>
          </cell>
        </row>
        <row r="211">
          <cell r="G211" t="str">
            <v>CQ3CT</v>
          </cell>
          <cell r="H211">
            <v>320</v>
          </cell>
        </row>
        <row r="212">
          <cell r="G212" t="str">
            <v>CQ3CT</v>
          </cell>
          <cell r="H212">
            <v>320</v>
          </cell>
        </row>
        <row r="213">
          <cell r="G213" t="str">
            <v>CQ3CT</v>
          </cell>
          <cell r="H213">
            <v>320</v>
          </cell>
        </row>
        <row r="214">
          <cell r="G214" t="str">
            <v>CQ3CT</v>
          </cell>
          <cell r="H214">
            <v>320</v>
          </cell>
        </row>
        <row r="215">
          <cell r="G215" t="str">
            <v>CQ3CT</v>
          </cell>
          <cell r="H215">
            <v>320</v>
          </cell>
        </row>
        <row r="216">
          <cell r="G216" t="str">
            <v>CQ3CT</v>
          </cell>
          <cell r="H216">
            <v>320</v>
          </cell>
        </row>
        <row r="217">
          <cell r="G217" t="str">
            <v>CQ3UN</v>
          </cell>
          <cell r="H217">
            <v>100</v>
          </cell>
        </row>
        <row r="218">
          <cell r="G218" t="str">
            <v>CQ3UN</v>
          </cell>
          <cell r="H218">
            <v>100</v>
          </cell>
        </row>
        <row r="219">
          <cell r="G219" t="str">
            <v>CQ3UN</v>
          </cell>
          <cell r="H219">
            <v>100</v>
          </cell>
        </row>
        <row r="220">
          <cell r="G220" t="str">
            <v>CQ3UN</v>
          </cell>
          <cell r="H220">
            <v>100</v>
          </cell>
        </row>
        <row r="221">
          <cell r="G221" t="str">
            <v>CQ3UN</v>
          </cell>
          <cell r="H221">
            <v>100</v>
          </cell>
        </row>
        <row r="222">
          <cell r="G222" t="str">
            <v>CQ3UN</v>
          </cell>
          <cell r="H222">
            <v>100</v>
          </cell>
        </row>
        <row r="223">
          <cell r="G223" t="str">
            <v>CQ4CM</v>
          </cell>
          <cell r="H223">
            <v>200</v>
          </cell>
        </row>
        <row r="224">
          <cell r="G224" t="str">
            <v>CQ4CM</v>
          </cell>
          <cell r="H224">
            <v>200</v>
          </cell>
        </row>
        <row r="225">
          <cell r="G225" t="str">
            <v>CQ4CM</v>
          </cell>
          <cell r="H225">
            <v>200</v>
          </cell>
        </row>
        <row r="226">
          <cell r="G226" t="str">
            <v>CQ4CM</v>
          </cell>
          <cell r="H226">
            <v>200</v>
          </cell>
        </row>
        <row r="227">
          <cell r="G227" t="str">
            <v>CQ4CM</v>
          </cell>
          <cell r="H227">
            <v>200</v>
          </cell>
        </row>
        <row r="228">
          <cell r="G228" t="str">
            <v>CQ4CM</v>
          </cell>
          <cell r="H228">
            <v>200</v>
          </cell>
        </row>
        <row r="229">
          <cell r="G229" t="str">
            <v>CQ4CM</v>
          </cell>
          <cell r="H229">
            <v>200</v>
          </cell>
        </row>
        <row r="230">
          <cell r="G230" t="str">
            <v>CQ4CM</v>
          </cell>
          <cell r="H230">
            <v>200</v>
          </cell>
        </row>
        <row r="231">
          <cell r="G231" t="str">
            <v>CQ4CM</v>
          </cell>
          <cell r="H231">
            <v>200</v>
          </cell>
        </row>
        <row r="232">
          <cell r="G232" t="str">
            <v>CQ4CM</v>
          </cell>
          <cell r="H232">
            <v>200</v>
          </cell>
        </row>
        <row r="233">
          <cell r="G233" t="str">
            <v>CQ4CM</v>
          </cell>
          <cell r="H233">
            <v>200</v>
          </cell>
        </row>
        <row r="234">
          <cell r="G234" t="str">
            <v>CQCM</v>
          </cell>
          <cell r="H234">
            <v>260</v>
          </cell>
        </row>
        <row r="235">
          <cell r="G235" t="str">
            <v>CQCM</v>
          </cell>
          <cell r="H235">
            <v>260</v>
          </cell>
        </row>
        <row r="236">
          <cell r="G236" t="str">
            <v>CQCM</v>
          </cell>
          <cell r="H236">
            <v>260</v>
          </cell>
        </row>
        <row r="237">
          <cell r="G237" t="str">
            <v>CQCM</v>
          </cell>
          <cell r="H237">
            <v>260</v>
          </cell>
        </row>
        <row r="238">
          <cell r="G238" t="str">
            <v>CQCM</v>
          </cell>
          <cell r="H238">
            <v>260</v>
          </cell>
        </row>
        <row r="239">
          <cell r="G239" t="str">
            <v>CQCM</v>
          </cell>
          <cell r="H239">
            <v>260</v>
          </cell>
        </row>
        <row r="240">
          <cell r="G240" t="str">
            <v>CQCM</v>
          </cell>
          <cell r="H240">
            <v>260</v>
          </cell>
        </row>
        <row r="241">
          <cell r="G241" t="str">
            <v>CQCM</v>
          </cell>
          <cell r="H241">
            <v>260</v>
          </cell>
        </row>
        <row r="242">
          <cell r="G242" t="str">
            <v>CQCM</v>
          </cell>
          <cell r="H242">
            <v>260</v>
          </cell>
        </row>
        <row r="243">
          <cell r="G243" t="str">
            <v>CQCM</v>
          </cell>
          <cell r="H243">
            <v>260</v>
          </cell>
        </row>
        <row r="244">
          <cell r="G244" t="str">
            <v>CQCM</v>
          </cell>
          <cell r="H244">
            <v>260</v>
          </cell>
        </row>
        <row r="245">
          <cell r="G245" t="str">
            <v>CQCMCACHE</v>
          </cell>
          <cell r="H245">
            <v>160</v>
          </cell>
        </row>
        <row r="246">
          <cell r="G246" t="str">
            <v>CQCMCACHE</v>
          </cell>
          <cell r="H246">
            <v>160</v>
          </cell>
        </row>
        <row r="247">
          <cell r="G247" t="str">
            <v>CQCMCACHE</v>
          </cell>
          <cell r="H247">
            <v>160</v>
          </cell>
        </row>
        <row r="248">
          <cell r="G248" t="str">
            <v>CQCMCACHE</v>
          </cell>
          <cell r="H248">
            <v>160</v>
          </cell>
        </row>
        <row r="249">
          <cell r="G249" t="str">
            <v>CQCMCACHE</v>
          </cell>
          <cell r="H249">
            <v>160</v>
          </cell>
        </row>
        <row r="250">
          <cell r="G250" t="str">
            <v>CQCMCACHE</v>
          </cell>
          <cell r="H250">
            <v>160</v>
          </cell>
        </row>
        <row r="251">
          <cell r="G251" t="str">
            <v>CS2CMCACHE</v>
          </cell>
          <cell r="H251">
            <v>320</v>
          </cell>
        </row>
        <row r="252">
          <cell r="G252" t="str">
            <v>CS2CMCACHE</v>
          </cell>
          <cell r="H252">
            <v>320</v>
          </cell>
        </row>
        <row r="253">
          <cell r="G253" t="str">
            <v>CS2CMCACHE</v>
          </cell>
          <cell r="H253">
            <v>320</v>
          </cell>
        </row>
        <row r="254">
          <cell r="G254" t="str">
            <v>CS2CMCACHE</v>
          </cell>
          <cell r="H254">
            <v>320</v>
          </cell>
        </row>
        <row r="255">
          <cell r="G255" t="str">
            <v>CS2CMCACHE</v>
          </cell>
          <cell r="H255">
            <v>320</v>
          </cell>
        </row>
        <row r="256">
          <cell r="G256" t="str">
            <v>CS2CMCACHE</v>
          </cell>
          <cell r="H256">
            <v>320</v>
          </cell>
        </row>
        <row r="257">
          <cell r="G257" t="str">
            <v>CS2CMCACHE</v>
          </cell>
          <cell r="H257">
            <v>320</v>
          </cell>
        </row>
        <row r="258">
          <cell r="G258" t="str">
            <v>CS2CMCACHE</v>
          </cell>
          <cell r="H258">
            <v>320</v>
          </cell>
        </row>
        <row r="259">
          <cell r="G259" t="str">
            <v>CS2CMCACHE</v>
          </cell>
          <cell r="H259">
            <v>320</v>
          </cell>
        </row>
        <row r="260">
          <cell r="G260" t="str">
            <v>CS2CMCACHE</v>
          </cell>
          <cell r="H260">
            <v>320</v>
          </cell>
        </row>
        <row r="261">
          <cell r="G261" t="str">
            <v>CS2CMCACHE</v>
          </cell>
          <cell r="H261">
            <v>320</v>
          </cell>
        </row>
        <row r="262">
          <cell r="G262" t="str">
            <v>CS3CM</v>
          </cell>
          <cell r="H262">
            <v>80</v>
          </cell>
        </row>
        <row r="263">
          <cell r="G263" t="str">
            <v>CS3CM</v>
          </cell>
          <cell r="H263">
            <v>80</v>
          </cell>
        </row>
        <row r="264">
          <cell r="G264" t="str">
            <v>CS3CM</v>
          </cell>
          <cell r="H264">
            <v>80</v>
          </cell>
        </row>
        <row r="265">
          <cell r="G265" t="str">
            <v>CS3CM</v>
          </cell>
          <cell r="H265">
            <v>80</v>
          </cell>
        </row>
        <row r="266">
          <cell r="G266" t="str">
            <v>CS3CM</v>
          </cell>
          <cell r="H266">
            <v>80</v>
          </cell>
        </row>
        <row r="267">
          <cell r="G267" t="str">
            <v>CSHU2CT</v>
          </cell>
          <cell r="H267">
            <v>320</v>
          </cell>
        </row>
        <row r="268">
          <cell r="G268" t="str">
            <v>CSHU2CT</v>
          </cell>
          <cell r="H268">
            <v>320</v>
          </cell>
        </row>
        <row r="269">
          <cell r="G269" t="str">
            <v>CSHU2CT</v>
          </cell>
          <cell r="H269">
            <v>320</v>
          </cell>
        </row>
        <row r="270">
          <cell r="G270" t="str">
            <v>CSHU2CT</v>
          </cell>
          <cell r="H270">
            <v>320</v>
          </cell>
        </row>
        <row r="271">
          <cell r="G271" t="str">
            <v>CSHU2CT</v>
          </cell>
          <cell r="H271">
            <v>320</v>
          </cell>
        </row>
        <row r="272">
          <cell r="G272" t="str">
            <v>CSHU2CT</v>
          </cell>
          <cell r="H272">
            <v>320</v>
          </cell>
        </row>
        <row r="273">
          <cell r="G273" t="str">
            <v>CSHU2CT</v>
          </cell>
          <cell r="H273">
            <v>320</v>
          </cell>
        </row>
        <row r="274">
          <cell r="G274" t="str">
            <v>CSHU2CT</v>
          </cell>
          <cell r="H274">
            <v>320</v>
          </cell>
        </row>
        <row r="275">
          <cell r="G275" t="str">
            <v>CZIX</v>
          </cell>
          <cell r="H275">
            <v>720</v>
          </cell>
        </row>
        <row r="276">
          <cell r="G276" t="str">
            <v>CZIX</v>
          </cell>
          <cell r="H276">
            <v>720</v>
          </cell>
        </row>
        <row r="277">
          <cell r="G277" t="str">
            <v>CZIX</v>
          </cell>
          <cell r="H277">
            <v>720</v>
          </cell>
        </row>
        <row r="278">
          <cell r="G278" t="str">
            <v>CZIX</v>
          </cell>
          <cell r="H278">
            <v>720</v>
          </cell>
        </row>
        <row r="279">
          <cell r="G279" t="str">
            <v>CZIX</v>
          </cell>
          <cell r="H279">
            <v>720</v>
          </cell>
        </row>
        <row r="280">
          <cell r="G280" t="str">
            <v>CZIX</v>
          </cell>
          <cell r="H280">
            <v>720</v>
          </cell>
        </row>
        <row r="281">
          <cell r="G281" t="str">
            <v>CZIX</v>
          </cell>
          <cell r="H281">
            <v>720</v>
          </cell>
        </row>
        <row r="282">
          <cell r="G282" t="str">
            <v>CZIX</v>
          </cell>
          <cell r="H282">
            <v>720</v>
          </cell>
        </row>
        <row r="283">
          <cell r="G283" t="str">
            <v>CZIX</v>
          </cell>
          <cell r="H283">
            <v>720</v>
          </cell>
        </row>
        <row r="284">
          <cell r="G284" t="str">
            <v>CZIX</v>
          </cell>
          <cell r="H284">
            <v>720</v>
          </cell>
        </row>
        <row r="285">
          <cell r="G285" t="str">
            <v>CZIX</v>
          </cell>
          <cell r="H285">
            <v>720</v>
          </cell>
        </row>
        <row r="286">
          <cell r="G286" t="str">
            <v>CZIX</v>
          </cell>
          <cell r="H286">
            <v>720</v>
          </cell>
        </row>
        <row r="287">
          <cell r="G287" t="str">
            <v>CZIX</v>
          </cell>
          <cell r="H287">
            <v>720</v>
          </cell>
        </row>
        <row r="288">
          <cell r="G288" t="str">
            <v>CZIX</v>
          </cell>
          <cell r="H288">
            <v>720</v>
          </cell>
        </row>
        <row r="289">
          <cell r="G289" t="str">
            <v>CZIX</v>
          </cell>
          <cell r="H289">
            <v>720</v>
          </cell>
        </row>
        <row r="290">
          <cell r="G290" t="str">
            <v>CZIX</v>
          </cell>
          <cell r="H290">
            <v>720</v>
          </cell>
        </row>
        <row r="291">
          <cell r="G291" t="str">
            <v>CZIX</v>
          </cell>
          <cell r="H291">
            <v>720</v>
          </cell>
        </row>
        <row r="292">
          <cell r="G292" t="str">
            <v>CZIX</v>
          </cell>
          <cell r="H292">
            <v>720</v>
          </cell>
        </row>
        <row r="293">
          <cell r="G293" t="str">
            <v>CZIX</v>
          </cell>
          <cell r="H293">
            <v>720</v>
          </cell>
        </row>
        <row r="294">
          <cell r="G294" t="str">
            <v>CZIX</v>
          </cell>
          <cell r="H294">
            <v>720</v>
          </cell>
        </row>
        <row r="295">
          <cell r="G295" t="str">
            <v>CZIX</v>
          </cell>
          <cell r="H295">
            <v>720</v>
          </cell>
        </row>
        <row r="296">
          <cell r="G296" t="str">
            <v>CZIX</v>
          </cell>
          <cell r="H296">
            <v>720</v>
          </cell>
        </row>
        <row r="297">
          <cell r="G297" t="str">
            <v>CZIX</v>
          </cell>
          <cell r="H297">
            <v>720</v>
          </cell>
        </row>
        <row r="298">
          <cell r="G298" t="str">
            <v>CZIX</v>
          </cell>
          <cell r="H298">
            <v>720</v>
          </cell>
        </row>
        <row r="299">
          <cell r="G299" t="str">
            <v>CZIX</v>
          </cell>
          <cell r="H299">
            <v>720</v>
          </cell>
        </row>
        <row r="300">
          <cell r="G300" t="str">
            <v>DG2CT</v>
          </cell>
          <cell r="H300">
            <v>200</v>
          </cell>
        </row>
        <row r="301">
          <cell r="G301" t="str">
            <v>DG2CT</v>
          </cell>
          <cell r="H301">
            <v>200</v>
          </cell>
        </row>
        <row r="302">
          <cell r="G302" t="str">
            <v>DG2CT</v>
          </cell>
          <cell r="H302">
            <v>200</v>
          </cell>
        </row>
        <row r="303">
          <cell r="G303" t="str">
            <v>DG2CT</v>
          </cell>
          <cell r="H303">
            <v>200</v>
          </cell>
        </row>
        <row r="304">
          <cell r="G304" t="str">
            <v>DG2CT</v>
          </cell>
          <cell r="H304">
            <v>200</v>
          </cell>
        </row>
        <row r="305">
          <cell r="G305" t="str">
            <v>DG2CT</v>
          </cell>
          <cell r="H305">
            <v>200</v>
          </cell>
        </row>
        <row r="306">
          <cell r="G306" t="str">
            <v>DG2CT</v>
          </cell>
          <cell r="H306">
            <v>200</v>
          </cell>
        </row>
        <row r="307">
          <cell r="G307" t="str">
            <v>DG2CT</v>
          </cell>
          <cell r="H307">
            <v>200</v>
          </cell>
        </row>
        <row r="308">
          <cell r="G308" t="str">
            <v>DG2CT</v>
          </cell>
          <cell r="H308">
            <v>200</v>
          </cell>
        </row>
        <row r="309">
          <cell r="G309" t="str">
            <v>DG2CT</v>
          </cell>
          <cell r="H309">
            <v>200</v>
          </cell>
        </row>
        <row r="310">
          <cell r="G310" t="str">
            <v>DG2CT</v>
          </cell>
          <cell r="H310">
            <v>200</v>
          </cell>
        </row>
        <row r="311">
          <cell r="G311" t="str">
            <v>DG3CT</v>
          </cell>
          <cell r="H311">
            <v>200</v>
          </cell>
        </row>
        <row r="312">
          <cell r="G312" t="str">
            <v>DG3CT</v>
          </cell>
          <cell r="H312">
            <v>200</v>
          </cell>
        </row>
        <row r="313">
          <cell r="G313" t="str">
            <v>DG3CT</v>
          </cell>
          <cell r="H313">
            <v>200</v>
          </cell>
        </row>
        <row r="314">
          <cell r="G314" t="str">
            <v>DG3CT</v>
          </cell>
          <cell r="H314">
            <v>200</v>
          </cell>
        </row>
        <row r="315">
          <cell r="G315" t="str">
            <v>DG5CM</v>
          </cell>
          <cell r="H315">
            <v>360</v>
          </cell>
        </row>
        <row r="316">
          <cell r="G316" t="str">
            <v>DG5CM</v>
          </cell>
          <cell r="H316">
            <v>360</v>
          </cell>
        </row>
        <row r="317">
          <cell r="G317" t="str">
            <v>DG5CM</v>
          </cell>
          <cell r="H317">
            <v>360</v>
          </cell>
        </row>
        <row r="318">
          <cell r="G318" t="str">
            <v>DG5CM</v>
          </cell>
          <cell r="H318">
            <v>360</v>
          </cell>
        </row>
        <row r="319">
          <cell r="G319" t="str">
            <v>DG5CM</v>
          </cell>
          <cell r="H319">
            <v>360</v>
          </cell>
        </row>
        <row r="320">
          <cell r="G320" t="str">
            <v>DG5CM</v>
          </cell>
          <cell r="H320">
            <v>360</v>
          </cell>
        </row>
        <row r="321">
          <cell r="G321" t="str">
            <v>DG5CM</v>
          </cell>
          <cell r="H321">
            <v>360</v>
          </cell>
        </row>
        <row r="322">
          <cell r="G322" t="str">
            <v>DG5CM</v>
          </cell>
          <cell r="H322">
            <v>360</v>
          </cell>
        </row>
        <row r="323">
          <cell r="G323" t="str">
            <v>DG5CM</v>
          </cell>
          <cell r="H323">
            <v>360</v>
          </cell>
        </row>
        <row r="324">
          <cell r="G324" t="str">
            <v>DG5CM</v>
          </cell>
          <cell r="H324">
            <v>360</v>
          </cell>
        </row>
        <row r="325">
          <cell r="G325" t="str">
            <v>DG5CM</v>
          </cell>
          <cell r="H325">
            <v>360</v>
          </cell>
        </row>
        <row r="326">
          <cell r="G326" t="str">
            <v>DL2CT</v>
          </cell>
          <cell r="H326">
            <v>40</v>
          </cell>
        </row>
        <row r="327">
          <cell r="G327" t="str">
            <v>DL2CT</v>
          </cell>
          <cell r="H327">
            <v>40</v>
          </cell>
        </row>
        <row r="328">
          <cell r="G328" t="str">
            <v>DTUN</v>
          </cell>
          <cell r="H328">
            <v>160</v>
          </cell>
        </row>
        <row r="329">
          <cell r="G329" t="str">
            <v>DTUN</v>
          </cell>
          <cell r="H329">
            <v>160</v>
          </cell>
        </row>
        <row r="330">
          <cell r="G330" t="str">
            <v>DTUN</v>
          </cell>
          <cell r="H330">
            <v>160</v>
          </cell>
        </row>
        <row r="331">
          <cell r="G331" t="str">
            <v>DTUN</v>
          </cell>
          <cell r="H331">
            <v>160</v>
          </cell>
        </row>
        <row r="332">
          <cell r="G332" t="str">
            <v>DTUN</v>
          </cell>
          <cell r="H332">
            <v>160</v>
          </cell>
        </row>
        <row r="333">
          <cell r="G333" t="str">
            <v>DTUN</v>
          </cell>
          <cell r="H333">
            <v>160</v>
          </cell>
        </row>
        <row r="334">
          <cell r="G334" t="str">
            <v>DY2CT</v>
          </cell>
          <cell r="H334">
            <v>400</v>
          </cell>
        </row>
        <row r="335">
          <cell r="G335" t="str">
            <v>DY2CT</v>
          </cell>
          <cell r="H335">
            <v>400</v>
          </cell>
        </row>
        <row r="336">
          <cell r="G336" t="str">
            <v>DY2CT</v>
          </cell>
          <cell r="H336">
            <v>400</v>
          </cell>
        </row>
        <row r="337">
          <cell r="G337" t="str">
            <v>DY2CT</v>
          </cell>
          <cell r="H337">
            <v>400</v>
          </cell>
        </row>
        <row r="338">
          <cell r="G338" t="str">
            <v>DY2CT</v>
          </cell>
          <cell r="H338">
            <v>400</v>
          </cell>
        </row>
        <row r="339">
          <cell r="G339" t="str">
            <v>DY2CT</v>
          </cell>
          <cell r="H339">
            <v>400</v>
          </cell>
        </row>
        <row r="340">
          <cell r="G340" t="str">
            <v>DY2CT</v>
          </cell>
          <cell r="H340">
            <v>400</v>
          </cell>
        </row>
        <row r="341">
          <cell r="G341" t="str">
            <v>DY2CT</v>
          </cell>
          <cell r="H341">
            <v>400</v>
          </cell>
        </row>
        <row r="342">
          <cell r="G342" t="str">
            <v>FZ2CM</v>
          </cell>
          <cell r="H342">
            <v>130</v>
          </cell>
        </row>
        <row r="343">
          <cell r="G343" t="str">
            <v>FZ2CM</v>
          </cell>
          <cell r="H343">
            <v>130</v>
          </cell>
        </row>
        <row r="344">
          <cell r="G344" t="str">
            <v>FZ2CM</v>
          </cell>
          <cell r="H344">
            <v>130</v>
          </cell>
        </row>
        <row r="345">
          <cell r="G345" t="str">
            <v>FZ2CM</v>
          </cell>
          <cell r="H345">
            <v>130</v>
          </cell>
        </row>
        <row r="346">
          <cell r="G346" t="str">
            <v>FZ2CM</v>
          </cell>
          <cell r="H346">
            <v>130</v>
          </cell>
        </row>
        <row r="347">
          <cell r="G347" t="str">
            <v>FZ3CM</v>
          </cell>
          <cell r="H347">
            <v>170</v>
          </cell>
        </row>
        <row r="348">
          <cell r="G348" t="str">
            <v>FZ3CM</v>
          </cell>
          <cell r="H348">
            <v>170</v>
          </cell>
        </row>
        <row r="349">
          <cell r="G349" t="str">
            <v>FZ3CM</v>
          </cell>
          <cell r="H349">
            <v>170</v>
          </cell>
        </row>
        <row r="350">
          <cell r="G350" t="str">
            <v>FZ3CM</v>
          </cell>
          <cell r="H350">
            <v>170</v>
          </cell>
        </row>
        <row r="351">
          <cell r="G351" t="str">
            <v>FZ3UN</v>
          </cell>
          <cell r="H351">
            <v>20</v>
          </cell>
        </row>
        <row r="352">
          <cell r="G352" t="str">
            <v>FZ3UN</v>
          </cell>
          <cell r="H352">
            <v>20</v>
          </cell>
        </row>
        <row r="353">
          <cell r="G353" t="str">
            <v>FZ3UN</v>
          </cell>
          <cell r="H353">
            <v>20</v>
          </cell>
        </row>
        <row r="354">
          <cell r="G354" t="str">
            <v>FZ3UN</v>
          </cell>
          <cell r="H354">
            <v>20</v>
          </cell>
        </row>
        <row r="355">
          <cell r="G355" t="str">
            <v>FZCM</v>
          </cell>
          <cell r="H355">
            <v>60</v>
          </cell>
        </row>
        <row r="356">
          <cell r="G356" t="str">
            <v>FZCM</v>
          </cell>
          <cell r="H356">
            <v>60</v>
          </cell>
        </row>
        <row r="357">
          <cell r="G357" t="str">
            <v>FZCTCACHE</v>
          </cell>
          <cell r="H357">
            <v>200</v>
          </cell>
        </row>
        <row r="358">
          <cell r="G358" t="str">
            <v>FZCTCACHE</v>
          </cell>
          <cell r="H358">
            <v>200</v>
          </cell>
        </row>
        <row r="359">
          <cell r="G359" t="str">
            <v>FZCTCACHE</v>
          </cell>
          <cell r="H359">
            <v>200</v>
          </cell>
        </row>
        <row r="360">
          <cell r="G360" t="str">
            <v>FZCTCACHE</v>
          </cell>
          <cell r="H360">
            <v>200</v>
          </cell>
        </row>
        <row r="361">
          <cell r="G361" t="str">
            <v>FZCTCACHE</v>
          </cell>
          <cell r="H361">
            <v>200</v>
          </cell>
        </row>
        <row r="362">
          <cell r="G362" t="str">
            <v>FZCTCACHE</v>
          </cell>
          <cell r="H362">
            <v>200</v>
          </cell>
        </row>
        <row r="363">
          <cell r="G363" t="str">
            <v>FZCTCACHE</v>
          </cell>
          <cell r="H363">
            <v>200</v>
          </cell>
        </row>
        <row r="364">
          <cell r="G364" t="str">
            <v>FZCTCACHE</v>
          </cell>
          <cell r="H364">
            <v>200</v>
          </cell>
        </row>
        <row r="365">
          <cell r="G365" t="str">
            <v>FZCTCACHE</v>
          </cell>
          <cell r="H365">
            <v>200</v>
          </cell>
        </row>
        <row r="366">
          <cell r="G366" t="str">
            <v>GA2UN</v>
          </cell>
          <cell r="H366">
            <v>40</v>
          </cell>
        </row>
        <row r="367">
          <cell r="G367" t="str">
            <v>GA2UN</v>
          </cell>
          <cell r="H367">
            <v>40</v>
          </cell>
        </row>
        <row r="368">
          <cell r="G368" t="str">
            <v>GYCM</v>
          </cell>
          <cell r="H368">
            <v>280</v>
          </cell>
        </row>
        <row r="369">
          <cell r="G369" t="str">
            <v>GYCM</v>
          </cell>
          <cell r="H369">
            <v>280</v>
          </cell>
        </row>
        <row r="370">
          <cell r="G370" t="str">
            <v>GYCM</v>
          </cell>
          <cell r="H370">
            <v>280</v>
          </cell>
        </row>
        <row r="371">
          <cell r="G371" t="str">
            <v>GYCM</v>
          </cell>
          <cell r="H371">
            <v>280</v>
          </cell>
        </row>
        <row r="372">
          <cell r="G372" t="str">
            <v>GYCM</v>
          </cell>
          <cell r="H372">
            <v>280</v>
          </cell>
        </row>
        <row r="373">
          <cell r="G373" t="str">
            <v>GYCM</v>
          </cell>
          <cell r="H373">
            <v>280</v>
          </cell>
        </row>
        <row r="374">
          <cell r="G374" t="str">
            <v>GYCM</v>
          </cell>
          <cell r="H374">
            <v>280</v>
          </cell>
        </row>
        <row r="375">
          <cell r="G375" t="str">
            <v>GYCM</v>
          </cell>
          <cell r="H375">
            <v>280</v>
          </cell>
        </row>
        <row r="376">
          <cell r="G376" t="str">
            <v>GYCM</v>
          </cell>
          <cell r="H376">
            <v>280</v>
          </cell>
        </row>
        <row r="377">
          <cell r="G377" t="str">
            <v>GYUN</v>
          </cell>
          <cell r="H377">
            <v>20</v>
          </cell>
        </row>
        <row r="378">
          <cell r="G378" t="str">
            <v>GYUN</v>
          </cell>
          <cell r="H378">
            <v>20</v>
          </cell>
        </row>
        <row r="379">
          <cell r="G379" t="str">
            <v>GYUN</v>
          </cell>
          <cell r="H379">
            <v>20</v>
          </cell>
        </row>
        <row r="380">
          <cell r="G380" t="str">
            <v>GYUN</v>
          </cell>
          <cell r="H380">
            <v>20</v>
          </cell>
        </row>
        <row r="381">
          <cell r="G381" t="str">
            <v>GZ3UN</v>
          </cell>
          <cell r="H381">
            <v>160</v>
          </cell>
        </row>
        <row r="382">
          <cell r="G382" t="str">
            <v>GZ3UN</v>
          </cell>
          <cell r="H382">
            <v>160</v>
          </cell>
        </row>
        <row r="383">
          <cell r="G383" t="str">
            <v>GZ3UN</v>
          </cell>
          <cell r="H383">
            <v>160</v>
          </cell>
        </row>
        <row r="384">
          <cell r="G384" t="str">
            <v>GZ3UN</v>
          </cell>
          <cell r="H384">
            <v>160</v>
          </cell>
        </row>
        <row r="385">
          <cell r="G385" t="str">
            <v>GZ3UN</v>
          </cell>
          <cell r="H385">
            <v>160</v>
          </cell>
        </row>
        <row r="386">
          <cell r="G386" t="str">
            <v>GZ3UN</v>
          </cell>
          <cell r="H386">
            <v>160</v>
          </cell>
        </row>
        <row r="387">
          <cell r="G387" t="str">
            <v>GZ3UN</v>
          </cell>
          <cell r="H387">
            <v>160</v>
          </cell>
        </row>
        <row r="388">
          <cell r="G388" t="str">
            <v>GZ5CM</v>
          </cell>
          <cell r="H388">
            <v>320</v>
          </cell>
        </row>
        <row r="389">
          <cell r="G389" t="str">
            <v>GZ5CM</v>
          </cell>
          <cell r="H389">
            <v>320</v>
          </cell>
        </row>
        <row r="390">
          <cell r="G390" t="str">
            <v>GZ5CM</v>
          </cell>
          <cell r="H390">
            <v>320</v>
          </cell>
        </row>
        <row r="391">
          <cell r="G391" t="str">
            <v>GZ5CM</v>
          </cell>
          <cell r="H391">
            <v>320</v>
          </cell>
        </row>
        <row r="392">
          <cell r="G392" t="str">
            <v>GZ5CM</v>
          </cell>
          <cell r="H392">
            <v>320</v>
          </cell>
        </row>
        <row r="393">
          <cell r="G393" t="str">
            <v>GZ5CM</v>
          </cell>
          <cell r="H393">
            <v>320</v>
          </cell>
        </row>
        <row r="394">
          <cell r="G394" t="str">
            <v>GZ5CM</v>
          </cell>
          <cell r="H394">
            <v>320</v>
          </cell>
        </row>
        <row r="395">
          <cell r="G395" t="str">
            <v>GZ5CM</v>
          </cell>
          <cell r="H395">
            <v>320</v>
          </cell>
        </row>
        <row r="396">
          <cell r="G396" t="str">
            <v>GZ5CM</v>
          </cell>
          <cell r="H396">
            <v>320</v>
          </cell>
        </row>
        <row r="397">
          <cell r="G397" t="str">
            <v>GZ5CM</v>
          </cell>
          <cell r="H397">
            <v>320</v>
          </cell>
        </row>
        <row r="398">
          <cell r="G398" t="str">
            <v>GZ5CM</v>
          </cell>
          <cell r="H398">
            <v>320</v>
          </cell>
        </row>
        <row r="399">
          <cell r="G399" t="str">
            <v>GZ5CM</v>
          </cell>
          <cell r="H399">
            <v>320</v>
          </cell>
        </row>
        <row r="400">
          <cell r="G400" t="str">
            <v>GZ5CM</v>
          </cell>
          <cell r="H400">
            <v>320</v>
          </cell>
        </row>
        <row r="401">
          <cell r="G401" t="str">
            <v>GZ5CM</v>
          </cell>
          <cell r="H401">
            <v>320</v>
          </cell>
        </row>
        <row r="402">
          <cell r="G402" t="str">
            <v>GZ5CM</v>
          </cell>
          <cell r="H402">
            <v>320</v>
          </cell>
        </row>
        <row r="403">
          <cell r="G403" t="str">
            <v>GZ5CM</v>
          </cell>
          <cell r="H403">
            <v>320</v>
          </cell>
        </row>
        <row r="404">
          <cell r="G404" t="str">
            <v>HDUN</v>
          </cell>
          <cell r="H404">
            <v>80</v>
          </cell>
        </row>
        <row r="405">
          <cell r="G405" t="str">
            <v>HDUN</v>
          </cell>
          <cell r="H405">
            <v>80</v>
          </cell>
        </row>
        <row r="406">
          <cell r="G406" t="str">
            <v>HDUN</v>
          </cell>
          <cell r="H406">
            <v>80</v>
          </cell>
        </row>
        <row r="407">
          <cell r="G407" t="str">
            <v>HDUN</v>
          </cell>
          <cell r="H407">
            <v>80</v>
          </cell>
        </row>
        <row r="408">
          <cell r="G408" t="str">
            <v>HF2CM</v>
          </cell>
          <cell r="H408">
            <v>120</v>
          </cell>
        </row>
        <row r="409">
          <cell r="G409" t="str">
            <v>HF2CM</v>
          </cell>
          <cell r="H409">
            <v>120</v>
          </cell>
        </row>
        <row r="410">
          <cell r="G410" t="str">
            <v>HF2CM</v>
          </cell>
          <cell r="H410">
            <v>120</v>
          </cell>
        </row>
        <row r="411">
          <cell r="G411" t="str">
            <v>HF2CM</v>
          </cell>
          <cell r="H411">
            <v>120</v>
          </cell>
        </row>
        <row r="412">
          <cell r="G412" t="str">
            <v>HF2CM</v>
          </cell>
          <cell r="H412">
            <v>120</v>
          </cell>
        </row>
        <row r="413">
          <cell r="G413" t="str">
            <v>HF2CM</v>
          </cell>
          <cell r="H413">
            <v>120</v>
          </cell>
        </row>
        <row r="414">
          <cell r="G414" t="str">
            <v>HF2UN</v>
          </cell>
          <cell r="H414">
            <v>80</v>
          </cell>
        </row>
        <row r="415">
          <cell r="G415" t="str">
            <v>HF2UN</v>
          </cell>
          <cell r="H415">
            <v>80</v>
          </cell>
        </row>
        <row r="416">
          <cell r="G416" t="str">
            <v>HF2UN</v>
          </cell>
          <cell r="H416">
            <v>80</v>
          </cell>
        </row>
        <row r="417">
          <cell r="G417" t="str">
            <v>HF2UN</v>
          </cell>
          <cell r="H417">
            <v>80</v>
          </cell>
        </row>
        <row r="418">
          <cell r="G418" t="str">
            <v>HF2UN</v>
          </cell>
          <cell r="H418">
            <v>80</v>
          </cell>
        </row>
        <row r="419">
          <cell r="G419" t="str">
            <v>HFCM</v>
          </cell>
          <cell r="H419">
            <v>180</v>
          </cell>
        </row>
        <row r="420">
          <cell r="G420" t="str">
            <v>HFCM</v>
          </cell>
          <cell r="H420">
            <v>180</v>
          </cell>
        </row>
        <row r="421">
          <cell r="G421" t="str">
            <v>HFCM</v>
          </cell>
          <cell r="H421">
            <v>180</v>
          </cell>
        </row>
        <row r="422">
          <cell r="G422" t="str">
            <v>HFCM</v>
          </cell>
          <cell r="H422">
            <v>180</v>
          </cell>
        </row>
        <row r="423">
          <cell r="G423" t="str">
            <v>HFCM</v>
          </cell>
          <cell r="H423">
            <v>180</v>
          </cell>
        </row>
        <row r="424">
          <cell r="G424" t="str">
            <v>HFCM</v>
          </cell>
          <cell r="H424">
            <v>180</v>
          </cell>
        </row>
        <row r="425">
          <cell r="G425" t="str">
            <v>HFCM</v>
          </cell>
          <cell r="H425">
            <v>180</v>
          </cell>
        </row>
        <row r="426">
          <cell r="G426" t="str">
            <v>HFCM</v>
          </cell>
          <cell r="H426">
            <v>180</v>
          </cell>
        </row>
        <row r="427">
          <cell r="G427" t="str">
            <v>HFCM</v>
          </cell>
          <cell r="H427">
            <v>180</v>
          </cell>
        </row>
        <row r="428">
          <cell r="G428" t="str">
            <v>HFCM</v>
          </cell>
          <cell r="H428">
            <v>180</v>
          </cell>
        </row>
        <row r="429">
          <cell r="G429" t="str">
            <v>HG2UN</v>
          </cell>
          <cell r="H429">
            <v>120</v>
          </cell>
        </row>
        <row r="430">
          <cell r="G430" t="str">
            <v>HG2UN</v>
          </cell>
          <cell r="H430">
            <v>120</v>
          </cell>
        </row>
        <row r="431">
          <cell r="G431" t="str">
            <v>HG2UN</v>
          </cell>
          <cell r="H431">
            <v>120</v>
          </cell>
        </row>
        <row r="432">
          <cell r="G432" t="str">
            <v>HG2UN</v>
          </cell>
          <cell r="H432">
            <v>120</v>
          </cell>
        </row>
        <row r="433">
          <cell r="G433" t="str">
            <v>HG3UN</v>
          </cell>
          <cell r="H433">
            <v>100</v>
          </cell>
        </row>
        <row r="434">
          <cell r="G434" t="str">
            <v>HG3UN</v>
          </cell>
          <cell r="H434">
            <v>100</v>
          </cell>
        </row>
        <row r="435">
          <cell r="G435" t="str">
            <v>HG3UN</v>
          </cell>
          <cell r="H435">
            <v>100</v>
          </cell>
        </row>
        <row r="436">
          <cell r="G436" t="str">
            <v>HHHT2CM</v>
          </cell>
          <cell r="H436">
            <v>40</v>
          </cell>
        </row>
        <row r="437">
          <cell r="G437" t="str">
            <v>HHHT2CM</v>
          </cell>
          <cell r="H437">
            <v>40</v>
          </cell>
        </row>
        <row r="438">
          <cell r="G438" t="str">
            <v>HHHT2CM</v>
          </cell>
          <cell r="H438">
            <v>40</v>
          </cell>
        </row>
        <row r="439">
          <cell r="G439" t="str">
            <v>HHHT2CM</v>
          </cell>
          <cell r="H439">
            <v>40</v>
          </cell>
        </row>
        <row r="440">
          <cell r="G440" t="str">
            <v>HHHT2UN</v>
          </cell>
          <cell r="H440">
            <v>40</v>
          </cell>
        </row>
        <row r="441">
          <cell r="G441" t="str">
            <v>HHHT2UN</v>
          </cell>
          <cell r="H441">
            <v>40</v>
          </cell>
        </row>
        <row r="442">
          <cell r="G442" t="str">
            <v>HHHT3CM</v>
          </cell>
          <cell r="H442">
            <v>120</v>
          </cell>
        </row>
        <row r="443">
          <cell r="G443" t="str">
            <v>HHHT3CM</v>
          </cell>
          <cell r="H443">
            <v>120</v>
          </cell>
        </row>
        <row r="444">
          <cell r="G444" t="str">
            <v>HHHT3CM</v>
          </cell>
          <cell r="H444">
            <v>120</v>
          </cell>
        </row>
        <row r="445">
          <cell r="G445" t="str">
            <v>HHHT3CM</v>
          </cell>
          <cell r="H445">
            <v>120</v>
          </cell>
        </row>
        <row r="446">
          <cell r="G446" t="str">
            <v>HHHT3UN</v>
          </cell>
          <cell r="H446">
            <v>120</v>
          </cell>
        </row>
        <row r="447">
          <cell r="G447" t="str">
            <v>HHHT3UN</v>
          </cell>
          <cell r="H447">
            <v>120</v>
          </cell>
        </row>
        <row r="448">
          <cell r="G448" t="str">
            <v>HHHT3UN</v>
          </cell>
          <cell r="H448">
            <v>120</v>
          </cell>
        </row>
        <row r="449">
          <cell r="G449" t="str">
            <v>HHHT3UN</v>
          </cell>
          <cell r="H449">
            <v>120</v>
          </cell>
        </row>
        <row r="450">
          <cell r="G450" t="str">
            <v>HHHT3UN</v>
          </cell>
          <cell r="H450">
            <v>120</v>
          </cell>
        </row>
        <row r="451">
          <cell r="G451" t="str">
            <v>HHHT3UN</v>
          </cell>
          <cell r="H451">
            <v>120</v>
          </cell>
        </row>
        <row r="452">
          <cell r="G452" t="str">
            <v>HK2CM</v>
          </cell>
          <cell r="H452">
            <v>40</v>
          </cell>
        </row>
        <row r="453">
          <cell r="G453" t="str">
            <v>HK2CM</v>
          </cell>
          <cell r="H453">
            <v>40</v>
          </cell>
        </row>
        <row r="454">
          <cell r="G454" t="str">
            <v>HK2UN</v>
          </cell>
          <cell r="H454">
            <v>60</v>
          </cell>
        </row>
        <row r="455">
          <cell r="G455" t="str">
            <v>HK2UN</v>
          </cell>
          <cell r="H455">
            <v>60</v>
          </cell>
        </row>
        <row r="456">
          <cell r="G456" t="str">
            <v>HK2UN</v>
          </cell>
          <cell r="H456">
            <v>60</v>
          </cell>
        </row>
        <row r="457">
          <cell r="G457" t="str">
            <v>HK3CM</v>
          </cell>
          <cell r="H457">
            <v>80</v>
          </cell>
        </row>
        <row r="458">
          <cell r="G458" t="str">
            <v>HK3CM</v>
          </cell>
          <cell r="H458">
            <v>80</v>
          </cell>
        </row>
        <row r="459">
          <cell r="G459" t="str">
            <v>HK3CM</v>
          </cell>
          <cell r="H459">
            <v>80</v>
          </cell>
        </row>
        <row r="460">
          <cell r="G460" t="str">
            <v>HK3CT</v>
          </cell>
          <cell r="H460">
            <v>160</v>
          </cell>
        </row>
        <row r="461">
          <cell r="G461" t="str">
            <v>HK3CT</v>
          </cell>
          <cell r="H461">
            <v>160</v>
          </cell>
        </row>
        <row r="462">
          <cell r="G462" t="str">
            <v>HK3CT</v>
          </cell>
          <cell r="H462">
            <v>160</v>
          </cell>
        </row>
        <row r="463">
          <cell r="G463" t="str">
            <v>HK3CT</v>
          </cell>
          <cell r="H463">
            <v>160</v>
          </cell>
        </row>
        <row r="464">
          <cell r="G464" t="str">
            <v>HK3CT</v>
          </cell>
          <cell r="H464">
            <v>160</v>
          </cell>
        </row>
        <row r="465">
          <cell r="G465" t="str">
            <v>HK3CT</v>
          </cell>
          <cell r="H465">
            <v>160</v>
          </cell>
        </row>
        <row r="466">
          <cell r="G466" t="str">
            <v>HK3CT</v>
          </cell>
          <cell r="H466">
            <v>160</v>
          </cell>
        </row>
        <row r="467">
          <cell r="G467" t="str">
            <v>HK3CT</v>
          </cell>
          <cell r="H467">
            <v>160</v>
          </cell>
        </row>
        <row r="468">
          <cell r="G468" t="str">
            <v>HN4CM</v>
          </cell>
          <cell r="H468">
            <v>100</v>
          </cell>
        </row>
        <row r="469">
          <cell r="G469" t="str">
            <v>HN4CM</v>
          </cell>
          <cell r="H469">
            <v>100</v>
          </cell>
        </row>
        <row r="470">
          <cell r="G470" t="str">
            <v>HN4CM</v>
          </cell>
          <cell r="H470">
            <v>100</v>
          </cell>
        </row>
        <row r="471">
          <cell r="G471" t="str">
            <v>HN6CM</v>
          </cell>
          <cell r="H471">
            <v>240</v>
          </cell>
        </row>
        <row r="472">
          <cell r="G472" t="str">
            <v>HN6CM</v>
          </cell>
          <cell r="H472">
            <v>240</v>
          </cell>
        </row>
        <row r="473">
          <cell r="G473" t="str">
            <v>HN6CM</v>
          </cell>
          <cell r="H473">
            <v>240</v>
          </cell>
        </row>
        <row r="474">
          <cell r="G474" t="str">
            <v>HN6CM</v>
          </cell>
          <cell r="H474">
            <v>240</v>
          </cell>
        </row>
        <row r="475">
          <cell r="G475" t="str">
            <v>HN6CM</v>
          </cell>
          <cell r="H475">
            <v>240</v>
          </cell>
        </row>
        <row r="476">
          <cell r="G476" t="str">
            <v>HN6CM</v>
          </cell>
          <cell r="H476">
            <v>240</v>
          </cell>
        </row>
        <row r="477">
          <cell r="G477" t="str">
            <v>HN6CM</v>
          </cell>
          <cell r="H477">
            <v>240</v>
          </cell>
        </row>
        <row r="478">
          <cell r="G478" t="str">
            <v>HRB2CM</v>
          </cell>
          <cell r="H478">
            <v>220</v>
          </cell>
        </row>
        <row r="479">
          <cell r="G479" t="str">
            <v>HRB2CM</v>
          </cell>
          <cell r="H479">
            <v>220</v>
          </cell>
        </row>
        <row r="480">
          <cell r="G480" t="str">
            <v>HRB2CM</v>
          </cell>
          <cell r="H480">
            <v>220</v>
          </cell>
        </row>
        <row r="481">
          <cell r="G481" t="str">
            <v>HRB2CM</v>
          </cell>
          <cell r="H481">
            <v>220</v>
          </cell>
        </row>
        <row r="482">
          <cell r="G482" t="str">
            <v>HRB2CM</v>
          </cell>
          <cell r="H482">
            <v>220</v>
          </cell>
        </row>
        <row r="483">
          <cell r="G483" t="str">
            <v>HRB2CM</v>
          </cell>
          <cell r="H483">
            <v>220</v>
          </cell>
        </row>
        <row r="484">
          <cell r="G484" t="str">
            <v>HRB2CM</v>
          </cell>
          <cell r="H484">
            <v>220</v>
          </cell>
        </row>
        <row r="485">
          <cell r="G485" t="str">
            <v>HRB2CM</v>
          </cell>
          <cell r="H485">
            <v>220</v>
          </cell>
        </row>
        <row r="486">
          <cell r="G486" t="str">
            <v>HRB2CM</v>
          </cell>
          <cell r="H486">
            <v>220</v>
          </cell>
        </row>
        <row r="487">
          <cell r="G487" t="str">
            <v>HS2CT</v>
          </cell>
          <cell r="H487">
            <v>80</v>
          </cell>
        </row>
        <row r="488">
          <cell r="G488" t="str">
            <v>HS2CT</v>
          </cell>
          <cell r="H488">
            <v>80</v>
          </cell>
        </row>
        <row r="489">
          <cell r="G489" t="str">
            <v>HS2CT</v>
          </cell>
          <cell r="H489">
            <v>80</v>
          </cell>
        </row>
        <row r="490">
          <cell r="G490" t="str">
            <v>HS2CT</v>
          </cell>
          <cell r="H490">
            <v>80</v>
          </cell>
        </row>
        <row r="491">
          <cell r="G491" t="str">
            <v>HS3CT</v>
          </cell>
          <cell r="H491">
            <v>100</v>
          </cell>
        </row>
        <row r="492">
          <cell r="G492" t="str">
            <v>HS3CT</v>
          </cell>
          <cell r="H492">
            <v>100</v>
          </cell>
        </row>
        <row r="493">
          <cell r="G493" t="str">
            <v>HS3CT</v>
          </cell>
          <cell r="H493">
            <v>100</v>
          </cell>
        </row>
        <row r="494">
          <cell r="G494" t="str">
            <v>HS3CT</v>
          </cell>
          <cell r="H494">
            <v>100</v>
          </cell>
        </row>
        <row r="495">
          <cell r="G495" t="str">
            <v>HS3CT</v>
          </cell>
          <cell r="H495">
            <v>100</v>
          </cell>
        </row>
        <row r="496">
          <cell r="G496" t="str">
            <v>HS3CT</v>
          </cell>
          <cell r="H496">
            <v>100</v>
          </cell>
        </row>
        <row r="497">
          <cell r="G497" t="str">
            <v>HS3CT</v>
          </cell>
          <cell r="H497">
            <v>100</v>
          </cell>
        </row>
        <row r="498">
          <cell r="G498" t="str">
            <v>HSCTCACHE</v>
          </cell>
          <cell r="H498">
            <v>130</v>
          </cell>
        </row>
        <row r="499">
          <cell r="G499" t="str">
            <v>HSCTCACHE</v>
          </cell>
          <cell r="H499">
            <v>130</v>
          </cell>
        </row>
        <row r="500">
          <cell r="G500" t="str">
            <v>HSCTCACHE</v>
          </cell>
          <cell r="H500">
            <v>130</v>
          </cell>
        </row>
        <row r="501">
          <cell r="G501" t="str">
            <v>HSCTCACHE</v>
          </cell>
          <cell r="H501">
            <v>130</v>
          </cell>
        </row>
        <row r="502">
          <cell r="G502" t="str">
            <v>HSCTCACHE</v>
          </cell>
          <cell r="H502">
            <v>130</v>
          </cell>
        </row>
        <row r="503">
          <cell r="G503" t="str">
            <v>HSCTCACHE</v>
          </cell>
          <cell r="H503">
            <v>130</v>
          </cell>
        </row>
        <row r="504">
          <cell r="G504" t="str">
            <v>HSCTCACHE</v>
          </cell>
          <cell r="H504">
            <v>130</v>
          </cell>
        </row>
        <row r="505">
          <cell r="G505" t="str">
            <v>HSCTCACHE</v>
          </cell>
          <cell r="H505">
            <v>130</v>
          </cell>
        </row>
        <row r="506">
          <cell r="G506" t="str">
            <v>HSCTCACHE</v>
          </cell>
          <cell r="H506">
            <v>130</v>
          </cell>
        </row>
        <row r="507">
          <cell r="G507" t="str">
            <v>HSCTCACHE</v>
          </cell>
          <cell r="H507">
            <v>130</v>
          </cell>
        </row>
        <row r="508">
          <cell r="G508" t="str">
            <v>HSCTCACHE</v>
          </cell>
          <cell r="H508">
            <v>130</v>
          </cell>
        </row>
        <row r="509">
          <cell r="G509" t="str">
            <v>HSCTCACHE</v>
          </cell>
          <cell r="H509">
            <v>130</v>
          </cell>
        </row>
        <row r="510">
          <cell r="G510" t="str">
            <v>HSCTCACHE</v>
          </cell>
          <cell r="H510">
            <v>130</v>
          </cell>
        </row>
        <row r="511">
          <cell r="G511" t="str">
            <v>HSCTCACHE</v>
          </cell>
          <cell r="H511">
            <v>130</v>
          </cell>
        </row>
        <row r="512">
          <cell r="G512" t="str">
            <v>HUZ2UN</v>
          </cell>
          <cell r="H512">
            <v>40</v>
          </cell>
        </row>
        <row r="513">
          <cell r="G513" t="str">
            <v>HUZ2UN</v>
          </cell>
          <cell r="H513">
            <v>40</v>
          </cell>
        </row>
        <row r="514">
          <cell r="G514" t="str">
            <v>HUZ2UN</v>
          </cell>
          <cell r="H514">
            <v>40</v>
          </cell>
        </row>
        <row r="515">
          <cell r="G515" t="str">
            <v>HYCT</v>
          </cell>
          <cell r="H515">
            <v>300</v>
          </cell>
        </row>
        <row r="516">
          <cell r="G516" t="str">
            <v>HYCT</v>
          </cell>
          <cell r="H516">
            <v>300</v>
          </cell>
        </row>
        <row r="517">
          <cell r="G517" t="str">
            <v>HYCT</v>
          </cell>
          <cell r="H517">
            <v>300</v>
          </cell>
        </row>
        <row r="518">
          <cell r="G518" t="str">
            <v>HYCT</v>
          </cell>
          <cell r="H518">
            <v>300</v>
          </cell>
        </row>
        <row r="519">
          <cell r="G519" t="str">
            <v>HYCT</v>
          </cell>
          <cell r="H519">
            <v>300</v>
          </cell>
        </row>
        <row r="520">
          <cell r="G520" t="str">
            <v>HYCT</v>
          </cell>
          <cell r="H520">
            <v>300</v>
          </cell>
        </row>
        <row r="521">
          <cell r="G521" t="str">
            <v>HYCT</v>
          </cell>
          <cell r="H521">
            <v>300</v>
          </cell>
        </row>
        <row r="522">
          <cell r="G522" t="str">
            <v>HYCT</v>
          </cell>
          <cell r="H522">
            <v>300</v>
          </cell>
        </row>
        <row r="523">
          <cell r="G523" t="str">
            <v>HYCT</v>
          </cell>
          <cell r="H523">
            <v>300</v>
          </cell>
        </row>
        <row r="524">
          <cell r="G524" t="str">
            <v>HYCT</v>
          </cell>
          <cell r="H524">
            <v>300</v>
          </cell>
        </row>
        <row r="525">
          <cell r="G525" t="str">
            <v>HYCT</v>
          </cell>
          <cell r="H525">
            <v>300</v>
          </cell>
        </row>
        <row r="526">
          <cell r="G526" t="str">
            <v>HZCM</v>
          </cell>
          <cell r="H526">
            <v>110</v>
          </cell>
        </row>
        <row r="527">
          <cell r="G527" t="str">
            <v>HZCM</v>
          </cell>
          <cell r="H527">
            <v>110</v>
          </cell>
        </row>
        <row r="528">
          <cell r="G528" t="str">
            <v>HZCM</v>
          </cell>
          <cell r="H528">
            <v>110</v>
          </cell>
        </row>
        <row r="529">
          <cell r="G529" t="str">
            <v>HZCM</v>
          </cell>
          <cell r="H529">
            <v>110</v>
          </cell>
        </row>
        <row r="530">
          <cell r="G530" t="str">
            <v>HZCM</v>
          </cell>
          <cell r="H530">
            <v>110</v>
          </cell>
        </row>
        <row r="531">
          <cell r="G531" t="str">
            <v>HZCM</v>
          </cell>
          <cell r="H531">
            <v>110</v>
          </cell>
        </row>
        <row r="532">
          <cell r="G532" t="str">
            <v>HZCM</v>
          </cell>
          <cell r="H532">
            <v>110</v>
          </cell>
        </row>
        <row r="533">
          <cell r="G533" t="str">
            <v>JH2CM</v>
          </cell>
          <cell r="H533">
            <v>180</v>
          </cell>
        </row>
        <row r="534">
          <cell r="G534" t="str">
            <v>JH2CM</v>
          </cell>
          <cell r="H534">
            <v>180</v>
          </cell>
        </row>
        <row r="535">
          <cell r="G535" t="str">
            <v>JH2CM</v>
          </cell>
          <cell r="H535">
            <v>180</v>
          </cell>
        </row>
        <row r="536">
          <cell r="G536" t="str">
            <v>JH2CM</v>
          </cell>
          <cell r="H536">
            <v>180</v>
          </cell>
        </row>
        <row r="537">
          <cell r="G537" t="str">
            <v>JH2CM</v>
          </cell>
          <cell r="H537">
            <v>180</v>
          </cell>
        </row>
        <row r="538">
          <cell r="G538" t="str">
            <v>JH2CM</v>
          </cell>
          <cell r="H538">
            <v>180</v>
          </cell>
        </row>
        <row r="539">
          <cell r="G539" t="str">
            <v>JHCM</v>
          </cell>
          <cell r="H539">
            <v>190</v>
          </cell>
        </row>
        <row r="540">
          <cell r="G540" t="str">
            <v>JHCM</v>
          </cell>
          <cell r="H540">
            <v>190</v>
          </cell>
        </row>
        <row r="541">
          <cell r="G541" t="str">
            <v>JHCM</v>
          </cell>
          <cell r="H541">
            <v>190</v>
          </cell>
        </row>
        <row r="542">
          <cell r="G542" t="str">
            <v>JHCM</v>
          </cell>
          <cell r="H542">
            <v>190</v>
          </cell>
        </row>
        <row r="543">
          <cell r="G543" t="str">
            <v>JHCM</v>
          </cell>
          <cell r="H543">
            <v>190</v>
          </cell>
        </row>
        <row r="544">
          <cell r="G544" t="str">
            <v>JHCM</v>
          </cell>
          <cell r="H544">
            <v>190</v>
          </cell>
        </row>
        <row r="545">
          <cell r="G545" t="str">
            <v>JHCM</v>
          </cell>
          <cell r="H545">
            <v>190</v>
          </cell>
        </row>
        <row r="546">
          <cell r="G546" t="str">
            <v>JIAXCM</v>
          </cell>
          <cell r="H546">
            <v>120</v>
          </cell>
        </row>
        <row r="547">
          <cell r="G547" t="str">
            <v>JIAXCM</v>
          </cell>
          <cell r="H547">
            <v>120</v>
          </cell>
        </row>
        <row r="548">
          <cell r="G548" t="str">
            <v>JIAXCM</v>
          </cell>
          <cell r="H548">
            <v>120</v>
          </cell>
        </row>
        <row r="549">
          <cell r="G549" t="str">
            <v>JIAXCM</v>
          </cell>
          <cell r="H549">
            <v>120</v>
          </cell>
        </row>
        <row r="550">
          <cell r="G550" t="str">
            <v>JM3CT</v>
          </cell>
          <cell r="H550">
            <v>40</v>
          </cell>
        </row>
        <row r="551">
          <cell r="G551" t="str">
            <v>JM3CT</v>
          </cell>
          <cell r="H551">
            <v>40</v>
          </cell>
        </row>
        <row r="552">
          <cell r="G552" t="str">
            <v>JM3CT</v>
          </cell>
          <cell r="H552">
            <v>40</v>
          </cell>
        </row>
        <row r="553">
          <cell r="G553" t="str">
            <v>JM3CT</v>
          </cell>
          <cell r="H553">
            <v>40</v>
          </cell>
        </row>
        <row r="554">
          <cell r="G554" t="str">
            <v>JM3CT</v>
          </cell>
          <cell r="H554">
            <v>40</v>
          </cell>
        </row>
        <row r="555">
          <cell r="G555" t="str">
            <v>JM3CT</v>
          </cell>
          <cell r="H555">
            <v>40</v>
          </cell>
        </row>
        <row r="556">
          <cell r="G556" t="str">
            <v>JM3CT</v>
          </cell>
          <cell r="H556">
            <v>40</v>
          </cell>
        </row>
        <row r="557">
          <cell r="G557" t="str">
            <v>JM3CT</v>
          </cell>
          <cell r="H557">
            <v>40</v>
          </cell>
        </row>
        <row r="558">
          <cell r="G558" t="str">
            <v>JM3CT</v>
          </cell>
          <cell r="H558">
            <v>40</v>
          </cell>
        </row>
        <row r="559">
          <cell r="G559" t="str">
            <v>JN2UN</v>
          </cell>
          <cell r="H559">
            <v>380</v>
          </cell>
        </row>
        <row r="560">
          <cell r="G560" t="str">
            <v>JN2UN</v>
          </cell>
          <cell r="H560">
            <v>380</v>
          </cell>
        </row>
        <row r="561">
          <cell r="G561" t="str">
            <v>JN2UN</v>
          </cell>
          <cell r="H561">
            <v>380</v>
          </cell>
        </row>
        <row r="562">
          <cell r="G562" t="str">
            <v>JN2UN</v>
          </cell>
          <cell r="H562">
            <v>380</v>
          </cell>
        </row>
        <row r="563">
          <cell r="G563" t="str">
            <v>JN2UN</v>
          </cell>
          <cell r="H563">
            <v>380</v>
          </cell>
        </row>
        <row r="564">
          <cell r="G564" t="str">
            <v>JN2UN</v>
          </cell>
          <cell r="H564">
            <v>380</v>
          </cell>
        </row>
        <row r="565">
          <cell r="G565" t="str">
            <v>JN2UN</v>
          </cell>
          <cell r="H565">
            <v>380</v>
          </cell>
        </row>
        <row r="566">
          <cell r="G566" t="str">
            <v>JN2UN</v>
          </cell>
          <cell r="H566">
            <v>380</v>
          </cell>
        </row>
        <row r="567">
          <cell r="G567" t="str">
            <v>JN2UN</v>
          </cell>
          <cell r="H567">
            <v>380</v>
          </cell>
        </row>
        <row r="568">
          <cell r="G568" t="str">
            <v>JN2UN</v>
          </cell>
          <cell r="H568">
            <v>380</v>
          </cell>
        </row>
        <row r="569">
          <cell r="G569" t="str">
            <v>JN2UN</v>
          </cell>
          <cell r="H569">
            <v>380</v>
          </cell>
        </row>
        <row r="570">
          <cell r="G570" t="str">
            <v>JN2UN</v>
          </cell>
          <cell r="H570">
            <v>380</v>
          </cell>
        </row>
        <row r="571">
          <cell r="G571" t="str">
            <v>JN2UN</v>
          </cell>
          <cell r="H571">
            <v>380</v>
          </cell>
        </row>
        <row r="572">
          <cell r="G572" t="str">
            <v>JN2UN</v>
          </cell>
          <cell r="H572">
            <v>380</v>
          </cell>
        </row>
        <row r="573">
          <cell r="G573" t="str">
            <v>JN2UN</v>
          </cell>
          <cell r="H573">
            <v>380</v>
          </cell>
        </row>
        <row r="574">
          <cell r="G574" t="str">
            <v>JN2UN</v>
          </cell>
          <cell r="H574">
            <v>380</v>
          </cell>
        </row>
        <row r="575">
          <cell r="G575" t="str">
            <v>JN2UN</v>
          </cell>
          <cell r="H575">
            <v>380</v>
          </cell>
        </row>
        <row r="576">
          <cell r="G576" t="str">
            <v>JN2UN</v>
          </cell>
          <cell r="H576">
            <v>380</v>
          </cell>
        </row>
        <row r="577">
          <cell r="G577" t="str">
            <v>JN4CM</v>
          </cell>
          <cell r="H577">
            <v>180</v>
          </cell>
        </row>
        <row r="578">
          <cell r="G578" t="str">
            <v>JN4CM</v>
          </cell>
          <cell r="H578">
            <v>180</v>
          </cell>
        </row>
        <row r="579">
          <cell r="G579" t="str">
            <v>JN4CM</v>
          </cell>
          <cell r="H579">
            <v>180</v>
          </cell>
        </row>
        <row r="580">
          <cell r="G580" t="str">
            <v>JN4CM</v>
          </cell>
          <cell r="H580">
            <v>180</v>
          </cell>
        </row>
        <row r="581">
          <cell r="G581" t="str">
            <v>JN4CM</v>
          </cell>
          <cell r="H581">
            <v>180</v>
          </cell>
        </row>
        <row r="582">
          <cell r="G582" t="str">
            <v>JN4CM</v>
          </cell>
          <cell r="H582">
            <v>180</v>
          </cell>
        </row>
        <row r="583">
          <cell r="G583" t="str">
            <v>JN4CM</v>
          </cell>
          <cell r="H583">
            <v>180</v>
          </cell>
        </row>
        <row r="584">
          <cell r="G584" t="str">
            <v>JN4CM</v>
          </cell>
          <cell r="H584">
            <v>180</v>
          </cell>
        </row>
        <row r="585">
          <cell r="G585" t="str">
            <v>JN4UN</v>
          </cell>
          <cell r="H585">
            <v>80</v>
          </cell>
        </row>
        <row r="586">
          <cell r="G586" t="str">
            <v>JN4UN</v>
          </cell>
          <cell r="H586">
            <v>80</v>
          </cell>
        </row>
        <row r="587">
          <cell r="G587" t="str">
            <v>JN4UN</v>
          </cell>
          <cell r="H587">
            <v>80</v>
          </cell>
        </row>
        <row r="588">
          <cell r="G588" t="str">
            <v>JN4UN</v>
          </cell>
          <cell r="H588">
            <v>80</v>
          </cell>
        </row>
        <row r="589">
          <cell r="G589" t="str">
            <v>JNCM</v>
          </cell>
          <cell r="H589">
            <v>120</v>
          </cell>
        </row>
        <row r="590">
          <cell r="G590" t="str">
            <v>JNCM</v>
          </cell>
          <cell r="H590">
            <v>120</v>
          </cell>
        </row>
        <row r="591">
          <cell r="G591" t="str">
            <v>JNCM</v>
          </cell>
          <cell r="H591">
            <v>120</v>
          </cell>
        </row>
        <row r="592">
          <cell r="G592" t="str">
            <v>JNCM</v>
          </cell>
          <cell r="H592">
            <v>120</v>
          </cell>
        </row>
        <row r="593">
          <cell r="G593" t="str">
            <v>JNCM</v>
          </cell>
          <cell r="H593">
            <v>120</v>
          </cell>
        </row>
        <row r="594">
          <cell r="G594" t="str">
            <v>JNCM</v>
          </cell>
          <cell r="H594">
            <v>120</v>
          </cell>
        </row>
        <row r="595">
          <cell r="G595" t="str">
            <v>JNCM</v>
          </cell>
          <cell r="H595">
            <v>120</v>
          </cell>
        </row>
        <row r="596">
          <cell r="G596" t="str">
            <v>JNCM</v>
          </cell>
          <cell r="H596">
            <v>120</v>
          </cell>
        </row>
        <row r="597">
          <cell r="G597" t="str">
            <v>JNCM</v>
          </cell>
          <cell r="H597">
            <v>120</v>
          </cell>
        </row>
        <row r="598">
          <cell r="G598" t="str">
            <v>JNCMCACHE</v>
          </cell>
          <cell r="H598">
            <v>320</v>
          </cell>
        </row>
        <row r="599">
          <cell r="G599" t="str">
            <v>JNCMCACHE</v>
          </cell>
          <cell r="H599">
            <v>320</v>
          </cell>
        </row>
        <row r="600">
          <cell r="G600" t="str">
            <v>JNCMCACHE</v>
          </cell>
          <cell r="H600">
            <v>320</v>
          </cell>
        </row>
        <row r="601">
          <cell r="G601" t="str">
            <v>JNCMCACHE</v>
          </cell>
          <cell r="H601">
            <v>320</v>
          </cell>
        </row>
        <row r="602">
          <cell r="G602" t="str">
            <v>JNCMCACHE</v>
          </cell>
          <cell r="H602">
            <v>320</v>
          </cell>
        </row>
        <row r="603">
          <cell r="G603" t="str">
            <v>JNCMCACHE</v>
          </cell>
          <cell r="H603">
            <v>320</v>
          </cell>
        </row>
        <row r="604">
          <cell r="G604" t="str">
            <v>JNCMCACHE</v>
          </cell>
          <cell r="H604">
            <v>320</v>
          </cell>
        </row>
        <row r="605">
          <cell r="G605" t="str">
            <v>JNCMCACHE</v>
          </cell>
          <cell r="H605">
            <v>320</v>
          </cell>
        </row>
        <row r="606">
          <cell r="G606" t="str">
            <v>JNCMCACHE</v>
          </cell>
          <cell r="H606">
            <v>320</v>
          </cell>
        </row>
        <row r="607">
          <cell r="G607" t="str">
            <v>JNCMCACHE</v>
          </cell>
          <cell r="H607">
            <v>320</v>
          </cell>
        </row>
        <row r="608">
          <cell r="G608" t="str">
            <v>JNCMCACHE</v>
          </cell>
          <cell r="H608">
            <v>320</v>
          </cell>
        </row>
        <row r="609">
          <cell r="G609" t="str">
            <v>JNCTCACHE</v>
          </cell>
          <cell r="H609">
            <v>400</v>
          </cell>
        </row>
        <row r="610">
          <cell r="G610" t="str">
            <v>JNCTCACHE</v>
          </cell>
          <cell r="H610">
            <v>400</v>
          </cell>
        </row>
        <row r="611">
          <cell r="G611" t="str">
            <v>JNCTCACHE</v>
          </cell>
          <cell r="H611">
            <v>400</v>
          </cell>
        </row>
        <row r="612">
          <cell r="G612" t="str">
            <v>JNCTCACHE</v>
          </cell>
          <cell r="H612">
            <v>400</v>
          </cell>
        </row>
        <row r="613">
          <cell r="G613" t="str">
            <v>JNCTCACHE</v>
          </cell>
          <cell r="H613">
            <v>400</v>
          </cell>
        </row>
        <row r="614">
          <cell r="G614" t="str">
            <v>JNCTCACHE</v>
          </cell>
          <cell r="H614">
            <v>400</v>
          </cell>
        </row>
        <row r="615">
          <cell r="G615" t="str">
            <v>JNUNCACHE</v>
          </cell>
          <cell r="H615">
            <v>240</v>
          </cell>
        </row>
        <row r="616">
          <cell r="G616" t="str">
            <v>JNUNCACHE</v>
          </cell>
          <cell r="H616">
            <v>240</v>
          </cell>
        </row>
        <row r="617">
          <cell r="G617" t="str">
            <v>JNUNCACHE</v>
          </cell>
          <cell r="H617">
            <v>240</v>
          </cell>
        </row>
        <row r="618">
          <cell r="G618" t="str">
            <v>JNUNCACHE</v>
          </cell>
          <cell r="H618">
            <v>240</v>
          </cell>
        </row>
        <row r="619">
          <cell r="G619" t="str">
            <v>JNUNCACHE</v>
          </cell>
          <cell r="H619">
            <v>240</v>
          </cell>
        </row>
        <row r="620">
          <cell r="G620" t="str">
            <v>JNUNCACHE</v>
          </cell>
          <cell r="H620">
            <v>240</v>
          </cell>
        </row>
        <row r="621">
          <cell r="G621" t="str">
            <v>JNUNCACHE</v>
          </cell>
          <cell r="H621">
            <v>240</v>
          </cell>
        </row>
        <row r="622">
          <cell r="G622" t="str">
            <v>JNUNCACHE</v>
          </cell>
          <cell r="H622">
            <v>240</v>
          </cell>
        </row>
        <row r="623">
          <cell r="G623" t="str">
            <v>JX2UN</v>
          </cell>
          <cell r="H623">
            <v>60</v>
          </cell>
        </row>
        <row r="624">
          <cell r="G624" t="str">
            <v>JX2UN</v>
          </cell>
          <cell r="H624">
            <v>60</v>
          </cell>
        </row>
        <row r="625">
          <cell r="G625" t="str">
            <v>JXUN</v>
          </cell>
          <cell r="H625">
            <v>40</v>
          </cell>
        </row>
        <row r="626">
          <cell r="G626" t="str">
            <v>JXUN</v>
          </cell>
          <cell r="H626">
            <v>40</v>
          </cell>
        </row>
        <row r="627">
          <cell r="G627" t="str">
            <v>JXUN</v>
          </cell>
          <cell r="H627">
            <v>40</v>
          </cell>
        </row>
        <row r="628">
          <cell r="G628" t="str">
            <v>JXUN</v>
          </cell>
          <cell r="H628">
            <v>40</v>
          </cell>
        </row>
        <row r="629">
          <cell r="G629" t="str">
            <v>JZCT</v>
          </cell>
          <cell r="H629">
            <v>80</v>
          </cell>
        </row>
        <row r="630">
          <cell r="G630" t="str">
            <v>JZCT</v>
          </cell>
          <cell r="H630">
            <v>80</v>
          </cell>
        </row>
        <row r="631">
          <cell r="G631" t="str">
            <v>JZCT</v>
          </cell>
          <cell r="H631">
            <v>80</v>
          </cell>
        </row>
        <row r="632">
          <cell r="G632" t="str">
            <v>JZCT</v>
          </cell>
          <cell r="H632">
            <v>80</v>
          </cell>
        </row>
        <row r="633">
          <cell r="G633" t="str">
            <v>JZCT</v>
          </cell>
          <cell r="H633">
            <v>80</v>
          </cell>
        </row>
        <row r="634">
          <cell r="G634" t="str">
            <v>JZCT</v>
          </cell>
          <cell r="H634">
            <v>80</v>
          </cell>
        </row>
        <row r="635">
          <cell r="G635" t="str">
            <v>KFCM</v>
          </cell>
          <cell r="H635">
            <v>140</v>
          </cell>
        </row>
        <row r="636">
          <cell r="G636" t="str">
            <v>KFCM</v>
          </cell>
          <cell r="H636">
            <v>140</v>
          </cell>
        </row>
        <row r="637">
          <cell r="G637" t="str">
            <v>KFCM</v>
          </cell>
          <cell r="H637">
            <v>140</v>
          </cell>
        </row>
        <row r="638">
          <cell r="G638" t="str">
            <v>KFCM</v>
          </cell>
          <cell r="H638">
            <v>140</v>
          </cell>
        </row>
        <row r="639">
          <cell r="G639" t="str">
            <v>KLMY4CM</v>
          </cell>
          <cell r="H639">
            <v>80</v>
          </cell>
        </row>
        <row r="640">
          <cell r="G640" t="str">
            <v>KLMY4CM</v>
          </cell>
          <cell r="H640">
            <v>80</v>
          </cell>
        </row>
        <row r="641">
          <cell r="G641" t="str">
            <v>KM3CM</v>
          </cell>
          <cell r="H641">
            <v>200</v>
          </cell>
        </row>
        <row r="642">
          <cell r="G642" t="str">
            <v>KM3CM</v>
          </cell>
          <cell r="H642">
            <v>200</v>
          </cell>
        </row>
        <row r="643">
          <cell r="G643" t="str">
            <v>KM3CM</v>
          </cell>
          <cell r="H643">
            <v>200</v>
          </cell>
        </row>
        <row r="644">
          <cell r="G644" t="str">
            <v>KM3CM</v>
          </cell>
          <cell r="H644">
            <v>200</v>
          </cell>
        </row>
        <row r="645">
          <cell r="G645" t="str">
            <v>KM3CM</v>
          </cell>
          <cell r="H645">
            <v>200</v>
          </cell>
        </row>
        <row r="646">
          <cell r="G646" t="str">
            <v>KM3CM</v>
          </cell>
          <cell r="H646">
            <v>200</v>
          </cell>
        </row>
        <row r="647">
          <cell r="G647" t="str">
            <v>KM3CM</v>
          </cell>
          <cell r="H647">
            <v>200</v>
          </cell>
        </row>
        <row r="648">
          <cell r="G648" t="str">
            <v>KM4CM</v>
          </cell>
          <cell r="H648">
            <v>320</v>
          </cell>
        </row>
        <row r="649">
          <cell r="G649" t="str">
            <v>KM4CM</v>
          </cell>
          <cell r="H649">
            <v>320</v>
          </cell>
        </row>
        <row r="650">
          <cell r="G650" t="str">
            <v>KM4CM</v>
          </cell>
          <cell r="H650">
            <v>320</v>
          </cell>
        </row>
        <row r="651">
          <cell r="G651" t="str">
            <v>KM4CM</v>
          </cell>
          <cell r="H651">
            <v>320</v>
          </cell>
        </row>
        <row r="652">
          <cell r="G652" t="str">
            <v>KM4CM</v>
          </cell>
          <cell r="H652">
            <v>320</v>
          </cell>
        </row>
        <row r="653">
          <cell r="G653" t="str">
            <v>KM4CM</v>
          </cell>
          <cell r="H653">
            <v>320</v>
          </cell>
        </row>
        <row r="654">
          <cell r="G654" t="str">
            <v>KM4CM</v>
          </cell>
          <cell r="H654">
            <v>320</v>
          </cell>
        </row>
        <row r="655">
          <cell r="G655" t="str">
            <v>KM4CM</v>
          </cell>
          <cell r="H655">
            <v>320</v>
          </cell>
        </row>
        <row r="656">
          <cell r="G656" t="str">
            <v>KM4CM</v>
          </cell>
          <cell r="H656">
            <v>320</v>
          </cell>
        </row>
        <row r="657">
          <cell r="G657" t="str">
            <v>KM4CM</v>
          </cell>
          <cell r="H657">
            <v>320</v>
          </cell>
        </row>
        <row r="658">
          <cell r="G658" t="str">
            <v>KM4CM</v>
          </cell>
          <cell r="H658">
            <v>320</v>
          </cell>
        </row>
        <row r="659">
          <cell r="G659" t="str">
            <v>KM4CT</v>
          </cell>
          <cell r="H659">
            <v>80</v>
          </cell>
        </row>
        <row r="660">
          <cell r="G660" t="str">
            <v>KM4CT</v>
          </cell>
          <cell r="H660">
            <v>80</v>
          </cell>
        </row>
        <row r="661">
          <cell r="G661" t="str">
            <v>KM4CT</v>
          </cell>
          <cell r="H661">
            <v>80</v>
          </cell>
        </row>
        <row r="662">
          <cell r="G662" t="str">
            <v>KM4CT</v>
          </cell>
          <cell r="H662">
            <v>80</v>
          </cell>
        </row>
        <row r="663">
          <cell r="G663" t="str">
            <v>KM4UN</v>
          </cell>
          <cell r="H663">
            <v>80</v>
          </cell>
        </row>
        <row r="664">
          <cell r="G664" t="str">
            <v>KM4UN</v>
          </cell>
          <cell r="H664">
            <v>80</v>
          </cell>
        </row>
        <row r="665">
          <cell r="G665" t="str">
            <v>KM4UN</v>
          </cell>
          <cell r="H665">
            <v>80</v>
          </cell>
        </row>
        <row r="666">
          <cell r="G666" t="str">
            <v>KM4UN</v>
          </cell>
          <cell r="H666">
            <v>80</v>
          </cell>
        </row>
        <row r="667">
          <cell r="G667" t="str">
            <v>KM4UN</v>
          </cell>
          <cell r="H667">
            <v>80</v>
          </cell>
        </row>
        <row r="668">
          <cell r="G668" t="str">
            <v>KM5CT</v>
          </cell>
          <cell r="H668">
            <v>80</v>
          </cell>
        </row>
        <row r="669">
          <cell r="G669" t="str">
            <v>KM5CT</v>
          </cell>
          <cell r="H669">
            <v>80</v>
          </cell>
        </row>
        <row r="670">
          <cell r="G670" t="str">
            <v>KM5CT</v>
          </cell>
          <cell r="H670">
            <v>80</v>
          </cell>
        </row>
        <row r="671">
          <cell r="G671" t="str">
            <v>KM5CT</v>
          </cell>
          <cell r="H671">
            <v>80</v>
          </cell>
        </row>
        <row r="672">
          <cell r="G672" t="str">
            <v>KM5CT</v>
          </cell>
          <cell r="H672">
            <v>80</v>
          </cell>
        </row>
        <row r="673">
          <cell r="G673" t="str">
            <v>KM5CT</v>
          </cell>
          <cell r="H673">
            <v>80</v>
          </cell>
        </row>
        <row r="674">
          <cell r="G674" t="str">
            <v>KM5CT</v>
          </cell>
          <cell r="H674">
            <v>80</v>
          </cell>
        </row>
        <row r="675">
          <cell r="G675" t="str">
            <v>KM6CT</v>
          </cell>
          <cell r="H675">
            <v>240</v>
          </cell>
        </row>
        <row r="676">
          <cell r="G676" t="str">
            <v>KM6CT</v>
          </cell>
          <cell r="H676">
            <v>240</v>
          </cell>
        </row>
        <row r="677">
          <cell r="G677" t="str">
            <v>KM6CT</v>
          </cell>
          <cell r="H677">
            <v>240</v>
          </cell>
        </row>
        <row r="678">
          <cell r="G678" t="str">
            <v>KM6CT</v>
          </cell>
          <cell r="H678">
            <v>240</v>
          </cell>
        </row>
        <row r="679">
          <cell r="G679" t="str">
            <v>KM6CT</v>
          </cell>
          <cell r="H679">
            <v>240</v>
          </cell>
        </row>
        <row r="680">
          <cell r="G680" t="str">
            <v>KM6CT</v>
          </cell>
          <cell r="H680">
            <v>240</v>
          </cell>
        </row>
        <row r="681">
          <cell r="G681" t="str">
            <v>KM6CT</v>
          </cell>
          <cell r="H681">
            <v>240</v>
          </cell>
        </row>
        <row r="682">
          <cell r="G682" t="str">
            <v>KM6CT</v>
          </cell>
          <cell r="H682">
            <v>240</v>
          </cell>
        </row>
        <row r="683">
          <cell r="G683" t="str">
            <v>KMUN</v>
          </cell>
          <cell r="H683">
            <v>40</v>
          </cell>
        </row>
        <row r="684">
          <cell r="G684" t="str">
            <v>KMUN</v>
          </cell>
          <cell r="H684">
            <v>40</v>
          </cell>
        </row>
        <row r="685">
          <cell r="G685" t="str">
            <v>KMUN</v>
          </cell>
          <cell r="H685">
            <v>40</v>
          </cell>
        </row>
        <row r="686">
          <cell r="G686" t="str">
            <v>LASCM</v>
          </cell>
          <cell r="H686">
            <v>20</v>
          </cell>
        </row>
        <row r="687">
          <cell r="G687" t="str">
            <v>LASCT</v>
          </cell>
          <cell r="H687">
            <v>40</v>
          </cell>
        </row>
        <row r="688">
          <cell r="G688" t="str">
            <v>LASCT</v>
          </cell>
          <cell r="H688">
            <v>40</v>
          </cell>
        </row>
        <row r="689">
          <cell r="G689" t="str">
            <v>LASUN</v>
          </cell>
          <cell r="H689">
            <v>3</v>
          </cell>
        </row>
        <row r="690">
          <cell r="G690" t="str">
            <v>LF3CT</v>
          </cell>
          <cell r="H690">
            <v>300</v>
          </cell>
        </row>
        <row r="691">
          <cell r="G691" t="str">
            <v>LF3CT</v>
          </cell>
          <cell r="H691">
            <v>300</v>
          </cell>
        </row>
        <row r="692">
          <cell r="G692" t="str">
            <v>LF3CT</v>
          </cell>
          <cell r="H692">
            <v>300</v>
          </cell>
        </row>
        <row r="693">
          <cell r="G693" t="str">
            <v>LF3CT</v>
          </cell>
          <cell r="H693">
            <v>300</v>
          </cell>
        </row>
        <row r="694">
          <cell r="G694" t="str">
            <v>LF3CT</v>
          </cell>
          <cell r="H694">
            <v>300</v>
          </cell>
        </row>
        <row r="695">
          <cell r="G695" t="str">
            <v>LF3CT</v>
          </cell>
          <cell r="H695">
            <v>300</v>
          </cell>
        </row>
        <row r="696">
          <cell r="G696" t="str">
            <v>LF3CT</v>
          </cell>
          <cell r="H696">
            <v>300</v>
          </cell>
        </row>
        <row r="697">
          <cell r="G697" t="str">
            <v>LF3CT</v>
          </cell>
          <cell r="H697">
            <v>300</v>
          </cell>
        </row>
        <row r="698">
          <cell r="G698" t="str">
            <v>LF3CT</v>
          </cell>
          <cell r="H698">
            <v>300</v>
          </cell>
        </row>
        <row r="699">
          <cell r="G699" t="str">
            <v>LF3CT</v>
          </cell>
          <cell r="H699">
            <v>300</v>
          </cell>
        </row>
        <row r="700">
          <cell r="G700" t="str">
            <v>LF3CT</v>
          </cell>
          <cell r="H700">
            <v>300</v>
          </cell>
        </row>
        <row r="701">
          <cell r="G701" t="str">
            <v>LF3CT</v>
          </cell>
          <cell r="H701">
            <v>300</v>
          </cell>
        </row>
        <row r="702">
          <cell r="G702" t="str">
            <v>LF3CT</v>
          </cell>
          <cell r="H702">
            <v>300</v>
          </cell>
        </row>
        <row r="703">
          <cell r="G703" t="str">
            <v>LFUN</v>
          </cell>
          <cell r="H703">
            <v>200</v>
          </cell>
        </row>
        <row r="704">
          <cell r="G704" t="str">
            <v>LFUN</v>
          </cell>
          <cell r="H704">
            <v>200</v>
          </cell>
        </row>
        <row r="705">
          <cell r="G705" t="str">
            <v>LFUN</v>
          </cell>
          <cell r="H705">
            <v>200</v>
          </cell>
        </row>
        <row r="706">
          <cell r="G706" t="str">
            <v>LFUN</v>
          </cell>
          <cell r="H706">
            <v>200</v>
          </cell>
        </row>
        <row r="707">
          <cell r="G707" t="str">
            <v>LFUN</v>
          </cell>
          <cell r="H707">
            <v>200</v>
          </cell>
        </row>
        <row r="708">
          <cell r="G708" t="str">
            <v>LFUN</v>
          </cell>
          <cell r="H708">
            <v>200</v>
          </cell>
        </row>
        <row r="709">
          <cell r="G709" t="str">
            <v>LFUN</v>
          </cell>
          <cell r="H709">
            <v>200</v>
          </cell>
        </row>
        <row r="710">
          <cell r="G710" t="str">
            <v>LFUN</v>
          </cell>
          <cell r="H710">
            <v>200</v>
          </cell>
        </row>
        <row r="711">
          <cell r="G711" t="str">
            <v>LFUN</v>
          </cell>
          <cell r="H711">
            <v>200</v>
          </cell>
        </row>
        <row r="712">
          <cell r="G712" t="str">
            <v>LHCM</v>
          </cell>
          <cell r="H712">
            <v>240</v>
          </cell>
        </row>
        <row r="713">
          <cell r="G713" t="str">
            <v>LHCM</v>
          </cell>
          <cell r="H713">
            <v>240</v>
          </cell>
        </row>
        <row r="714">
          <cell r="G714" t="str">
            <v>LHCM</v>
          </cell>
          <cell r="H714">
            <v>240</v>
          </cell>
        </row>
        <row r="715">
          <cell r="G715" t="str">
            <v>LHCM</v>
          </cell>
          <cell r="H715">
            <v>240</v>
          </cell>
        </row>
        <row r="716">
          <cell r="G716" t="str">
            <v>LHCM</v>
          </cell>
          <cell r="H716">
            <v>240</v>
          </cell>
        </row>
        <row r="720">
          <cell r="G720" t="str">
            <v>LINF2UN</v>
          </cell>
          <cell r="H720">
            <v>160</v>
          </cell>
        </row>
        <row r="721">
          <cell r="G721" t="str">
            <v>LINFUN</v>
          </cell>
          <cell r="H721">
            <v>160</v>
          </cell>
        </row>
        <row r="722">
          <cell r="G722" t="str">
            <v>LINFUN</v>
          </cell>
          <cell r="H722">
            <v>160</v>
          </cell>
        </row>
        <row r="723">
          <cell r="G723" t="str">
            <v>LINFUN</v>
          </cell>
          <cell r="H723">
            <v>160</v>
          </cell>
        </row>
        <row r="724">
          <cell r="G724" t="str">
            <v>LINFUN</v>
          </cell>
          <cell r="H724">
            <v>160</v>
          </cell>
        </row>
        <row r="725">
          <cell r="G725" t="str">
            <v>LINFUN</v>
          </cell>
          <cell r="H725">
            <v>160</v>
          </cell>
        </row>
        <row r="726">
          <cell r="G726" t="str">
            <v>LINFUN</v>
          </cell>
          <cell r="H726">
            <v>160</v>
          </cell>
        </row>
        <row r="727">
          <cell r="G727" t="str">
            <v>LS2CM</v>
          </cell>
          <cell r="H727">
            <v>200</v>
          </cell>
        </row>
        <row r="728">
          <cell r="G728" t="str">
            <v>LS2CM</v>
          </cell>
          <cell r="H728">
            <v>200</v>
          </cell>
        </row>
        <row r="729">
          <cell r="G729" t="str">
            <v>LS2CM</v>
          </cell>
          <cell r="H729">
            <v>200</v>
          </cell>
        </row>
        <row r="730">
          <cell r="G730" t="str">
            <v>LS2CM</v>
          </cell>
          <cell r="H730">
            <v>200</v>
          </cell>
        </row>
        <row r="731">
          <cell r="G731" t="str">
            <v>LS2CM</v>
          </cell>
          <cell r="H731">
            <v>200</v>
          </cell>
        </row>
        <row r="732">
          <cell r="G732" t="str">
            <v>LY3CT</v>
          </cell>
          <cell r="H732">
            <v>100</v>
          </cell>
        </row>
        <row r="733">
          <cell r="G733" t="str">
            <v>LY3CT</v>
          </cell>
          <cell r="H733">
            <v>100</v>
          </cell>
        </row>
        <row r="734">
          <cell r="G734" t="str">
            <v>LY3CT</v>
          </cell>
          <cell r="H734">
            <v>100</v>
          </cell>
        </row>
        <row r="735">
          <cell r="G735" t="str">
            <v>LY3CT</v>
          </cell>
          <cell r="H735">
            <v>100</v>
          </cell>
        </row>
        <row r="736">
          <cell r="G736" t="str">
            <v>LYCT</v>
          </cell>
          <cell r="H736">
            <v>200</v>
          </cell>
        </row>
        <row r="737">
          <cell r="G737" t="str">
            <v>LYCT</v>
          </cell>
          <cell r="H737">
            <v>200</v>
          </cell>
        </row>
        <row r="738">
          <cell r="G738" t="str">
            <v>LYCT</v>
          </cell>
          <cell r="H738">
            <v>200</v>
          </cell>
        </row>
        <row r="739">
          <cell r="G739" t="str">
            <v>LYCT</v>
          </cell>
          <cell r="H739">
            <v>200</v>
          </cell>
        </row>
        <row r="740">
          <cell r="G740" t="str">
            <v>LYCT</v>
          </cell>
          <cell r="H740">
            <v>200</v>
          </cell>
        </row>
        <row r="741">
          <cell r="G741" t="str">
            <v>LYCT</v>
          </cell>
          <cell r="H741">
            <v>200</v>
          </cell>
        </row>
        <row r="742">
          <cell r="G742" t="str">
            <v>LYCT</v>
          </cell>
          <cell r="H742">
            <v>200</v>
          </cell>
        </row>
        <row r="743">
          <cell r="G743" t="str">
            <v>LYCT</v>
          </cell>
          <cell r="H743">
            <v>200</v>
          </cell>
        </row>
        <row r="744">
          <cell r="G744" t="str">
            <v>LYCT</v>
          </cell>
          <cell r="H744">
            <v>200</v>
          </cell>
        </row>
        <row r="745">
          <cell r="G745" t="str">
            <v>LYCT</v>
          </cell>
          <cell r="H745">
            <v>200</v>
          </cell>
        </row>
        <row r="746">
          <cell r="G746" t="str">
            <v>LYCT</v>
          </cell>
          <cell r="H746">
            <v>200</v>
          </cell>
        </row>
        <row r="747">
          <cell r="G747" t="str">
            <v>LYCT</v>
          </cell>
          <cell r="H747">
            <v>200</v>
          </cell>
        </row>
        <row r="748">
          <cell r="G748" t="str">
            <v>LYUN</v>
          </cell>
          <cell r="H748">
            <v>160</v>
          </cell>
        </row>
        <row r="749">
          <cell r="G749" t="str">
            <v>LYUN</v>
          </cell>
          <cell r="H749">
            <v>160</v>
          </cell>
        </row>
        <row r="750">
          <cell r="G750" t="str">
            <v>LYUN</v>
          </cell>
          <cell r="H750">
            <v>160</v>
          </cell>
        </row>
        <row r="751">
          <cell r="G751" t="str">
            <v>LYUN</v>
          </cell>
          <cell r="H751">
            <v>160</v>
          </cell>
        </row>
        <row r="752">
          <cell r="G752" t="str">
            <v>LYUN</v>
          </cell>
          <cell r="H752">
            <v>160</v>
          </cell>
        </row>
        <row r="753">
          <cell r="G753" t="str">
            <v>LYUN</v>
          </cell>
          <cell r="H753">
            <v>160</v>
          </cell>
        </row>
        <row r="754">
          <cell r="G754" t="str">
            <v>LYUN</v>
          </cell>
          <cell r="H754">
            <v>160</v>
          </cell>
        </row>
        <row r="755">
          <cell r="G755" t="str">
            <v>LZ2CM</v>
          </cell>
          <cell r="H755">
            <v>80</v>
          </cell>
        </row>
        <row r="756">
          <cell r="G756" t="str">
            <v>LZ2CM</v>
          </cell>
          <cell r="H756">
            <v>80</v>
          </cell>
        </row>
        <row r="757">
          <cell r="G757" t="str">
            <v>LZ2CM</v>
          </cell>
          <cell r="H757">
            <v>80</v>
          </cell>
        </row>
        <row r="758">
          <cell r="G758" t="str">
            <v>LZ2CM</v>
          </cell>
          <cell r="H758">
            <v>80</v>
          </cell>
        </row>
        <row r="759">
          <cell r="G759" t="str">
            <v>LZ2UN</v>
          </cell>
          <cell r="H759">
            <v>20</v>
          </cell>
        </row>
        <row r="760">
          <cell r="G760" t="str">
            <v>LZ3CM</v>
          </cell>
          <cell r="H760">
            <v>100</v>
          </cell>
        </row>
        <row r="761">
          <cell r="G761" t="str">
            <v>LZ3CM</v>
          </cell>
          <cell r="H761">
            <v>100</v>
          </cell>
        </row>
        <row r="762">
          <cell r="G762" t="str">
            <v>LZ3CM</v>
          </cell>
          <cell r="H762">
            <v>100</v>
          </cell>
        </row>
        <row r="763">
          <cell r="G763" t="str">
            <v>LZ3CT</v>
          </cell>
          <cell r="H763">
            <v>200</v>
          </cell>
        </row>
        <row r="764">
          <cell r="G764" t="str">
            <v>LZ3CT</v>
          </cell>
          <cell r="H764">
            <v>200</v>
          </cell>
        </row>
        <row r="765">
          <cell r="G765" t="str">
            <v>LZ3CT</v>
          </cell>
          <cell r="H765">
            <v>200</v>
          </cell>
        </row>
        <row r="766">
          <cell r="G766" t="str">
            <v>LZ3CT</v>
          </cell>
          <cell r="H766">
            <v>200</v>
          </cell>
        </row>
        <row r="767">
          <cell r="G767" t="str">
            <v>LZ3CT</v>
          </cell>
          <cell r="H767">
            <v>200</v>
          </cell>
        </row>
        <row r="768">
          <cell r="G768" t="str">
            <v>LZ3CT</v>
          </cell>
          <cell r="H768">
            <v>200</v>
          </cell>
        </row>
        <row r="769">
          <cell r="G769" t="str">
            <v>LZ4CT</v>
          </cell>
          <cell r="H769">
            <v>160</v>
          </cell>
        </row>
        <row r="770">
          <cell r="G770" t="str">
            <v>LZ4CT</v>
          </cell>
          <cell r="H770">
            <v>160</v>
          </cell>
        </row>
        <row r="771">
          <cell r="G771" t="str">
            <v>LZ4CT</v>
          </cell>
          <cell r="H771">
            <v>160</v>
          </cell>
        </row>
        <row r="772">
          <cell r="G772" t="str">
            <v>LZ4CT</v>
          </cell>
          <cell r="H772">
            <v>160</v>
          </cell>
        </row>
        <row r="773">
          <cell r="G773" t="str">
            <v>LZ5CT</v>
          </cell>
          <cell r="H773">
            <v>160</v>
          </cell>
        </row>
        <row r="774">
          <cell r="G774" t="str">
            <v>LZ5CT</v>
          </cell>
          <cell r="H774">
            <v>160</v>
          </cell>
        </row>
        <row r="775">
          <cell r="G775" t="str">
            <v>LZ5CT</v>
          </cell>
          <cell r="H775">
            <v>160</v>
          </cell>
        </row>
        <row r="776">
          <cell r="G776" t="str">
            <v>LZ5CT</v>
          </cell>
          <cell r="H776">
            <v>160</v>
          </cell>
        </row>
        <row r="777">
          <cell r="G777" t="str">
            <v>LZCT</v>
          </cell>
          <cell r="H777">
            <v>40</v>
          </cell>
        </row>
        <row r="778">
          <cell r="G778" t="str">
            <v>LZCT</v>
          </cell>
          <cell r="H778">
            <v>40</v>
          </cell>
        </row>
        <row r="779">
          <cell r="G779" t="str">
            <v>LZCT</v>
          </cell>
          <cell r="H779">
            <v>40</v>
          </cell>
        </row>
        <row r="780">
          <cell r="G780" t="str">
            <v>MASCT</v>
          </cell>
          <cell r="H780">
            <v>20</v>
          </cell>
        </row>
        <row r="781">
          <cell r="G781" t="str">
            <v>MASCT</v>
          </cell>
          <cell r="H781">
            <v>20</v>
          </cell>
        </row>
        <row r="782">
          <cell r="G782" t="str">
            <v>MASCT</v>
          </cell>
          <cell r="H782">
            <v>20</v>
          </cell>
        </row>
        <row r="783">
          <cell r="G783" t="str">
            <v>NB2CM</v>
          </cell>
          <cell r="H783">
            <v>80</v>
          </cell>
        </row>
        <row r="784">
          <cell r="G784" t="str">
            <v>NB2CM</v>
          </cell>
          <cell r="H784">
            <v>80</v>
          </cell>
        </row>
        <row r="785">
          <cell r="G785" t="str">
            <v>NB2CM</v>
          </cell>
          <cell r="H785">
            <v>80</v>
          </cell>
        </row>
        <row r="786">
          <cell r="G786" t="str">
            <v>NB2CM</v>
          </cell>
          <cell r="H786">
            <v>80</v>
          </cell>
        </row>
        <row r="787">
          <cell r="G787" t="str">
            <v>NB2CTCACHE</v>
          </cell>
          <cell r="H787">
            <v>160</v>
          </cell>
        </row>
        <row r="788">
          <cell r="G788" t="str">
            <v>NB2CTCACHE</v>
          </cell>
          <cell r="H788">
            <v>160</v>
          </cell>
        </row>
        <row r="789">
          <cell r="G789" t="str">
            <v>NB2CTCACHE</v>
          </cell>
          <cell r="H789">
            <v>160</v>
          </cell>
        </row>
        <row r="790">
          <cell r="G790" t="str">
            <v>NB2CTCACHE</v>
          </cell>
          <cell r="H790">
            <v>160</v>
          </cell>
        </row>
        <row r="791">
          <cell r="G791" t="str">
            <v>NB2CTCACHE</v>
          </cell>
          <cell r="H791">
            <v>160</v>
          </cell>
        </row>
        <row r="792">
          <cell r="G792" t="str">
            <v>NB2CTCACHE</v>
          </cell>
          <cell r="H792">
            <v>160</v>
          </cell>
        </row>
        <row r="793">
          <cell r="G793" t="str">
            <v>NB2CTCACHE</v>
          </cell>
          <cell r="H793">
            <v>160</v>
          </cell>
        </row>
        <row r="794">
          <cell r="G794" t="str">
            <v>NB2CTCACHE</v>
          </cell>
          <cell r="H794">
            <v>160</v>
          </cell>
        </row>
        <row r="795">
          <cell r="G795" t="str">
            <v>NB2CTCACHE</v>
          </cell>
          <cell r="H795">
            <v>160</v>
          </cell>
        </row>
        <row r="796">
          <cell r="G796" t="str">
            <v>NB2CTCACHE</v>
          </cell>
          <cell r="H796">
            <v>160</v>
          </cell>
        </row>
        <row r="797">
          <cell r="G797" t="str">
            <v>NB2CTCACHE</v>
          </cell>
          <cell r="H797">
            <v>160</v>
          </cell>
        </row>
        <row r="798">
          <cell r="G798" t="str">
            <v>NB4CT</v>
          </cell>
          <cell r="H798">
            <v>80</v>
          </cell>
        </row>
        <row r="799">
          <cell r="G799" t="str">
            <v>NB4CT</v>
          </cell>
          <cell r="H799">
            <v>80</v>
          </cell>
        </row>
        <row r="800">
          <cell r="G800" t="str">
            <v>NB4CT</v>
          </cell>
          <cell r="H800">
            <v>80</v>
          </cell>
        </row>
        <row r="801">
          <cell r="G801" t="str">
            <v>NB4CT</v>
          </cell>
          <cell r="H801">
            <v>80</v>
          </cell>
        </row>
        <row r="802">
          <cell r="G802" t="str">
            <v>NB5CT</v>
          </cell>
          <cell r="H802">
            <v>200</v>
          </cell>
        </row>
        <row r="803">
          <cell r="G803" t="str">
            <v>NB5CT</v>
          </cell>
          <cell r="H803">
            <v>200</v>
          </cell>
        </row>
        <row r="804">
          <cell r="G804" t="str">
            <v>NB5CT</v>
          </cell>
          <cell r="H804">
            <v>200</v>
          </cell>
        </row>
        <row r="805">
          <cell r="G805" t="str">
            <v>NB5CT</v>
          </cell>
          <cell r="H805">
            <v>200</v>
          </cell>
        </row>
        <row r="806">
          <cell r="G806" t="str">
            <v>NB5CT</v>
          </cell>
          <cell r="H806">
            <v>200</v>
          </cell>
        </row>
        <row r="807">
          <cell r="G807" t="str">
            <v>NB5CT</v>
          </cell>
          <cell r="H807">
            <v>200</v>
          </cell>
        </row>
        <row r="808">
          <cell r="G808" t="str">
            <v>NB5CT</v>
          </cell>
          <cell r="H808">
            <v>200</v>
          </cell>
        </row>
        <row r="809">
          <cell r="G809" t="str">
            <v>NB5CT</v>
          </cell>
          <cell r="H809">
            <v>200</v>
          </cell>
        </row>
        <row r="810">
          <cell r="G810" t="str">
            <v>NBCMCACHE</v>
          </cell>
          <cell r="H810">
            <v>160</v>
          </cell>
        </row>
        <row r="811">
          <cell r="G811" t="str">
            <v>NBCMCACHE</v>
          </cell>
          <cell r="H811">
            <v>160</v>
          </cell>
        </row>
        <row r="812">
          <cell r="G812" t="str">
            <v>NBCMCACHE</v>
          </cell>
          <cell r="H812">
            <v>160</v>
          </cell>
        </row>
        <row r="813">
          <cell r="G813" t="str">
            <v>NBCMCACHE</v>
          </cell>
          <cell r="H813">
            <v>160</v>
          </cell>
        </row>
        <row r="814">
          <cell r="G814" t="str">
            <v>NBCMCACHE</v>
          </cell>
          <cell r="H814">
            <v>160</v>
          </cell>
        </row>
        <row r="815">
          <cell r="G815" t="str">
            <v>NBCMCACHE</v>
          </cell>
          <cell r="H815">
            <v>160</v>
          </cell>
        </row>
        <row r="816">
          <cell r="G816" t="str">
            <v>NBCMCACHE</v>
          </cell>
          <cell r="H816">
            <v>160</v>
          </cell>
        </row>
        <row r="817">
          <cell r="G817" t="str">
            <v>NBCMCACHE</v>
          </cell>
          <cell r="H817">
            <v>160</v>
          </cell>
        </row>
        <row r="818">
          <cell r="G818" t="str">
            <v>NC2CM</v>
          </cell>
          <cell r="H818">
            <v>40</v>
          </cell>
        </row>
        <row r="819">
          <cell r="G819" t="str">
            <v>NC2CM</v>
          </cell>
          <cell r="H819">
            <v>40</v>
          </cell>
        </row>
        <row r="820">
          <cell r="G820" t="str">
            <v>NC2UN</v>
          </cell>
          <cell r="H820">
            <v>100</v>
          </cell>
        </row>
        <row r="821">
          <cell r="G821" t="str">
            <v>NC2UN</v>
          </cell>
          <cell r="H821">
            <v>100</v>
          </cell>
        </row>
        <row r="822">
          <cell r="G822" t="str">
            <v>NC2UN</v>
          </cell>
          <cell r="H822">
            <v>100</v>
          </cell>
        </row>
        <row r="823">
          <cell r="G823" t="str">
            <v>NC2UN</v>
          </cell>
          <cell r="H823">
            <v>100</v>
          </cell>
        </row>
        <row r="824">
          <cell r="G824" t="str">
            <v>NC3CM</v>
          </cell>
          <cell r="H824">
            <v>180</v>
          </cell>
        </row>
        <row r="825">
          <cell r="G825" t="str">
            <v>NC3CM</v>
          </cell>
          <cell r="H825">
            <v>180</v>
          </cell>
        </row>
        <row r="826">
          <cell r="G826" t="str">
            <v>NC3CM</v>
          </cell>
          <cell r="H826">
            <v>180</v>
          </cell>
        </row>
        <row r="827">
          <cell r="G827" t="str">
            <v>NC3CM</v>
          </cell>
          <cell r="H827">
            <v>180</v>
          </cell>
        </row>
        <row r="828">
          <cell r="G828" t="str">
            <v>NC3CM</v>
          </cell>
          <cell r="H828">
            <v>180</v>
          </cell>
        </row>
        <row r="829">
          <cell r="G829" t="str">
            <v>NC3CM</v>
          </cell>
          <cell r="H829">
            <v>180</v>
          </cell>
        </row>
        <row r="830">
          <cell r="G830" t="str">
            <v>NC3CT</v>
          </cell>
          <cell r="H830">
            <v>220</v>
          </cell>
        </row>
        <row r="831">
          <cell r="G831" t="str">
            <v>NC3CT</v>
          </cell>
          <cell r="H831">
            <v>220</v>
          </cell>
        </row>
        <row r="832">
          <cell r="G832" t="str">
            <v>NC3CT</v>
          </cell>
          <cell r="H832">
            <v>220</v>
          </cell>
        </row>
        <row r="833">
          <cell r="G833" t="str">
            <v>NC3CT</v>
          </cell>
          <cell r="H833">
            <v>220</v>
          </cell>
        </row>
        <row r="834">
          <cell r="G834" t="str">
            <v>NC3CT</v>
          </cell>
          <cell r="H834">
            <v>220</v>
          </cell>
        </row>
        <row r="835">
          <cell r="G835" t="str">
            <v>NC3CT</v>
          </cell>
          <cell r="H835">
            <v>220</v>
          </cell>
        </row>
        <row r="836">
          <cell r="G836" t="str">
            <v>NC3CT</v>
          </cell>
          <cell r="H836">
            <v>220</v>
          </cell>
        </row>
        <row r="837">
          <cell r="G837" t="str">
            <v>NC3CT</v>
          </cell>
          <cell r="H837">
            <v>220</v>
          </cell>
        </row>
        <row r="838">
          <cell r="G838" t="str">
            <v>NC3CT</v>
          </cell>
          <cell r="H838">
            <v>220</v>
          </cell>
        </row>
        <row r="839">
          <cell r="G839" t="str">
            <v>NC3CT</v>
          </cell>
          <cell r="H839">
            <v>220</v>
          </cell>
        </row>
        <row r="840">
          <cell r="G840" t="str">
            <v>NC3CT</v>
          </cell>
          <cell r="H840">
            <v>220</v>
          </cell>
        </row>
        <row r="841">
          <cell r="G841" t="str">
            <v>NC3CT</v>
          </cell>
          <cell r="H841">
            <v>220</v>
          </cell>
        </row>
        <row r="842">
          <cell r="G842" t="str">
            <v>NC5CM</v>
          </cell>
          <cell r="H842">
            <v>200</v>
          </cell>
        </row>
        <row r="843">
          <cell r="G843" t="str">
            <v>NC5CM</v>
          </cell>
          <cell r="H843">
            <v>200</v>
          </cell>
        </row>
        <row r="844">
          <cell r="G844" t="str">
            <v>NC5CM</v>
          </cell>
          <cell r="H844">
            <v>200</v>
          </cell>
        </row>
        <row r="845">
          <cell r="G845" t="str">
            <v>NC5CM</v>
          </cell>
          <cell r="H845">
            <v>200</v>
          </cell>
        </row>
        <row r="846">
          <cell r="G846" t="str">
            <v>NC5CM</v>
          </cell>
          <cell r="H846">
            <v>200</v>
          </cell>
        </row>
        <row r="847">
          <cell r="G847" t="str">
            <v>NC5CM</v>
          </cell>
          <cell r="H847">
            <v>200</v>
          </cell>
        </row>
        <row r="848">
          <cell r="G848" t="str">
            <v>NJ2CT</v>
          </cell>
          <cell r="H848">
            <v>140</v>
          </cell>
        </row>
        <row r="849">
          <cell r="G849" t="str">
            <v>NJ2CT</v>
          </cell>
          <cell r="H849">
            <v>140</v>
          </cell>
        </row>
        <row r="850">
          <cell r="G850" t="str">
            <v>NJ2CT</v>
          </cell>
          <cell r="H850">
            <v>140</v>
          </cell>
        </row>
        <row r="851">
          <cell r="G851" t="str">
            <v>NJ2CT</v>
          </cell>
          <cell r="H851">
            <v>140</v>
          </cell>
        </row>
        <row r="852">
          <cell r="G852" t="str">
            <v>NJCM</v>
          </cell>
          <cell r="H852">
            <v>100</v>
          </cell>
        </row>
        <row r="853">
          <cell r="G853" t="str">
            <v>NJCM</v>
          </cell>
          <cell r="H853">
            <v>100</v>
          </cell>
        </row>
        <row r="854">
          <cell r="G854" t="str">
            <v>NJCM</v>
          </cell>
          <cell r="H854">
            <v>100</v>
          </cell>
        </row>
        <row r="855">
          <cell r="G855" t="str">
            <v>NJCM</v>
          </cell>
          <cell r="H855">
            <v>100</v>
          </cell>
        </row>
        <row r="856">
          <cell r="G856" t="str">
            <v>NJCTCACHE</v>
          </cell>
          <cell r="H856">
            <v>400</v>
          </cell>
        </row>
        <row r="857">
          <cell r="G857" t="str">
            <v>NJCTCACHE</v>
          </cell>
          <cell r="H857">
            <v>400</v>
          </cell>
        </row>
        <row r="858">
          <cell r="G858" t="str">
            <v>NJCTCACHE</v>
          </cell>
          <cell r="H858">
            <v>400</v>
          </cell>
        </row>
        <row r="859">
          <cell r="G859" t="str">
            <v>NJCTCACHE</v>
          </cell>
          <cell r="H859">
            <v>400</v>
          </cell>
        </row>
        <row r="860">
          <cell r="G860" t="str">
            <v>NJCTCACHE</v>
          </cell>
          <cell r="H860">
            <v>400</v>
          </cell>
        </row>
        <row r="861">
          <cell r="G861" t="str">
            <v>NJCTCACHE</v>
          </cell>
          <cell r="H861">
            <v>400</v>
          </cell>
        </row>
        <row r="862">
          <cell r="G862" t="str">
            <v>NJCTCACHE</v>
          </cell>
          <cell r="H862">
            <v>400</v>
          </cell>
        </row>
        <row r="863">
          <cell r="G863" t="str">
            <v>NJCTCACHE</v>
          </cell>
          <cell r="H863">
            <v>400</v>
          </cell>
        </row>
        <row r="864">
          <cell r="G864" t="str">
            <v>NJCTCACHE</v>
          </cell>
          <cell r="H864">
            <v>400</v>
          </cell>
        </row>
        <row r="865">
          <cell r="G865" t="str">
            <v>NN2UN</v>
          </cell>
          <cell r="H865">
            <v>40</v>
          </cell>
        </row>
        <row r="866">
          <cell r="G866" t="str">
            <v>NN2UN</v>
          </cell>
          <cell r="H866">
            <v>40</v>
          </cell>
        </row>
        <row r="867">
          <cell r="G867" t="str">
            <v>NN3CM</v>
          </cell>
          <cell r="H867">
            <v>160</v>
          </cell>
        </row>
        <row r="868">
          <cell r="G868" t="str">
            <v>NN3CM</v>
          </cell>
          <cell r="H868">
            <v>160</v>
          </cell>
        </row>
        <row r="869">
          <cell r="G869" t="str">
            <v>NN3CM</v>
          </cell>
          <cell r="H869">
            <v>160</v>
          </cell>
        </row>
        <row r="870">
          <cell r="G870" t="str">
            <v>NN3CM</v>
          </cell>
          <cell r="H870">
            <v>160</v>
          </cell>
        </row>
        <row r="871">
          <cell r="G871" t="str">
            <v>NN3CM</v>
          </cell>
          <cell r="H871">
            <v>160</v>
          </cell>
        </row>
        <row r="872">
          <cell r="G872" t="str">
            <v>NN3CM</v>
          </cell>
          <cell r="H872">
            <v>160</v>
          </cell>
        </row>
        <row r="873">
          <cell r="G873" t="str">
            <v>NN3CM</v>
          </cell>
          <cell r="H873">
            <v>160</v>
          </cell>
        </row>
        <row r="874">
          <cell r="G874" t="str">
            <v>NN3CM</v>
          </cell>
          <cell r="H874">
            <v>160</v>
          </cell>
        </row>
        <row r="875">
          <cell r="G875" t="str">
            <v>NN3CT</v>
          </cell>
          <cell r="H875">
            <v>160</v>
          </cell>
        </row>
        <row r="876">
          <cell r="G876" t="str">
            <v>NN3CT</v>
          </cell>
          <cell r="H876">
            <v>160</v>
          </cell>
        </row>
        <row r="877">
          <cell r="G877" t="str">
            <v>NN3CT</v>
          </cell>
          <cell r="H877">
            <v>160</v>
          </cell>
        </row>
        <row r="878">
          <cell r="G878" t="str">
            <v>NN3CT</v>
          </cell>
          <cell r="H878">
            <v>160</v>
          </cell>
        </row>
        <row r="879">
          <cell r="G879" t="str">
            <v>NN3CT</v>
          </cell>
          <cell r="H879">
            <v>160</v>
          </cell>
        </row>
        <row r="880">
          <cell r="G880" t="str">
            <v>NN3CT</v>
          </cell>
          <cell r="H880">
            <v>160</v>
          </cell>
        </row>
        <row r="881">
          <cell r="G881" t="str">
            <v>NN3UN</v>
          </cell>
          <cell r="H881">
            <v>60</v>
          </cell>
        </row>
        <row r="882">
          <cell r="G882" t="str">
            <v>NN3UN</v>
          </cell>
          <cell r="H882">
            <v>60</v>
          </cell>
        </row>
        <row r="883">
          <cell r="G883" t="str">
            <v>NN3UN</v>
          </cell>
          <cell r="H883">
            <v>60</v>
          </cell>
        </row>
        <row r="884">
          <cell r="G884" t="str">
            <v>NN3UN</v>
          </cell>
          <cell r="H884">
            <v>60</v>
          </cell>
        </row>
        <row r="885">
          <cell r="G885" t="str">
            <v>NN3UN</v>
          </cell>
          <cell r="H885">
            <v>60</v>
          </cell>
        </row>
        <row r="886">
          <cell r="G886" t="str">
            <v>NN4CT</v>
          </cell>
          <cell r="H886">
            <v>260</v>
          </cell>
        </row>
        <row r="887">
          <cell r="G887" t="str">
            <v>NN4CT</v>
          </cell>
          <cell r="H887">
            <v>260</v>
          </cell>
        </row>
        <row r="888">
          <cell r="G888" t="str">
            <v>NN4CT</v>
          </cell>
          <cell r="H888">
            <v>260</v>
          </cell>
        </row>
        <row r="889">
          <cell r="G889" t="str">
            <v>NN4CT</v>
          </cell>
          <cell r="H889">
            <v>260</v>
          </cell>
        </row>
        <row r="890">
          <cell r="G890" t="str">
            <v>NN4CT</v>
          </cell>
          <cell r="H890">
            <v>260</v>
          </cell>
        </row>
        <row r="891">
          <cell r="G891" t="str">
            <v>NN4CT</v>
          </cell>
          <cell r="H891">
            <v>260</v>
          </cell>
        </row>
        <row r="892">
          <cell r="G892" t="str">
            <v>NN4CT</v>
          </cell>
          <cell r="H892">
            <v>260</v>
          </cell>
        </row>
        <row r="893">
          <cell r="G893" t="str">
            <v>NN4CT</v>
          </cell>
          <cell r="H893">
            <v>260</v>
          </cell>
        </row>
        <row r="894">
          <cell r="G894" t="str">
            <v>NN4CT</v>
          </cell>
          <cell r="H894">
            <v>260</v>
          </cell>
        </row>
        <row r="895">
          <cell r="G895" t="str">
            <v>NN4CT</v>
          </cell>
          <cell r="H895">
            <v>260</v>
          </cell>
        </row>
        <row r="896">
          <cell r="G896" t="str">
            <v>NN5CT</v>
          </cell>
          <cell r="H896">
            <v>80</v>
          </cell>
        </row>
        <row r="897">
          <cell r="G897" t="str">
            <v>NN5CT</v>
          </cell>
          <cell r="H897">
            <v>80</v>
          </cell>
        </row>
        <row r="898">
          <cell r="G898" t="str">
            <v>NN5CT</v>
          </cell>
          <cell r="H898">
            <v>80</v>
          </cell>
        </row>
        <row r="899">
          <cell r="G899" t="str">
            <v>NNCM</v>
          </cell>
          <cell r="H899">
            <v>240</v>
          </cell>
        </row>
        <row r="900">
          <cell r="G900" t="str">
            <v>NNCM</v>
          </cell>
          <cell r="H900">
            <v>240</v>
          </cell>
        </row>
        <row r="901">
          <cell r="G901" t="str">
            <v>NNCM</v>
          </cell>
          <cell r="H901">
            <v>240</v>
          </cell>
        </row>
        <row r="902">
          <cell r="G902" t="str">
            <v>NNCM</v>
          </cell>
          <cell r="H902">
            <v>240</v>
          </cell>
        </row>
        <row r="903">
          <cell r="G903" t="str">
            <v>NNCM</v>
          </cell>
          <cell r="H903">
            <v>240</v>
          </cell>
        </row>
        <row r="904">
          <cell r="G904" t="str">
            <v>NNCM</v>
          </cell>
          <cell r="H904">
            <v>240</v>
          </cell>
        </row>
        <row r="905">
          <cell r="G905" t="str">
            <v>PLCT</v>
          </cell>
          <cell r="H905">
            <v>160</v>
          </cell>
        </row>
        <row r="906">
          <cell r="G906" t="str">
            <v>PLCT</v>
          </cell>
          <cell r="H906">
            <v>160</v>
          </cell>
        </row>
        <row r="907">
          <cell r="G907" t="str">
            <v>PLCT</v>
          </cell>
          <cell r="H907">
            <v>160</v>
          </cell>
        </row>
        <row r="908">
          <cell r="G908" t="str">
            <v>PLCT</v>
          </cell>
          <cell r="H908">
            <v>160</v>
          </cell>
        </row>
        <row r="909">
          <cell r="G909" t="str">
            <v>PLCT</v>
          </cell>
          <cell r="H909">
            <v>160</v>
          </cell>
        </row>
        <row r="910">
          <cell r="G910" t="str">
            <v>PLCT</v>
          </cell>
          <cell r="H910">
            <v>160</v>
          </cell>
        </row>
        <row r="911">
          <cell r="G911" t="str">
            <v>QD2CMCACHE</v>
          </cell>
          <cell r="H911">
            <v>200</v>
          </cell>
        </row>
        <row r="912">
          <cell r="G912" t="str">
            <v>QD2CMCACHE</v>
          </cell>
          <cell r="H912">
            <v>200</v>
          </cell>
        </row>
        <row r="913">
          <cell r="G913" t="str">
            <v>QD2CMCACHE</v>
          </cell>
          <cell r="H913">
            <v>200</v>
          </cell>
        </row>
        <row r="914">
          <cell r="G914" t="str">
            <v>QD2CMCACHE</v>
          </cell>
          <cell r="H914">
            <v>200</v>
          </cell>
        </row>
        <row r="915">
          <cell r="G915" t="str">
            <v>QD2UN</v>
          </cell>
          <cell r="H915">
            <v>240</v>
          </cell>
        </row>
        <row r="916">
          <cell r="G916" t="str">
            <v>QD2UN</v>
          </cell>
          <cell r="H916">
            <v>240</v>
          </cell>
        </row>
        <row r="917">
          <cell r="G917" t="str">
            <v>QD2UN</v>
          </cell>
          <cell r="H917">
            <v>240</v>
          </cell>
        </row>
        <row r="918">
          <cell r="G918" t="str">
            <v>QD2UN</v>
          </cell>
          <cell r="H918">
            <v>240</v>
          </cell>
        </row>
        <row r="919">
          <cell r="G919" t="str">
            <v>QD2UN</v>
          </cell>
          <cell r="H919">
            <v>240</v>
          </cell>
        </row>
        <row r="920">
          <cell r="G920" t="str">
            <v>QD3UN</v>
          </cell>
          <cell r="H920">
            <v>80</v>
          </cell>
        </row>
        <row r="921">
          <cell r="G921" t="str">
            <v>QD3UN</v>
          </cell>
          <cell r="H921">
            <v>80</v>
          </cell>
        </row>
        <row r="922">
          <cell r="G922" t="str">
            <v>QD3UN</v>
          </cell>
          <cell r="H922">
            <v>80</v>
          </cell>
        </row>
        <row r="923">
          <cell r="G923" t="str">
            <v>QD3UN</v>
          </cell>
          <cell r="H923">
            <v>80</v>
          </cell>
        </row>
        <row r="924">
          <cell r="G924" t="str">
            <v>QD3UN</v>
          </cell>
          <cell r="H924">
            <v>80</v>
          </cell>
        </row>
        <row r="925">
          <cell r="G925" t="str">
            <v>QD3UN</v>
          </cell>
          <cell r="H925">
            <v>80</v>
          </cell>
        </row>
        <row r="926">
          <cell r="G926" t="str">
            <v>QD3UN</v>
          </cell>
          <cell r="H926">
            <v>80</v>
          </cell>
        </row>
        <row r="927">
          <cell r="G927" t="str">
            <v>QD4CM</v>
          </cell>
          <cell r="H927">
            <v>400</v>
          </cell>
        </row>
        <row r="928">
          <cell r="G928" t="str">
            <v>QD4CM</v>
          </cell>
          <cell r="H928">
            <v>400</v>
          </cell>
        </row>
        <row r="929">
          <cell r="G929" t="str">
            <v>QD4CM</v>
          </cell>
          <cell r="H929">
            <v>400</v>
          </cell>
        </row>
        <row r="930">
          <cell r="G930" t="str">
            <v>QD4CM</v>
          </cell>
          <cell r="H930">
            <v>400</v>
          </cell>
        </row>
        <row r="931">
          <cell r="G931" t="str">
            <v>QD4CM</v>
          </cell>
          <cell r="H931">
            <v>400</v>
          </cell>
        </row>
        <row r="932">
          <cell r="G932" t="str">
            <v>QD4CM</v>
          </cell>
          <cell r="H932">
            <v>400</v>
          </cell>
        </row>
        <row r="933">
          <cell r="G933" t="str">
            <v>QD4CM</v>
          </cell>
          <cell r="H933">
            <v>400</v>
          </cell>
        </row>
        <row r="934">
          <cell r="G934" t="str">
            <v>QD4CM</v>
          </cell>
          <cell r="H934">
            <v>400</v>
          </cell>
        </row>
        <row r="935">
          <cell r="G935" t="str">
            <v>QD4CT</v>
          </cell>
          <cell r="H935">
            <v>180</v>
          </cell>
        </row>
        <row r="936">
          <cell r="G936" t="str">
            <v>QD4CT</v>
          </cell>
          <cell r="H936">
            <v>180</v>
          </cell>
        </row>
        <row r="937">
          <cell r="G937" t="str">
            <v>QD4CT</v>
          </cell>
          <cell r="H937">
            <v>180</v>
          </cell>
        </row>
        <row r="938">
          <cell r="G938" t="str">
            <v>QD4CT</v>
          </cell>
          <cell r="H938">
            <v>180</v>
          </cell>
        </row>
        <row r="939">
          <cell r="G939" t="str">
            <v>QD4CT</v>
          </cell>
          <cell r="H939">
            <v>180</v>
          </cell>
        </row>
        <row r="940">
          <cell r="G940" t="str">
            <v>QD4CT</v>
          </cell>
          <cell r="H940">
            <v>180</v>
          </cell>
        </row>
        <row r="941">
          <cell r="G941" t="str">
            <v>QD4CT</v>
          </cell>
          <cell r="H941">
            <v>180</v>
          </cell>
        </row>
        <row r="942">
          <cell r="G942" t="str">
            <v>QD4CT</v>
          </cell>
          <cell r="H942">
            <v>180</v>
          </cell>
        </row>
        <row r="943">
          <cell r="G943" t="str">
            <v>QD4CT</v>
          </cell>
          <cell r="H943">
            <v>180</v>
          </cell>
        </row>
        <row r="944">
          <cell r="G944" t="str">
            <v>QD4CT</v>
          </cell>
          <cell r="H944">
            <v>180</v>
          </cell>
        </row>
        <row r="945">
          <cell r="G945" t="str">
            <v>QD5UN</v>
          </cell>
          <cell r="H945">
            <v>200</v>
          </cell>
        </row>
        <row r="946">
          <cell r="G946" t="str">
            <v>QD5UN</v>
          </cell>
          <cell r="H946">
            <v>200</v>
          </cell>
        </row>
        <row r="947">
          <cell r="G947" t="str">
            <v>QD5UN</v>
          </cell>
          <cell r="H947">
            <v>200</v>
          </cell>
        </row>
        <row r="948">
          <cell r="G948" t="str">
            <v>QD5UN</v>
          </cell>
          <cell r="H948">
            <v>200</v>
          </cell>
        </row>
        <row r="949">
          <cell r="G949" t="str">
            <v>QD5UN</v>
          </cell>
          <cell r="H949">
            <v>200</v>
          </cell>
        </row>
        <row r="950">
          <cell r="G950" t="str">
            <v>QD5UN</v>
          </cell>
          <cell r="H950">
            <v>200</v>
          </cell>
        </row>
        <row r="951">
          <cell r="G951" t="str">
            <v>QD5UN</v>
          </cell>
          <cell r="H951">
            <v>200</v>
          </cell>
        </row>
        <row r="952">
          <cell r="G952" t="str">
            <v>QD6UN</v>
          </cell>
          <cell r="H952">
            <v>100</v>
          </cell>
        </row>
        <row r="953">
          <cell r="G953" t="str">
            <v>QD6UN</v>
          </cell>
          <cell r="H953">
            <v>100</v>
          </cell>
        </row>
        <row r="954">
          <cell r="G954" t="str">
            <v>QD7UN</v>
          </cell>
          <cell r="H954">
            <v>100</v>
          </cell>
        </row>
        <row r="955">
          <cell r="G955" t="str">
            <v>QD7UN</v>
          </cell>
          <cell r="H955">
            <v>100</v>
          </cell>
        </row>
        <row r="956">
          <cell r="G956" t="str">
            <v>QD7UN</v>
          </cell>
          <cell r="H956">
            <v>100</v>
          </cell>
        </row>
        <row r="957">
          <cell r="G957" t="str">
            <v>QD7UN</v>
          </cell>
          <cell r="H957">
            <v>100</v>
          </cell>
        </row>
        <row r="958">
          <cell r="G958" t="str">
            <v>QDIX</v>
          </cell>
          <cell r="H958">
            <v>720</v>
          </cell>
        </row>
        <row r="959">
          <cell r="G959" t="str">
            <v>QDIX</v>
          </cell>
          <cell r="H959">
            <v>720</v>
          </cell>
        </row>
        <row r="960">
          <cell r="G960" t="str">
            <v>QDIX</v>
          </cell>
          <cell r="H960">
            <v>720</v>
          </cell>
        </row>
        <row r="961">
          <cell r="G961" t="str">
            <v>QDIX</v>
          </cell>
          <cell r="H961">
            <v>720</v>
          </cell>
        </row>
        <row r="962">
          <cell r="G962" t="str">
            <v>QDIX</v>
          </cell>
          <cell r="H962">
            <v>720</v>
          </cell>
        </row>
        <row r="963">
          <cell r="G963" t="str">
            <v>QDIX</v>
          </cell>
          <cell r="H963">
            <v>720</v>
          </cell>
        </row>
        <row r="964">
          <cell r="G964" t="str">
            <v>QDIX</v>
          </cell>
          <cell r="H964">
            <v>720</v>
          </cell>
        </row>
        <row r="965">
          <cell r="G965" t="str">
            <v>QDIX</v>
          </cell>
          <cell r="H965">
            <v>720</v>
          </cell>
        </row>
        <row r="966">
          <cell r="G966" t="str">
            <v>QDIX</v>
          </cell>
          <cell r="H966">
            <v>720</v>
          </cell>
        </row>
        <row r="967">
          <cell r="G967" t="str">
            <v>QDIX</v>
          </cell>
          <cell r="H967">
            <v>720</v>
          </cell>
        </row>
        <row r="968">
          <cell r="G968" t="str">
            <v>QDIX</v>
          </cell>
          <cell r="H968">
            <v>720</v>
          </cell>
        </row>
        <row r="969">
          <cell r="G969" t="str">
            <v>QDIX</v>
          </cell>
          <cell r="H969">
            <v>720</v>
          </cell>
        </row>
        <row r="970">
          <cell r="G970" t="str">
            <v>QDIX</v>
          </cell>
          <cell r="H970">
            <v>720</v>
          </cell>
        </row>
        <row r="971">
          <cell r="G971" t="str">
            <v>QDIX</v>
          </cell>
          <cell r="H971">
            <v>720</v>
          </cell>
        </row>
        <row r="972">
          <cell r="G972" t="str">
            <v>QDIX</v>
          </cell>
          <cell r="H972">
            <v>720</v>
          </cell>
        </row>
        <row r="973">
          <cell r="G973" t="str">
            <v>QDIX</v>
          </cell>
          <cell r="H973">
            <v>720</v>
          </cell>
        </row>
        <row r="974">
          <cell r="G974" t="str">
            <v>QDIX</v>
          </cell>
          <cell r="H974">
            <v>720</v>
          </cell>
        </row>
        <row r="976">
          <cell r="G976" t="str">
            <v>青岛三级</v>
          </cell>
          <cell r="H976" t="str">
            <v>QDIX</v>
          </cell>
        </row>
        <row r="977">
          <cell r="G977" t="str">
            <v>QDIX</v>
          </cell>
          <cell r="H977">
            <v>720</v>
          </cell>
        </row>
        <row r="978">
          <cell r="G978" t="str">
            <v>SH4CM</v>
          </cell>
          <cell r="H978">
            <v>100</v>
          </cell>
        </row>
        <row r="979">
          <cell r="G979" t="str">
            <v>SH4CM</v>
          </cell>
          <cell r="H979">
            <v>100</v>
          </cell>
        </row>
        <row r="980">
          <cell r="G980" t="str">
            <v>SH4CM</v>
          </cell>
          <cell r="H980">
            <v>100</v>
          </cell>
        </row>
        <row r="981">
          <cell r="G981" t="str">
            <v>SH4CT</v>
          </cell>
          <cell r="H981">
            <v>200</v>
          </cell>
        </row>
        <row r="982">
          <cell r="G982" t="str">
            <v>SH4CT</v>
          </cell>
          <cell r="H982">
            <v>200</v>
          </cell>
        </row>
        <row r="983">
          <cell r="G983" t="str">
            <v>SH4CT</v>
          </cell>
          <cell r="H983">
            <v>200</v>
          </cell>
        </row>
        <row r="984">
          <cell r="G984" t="str">
            <v>SH4CT</v>
          </cell>
          <cell r="H984">
            <v>200</v>
          </cell>
        </row>
        <row r="985">
          <cell r="G985" t="str">
            <v>SH4CT</v>
          </cell>
          <cell r="H985">
            <v>200</v>
          </cell>
        </row>
        <row r="986">
          <cell r="G986" t="str">
            <v>SH4CT</v>
          </cell>
          <cell r="H986">
            <v>200</v>
          </cell>
        </row>
        <row r="987">
          <cell r="G987" t="str">
            <v>SH4CT</v>
          </cell>
          <cell r="H987">
            <v>200</v>
          </cell>
        </row>
        <row r="988">
          <cell r="G988" t="str">
            <v>SH4CT</v>
          </cell>
          <cell r="H988">
            <v>200</v>
          </cell>
        </row>
        <row r="989">
          <cell r="G989" t="str">
            <v>SHAOX2UN</v>
          </cell>
          <cell r="H989">
            <v>40</v>
          </cell>
        </row>
        <row r="990">
          <cell r="G990" t="str">
            <v>SHAOX2UN</v>
          </cell>
          <cell r="H990">
            <v>40</v>
          </cell>
        </row>
        <row r="991">
          <cell r="G991" t="str">
            <v>SHAOX2UN</v>
          </cell>
          <cell r="H991">
            <v>40</v>
          </cell>
        </row>
        <row r="992">
          <cell r="G992" t="str">
            <v>SHAOX2UN</v>
          </cell>
          <cell r="H992">
            <v>40</v>
          </cell>
        </row>
        <row r="993">
          <cell r="G993" t="str">
            <v>SHAOX2UN</v>
          </cell>
          <cell r="H993">
            <v>40</v>
          </cell>
        </row>
        <row r="994">
          <cell r="G994" t="str">
            <v>SHCT</v>
          </cell>
          <cell r="H994">
            <v>300</v>
          </cell>
        </row>
        <row r="995">
          <cell r="G995" t="str">
            <v>SHCT</v>
          </cell>
          <cell r="H995">
            <v>300</v>
          </cell>
        </row>
        <row r="996">
          <cell r="G996" t="str">
            <v>SHCT</v>
          </cell>
          <cell r="H996">
            <v>300</v>
          </cell>
        </row>
        <row r="997">
          <cell r="G997" t="str">
            <v>SHCT</v>
          </cell>
          <cell r="H997">
            <v>300</v>
          </cell>
        </row>
        <row r="998">
          <cell r="G998" t="str">
            <v>SHCT</v>
          </cell>
          <cell r="H998">
            <v>300</v>
          </cell>
        </row>
        <row r="999">
          <cell r="G999" t="str">
            <v>SHCT</v>
          </cell>
          <cell r="H999">
            <v>300</v>
          </cell>
        </row>
        <row r="1000">
          <cell r="G1000" t="str">
            <v>SHCT</v>
          </cell>
          <cell r="H1000">
            <v>300</v>
          </cell>
        </row>
        <row r="1001">
          <cell r="G1001" t="str">
            <v>SHCT</v>
          </cell>
          <cell r="H1001">
            <v>300</v>
          </cell>
        </row>
        <row r="1002">
          <cell r="G1002" t="str">
            <v>SHCT</v>
          </cell>
          <cell r="H1002">
            <v>300</v>
          </cell>
        </row>
        <row r="1003">
          <cell r="G1003" t="str">
            <v>SHCT</v>
          </cell>
          <cell r="H1003">
            <v>300</v>
          </cell>
        </row>
        <row r="1004">
          <cell r="G1004" t="str">
            <v>SHCT</v>
          </cell>
          <cell r="H1004">
            <v>300</v>
          </cell>
        </row>
        <row r="1005">
          <cell r="G1005" t="str">
            <v>SHCT</v>
          </cell>
          <cell r="H1005">
            <v>300</v>
          </cell>
        </row>
        <row r="1006">
          <cell r="G1006" t="str">
            <v>SHCT</v>
          </cell>
          <cell r="H1006">
            <v>300</v>
          </cell>
        </row>
        <row r="1007">
          <cell r="G1007" t="str">
            <v>SHUN</v>
          </cell>
          <cell r="H1007">
            <v>160</v>
          </cell>
        </row>
        <row r="1008">
          <cell r="G1008" t="str">
            <v>SHUN</v>
          </cell>
          <cell r="H1008">
            <v>160</v>
          </cell>
        </row>
        <row r="1009">
          <cell r="G1009" t="str">
            <v>SHUN</v>
          </cell>
          <cell r="H1009">
            <v>160</v>
          </cell>
        </row>
        <row r="1010">
          <cell r="G1010" t="str">
            <v>SHUN</v>
          </cell>
          <cell r="H1010">
            <v>160</v>
          </cell>
        </row>
        <row r="1011">
          <cell r="G1011" t="str">
            <v>SHUN</v>
          </cell>
          <cell r="H1011">
            <v>160</v>
          </cell>
        </row>
        <row r="1012">
          <cell r="G1012" t="str">
            <v>SHUN</v>
          </cell>
          <cell r="H1012">
            <v>160</v>
          </cell>
        </row>
        <row r="1013">
          <cell r="G1013" t="str">
            <v>SHUN</v>
          </cell>
          <cell r="H1013">
            <v>160</v>
          </cell>
        </row>
        <row r="1014">
          <cell r="G1014" t="str">
            <v>SHUN</v>
          </cell>
          <cell r="H1014">
            <v>160</v>
          </cell>
        </row>
        <row r="1015">
          <cell r="G1015" t="str">
            <v>SHUN</v>
          </cell>
          <cell r="H1015">
            <v>160</v>
          </cell>
        </row>
        <row r="1016">
          <cell r="G1016" t="str">
            <v>SHUN</v>
          </cell>
          <cell r="H1016">
            <v>160</v>
          </cell>
        </row>
        <row r="1017">
          <cell r="G1017" t="str">
            <v>SHUN</v>
          </cell>
          <cell r="H1017">
            <v>160</v>
          </cell>
        </row>
        <row r="1018">
          <cell r="G1018" t="str">
            <v>SJZ3CT</v>
          </cell>
          <cell r="H1018">
            <v>160</v>
          </cell>
        </row>
        <row r="1019">
          <cell r="G1019" t="str">
            <v>SJZ3CT</v>
          </cell>
          <cell r="H1019">
            <v>160</v>
          </cell>
        </row>
        <row r="1020">
          <cell r="G1020" t="str">
            <v>SJZ3CT</v>
          </cell>
          <cell r="H1020">
            <v>160</v>
          </cell>
        </row>
        <row r="1021">
          <cell r="G1021" t="str">
            <v>SJZ3CT</v>
          </cell>
          <cell r="H1021">
            <v>160</v>
          </cell>
        </row>
        <row r="1022">
          <cell r="G1022" t="str">
            <v>SJZ3CT</v>
          </cell>
          <cell r="H1022">
            <v>160</v>
          </cell>
        </row>
        <row r="1023">
          <cell r="G1023" t="str">
            <v>SJZ3CT</v>
          </cell>
          <cell r="H1023">
            <v>160</v>
          </cell>
        </row>
        <row r="1024">
          <cell r="G1024" t="str">
            <v>SJZ4CT</v>
          </cell>
          <cell r="H1024">
            <v>160</v>
          </cell>
        </row>
        <row r="1025">
          <cell r="G1025" t="str">
            <v>SJZ4CT</v>
          </cell>
          <cell r="H1025">
            <v>160</v>
          </cell>
        </row>
        <row r="1026">
          <cell r="G1026" t="str">
            <v>SJZ4CT</v>
          </cell>
          <cell r="H1026">
            <v>160</v>
          </cell>
        </row>
        <row r="1027">
          <cell r="G1027" t="str">
            <v>SJZ4CT</v>
          </cell>
          <cell r="H1027">
            <v>160</v>
          </cell>
        </row>
        <row r="1028">
          <cell r="G1028" t="str">
            <v>SJZ4CT</v>
          </cell>
          <cell r="H1028">
            <v>160</v>
          </cell>
        </row>
        <row r="1029">
          <cell r="G1029" t="str">
            <v>SJZ4CT</v>
          </cell>
          <cell r="H1029">
            <v>160</v>
          </cell>
        </row>
        <row r="1030">
          <cell r="G1030" t="str">
            <v>SQ2CT</v>
          </cell>
          <cell r="H1030">
            <v>200</v>
          </cell>
        </row>
        <row r="1031">
          <cell r="G1031" t="str">
            <v>SQ2CT</v>
          </cell>
          <cell r="H1031">
            <v>200</v>
          </cell>
        </row>
        <row r="1032">
          <cell r="G1032" t="str">
            <v>SQ2CT</v>
          </cell>
          <cell r="H1032">
            <v>200</v>
          </cell>
        </row>
        <row r="1033">
          <cell r="G1033" t="str">
            <v>SQ2CT</v>
          </cell>
          <cell r="H1033">
            <v>200</v>
          </cell>
        </row>
        <row r="1034">
          <cell r="G1034" t="str">
            <v>SQ2CT</v>
          </cell>
          <cell r="H1034">
            <v>200</v>
          </cell>
        </row>
        <row r="1035">
          <cell r="G1035" t="str">
            <v>SQ2CT</v>
          </cell>
          <cell r="H1035">
            <v>200</v>
          </cell>
        </row>
        <row r="1036">
          <cell r="G1036" t="str">
            <v>SQ2CT</v>
          </cell>
          <cell r="H1036">
            <v>200</v>
          </cell>
        </row>
        <row r="1037">
          <cell r="G1037" t="str">
            <v>SQ2CT</v>
          </cell>
          <cell r="H1037">
            <v>200</v>
          </cell>
        </row>
        <row r="1038">
          <cell r="G1038" t="str">
            <v>SQ2CT</v>
          </cell>
          <cell r="H1038">
            <v>200</v>
          </cell>
        </row>
        <row r="1039">
          <cell r="G1039" t="str">
            <v>SQCT</v>
          </cell>
          <cell r="H1039">
            <v>200</v>
          </cell>
        </row>
        <row r="1040">
          <cell r="G1040" t="str">
            <v>SQCT</v>
          </cell>
          <cell r="H1040">
            <v>200</v>
          </cell>
        </row>
        <row r="1041">
          <cell r="G1041" t="str">
            <v>SQCT</v>
          </cell>
          <cell r="H1041">
            <v>200</v>
          </cell>
        </row>
        <row r="1042">
          <cell r="G1042" t="str">
            <v>SQCT</v>
          </cell>
          <cell r="H1042">
            <v>200</v>
          </cell>
        </row>
        <row r="1043">
          <cell r="G1043" t="str">
            <v>SQCT</v>
          </cell>
          <cell r="H1043">
            <v>200</v>
          </cell>
        </row>
        <row r="1044">
          <cell r="G1044" t="str">
            <v>SQCT</v>
          </cell>
          <cell r="H1044">
            <v>200</v>
          </cell>
        </row>
        <row r="1045">
          <cell r="G1045" t="str">
            <v>SQCT</v>
          </cell>
          <cell r="H1045">
            <v>200</v>
          </cell>
        </row>
        <row r="1046">
          <cell r="G1046" t="str">
            <v>SQCT</v>
          </cell>
          <cell r="H1046">
            <v>200</v>
          </cell>
        </row>
        <row r="1047">
          <cell r="G1047" t="str">
            <v>SQCT</v>
          </cell>
          <cell r="H1047">
            <v>200</v>
          </cell>
        </row>
        <row r="1048">
          <cell r="G1048" t="str">
            <v>SUZ2CT</v>
          </cell>
          <cell r="H1048">
            <v>160</v>
          </cell>
        </row>
        <row r="1049">
          <cell r="G1049" t="str">
            <v>SUZ2CT</v>
          </cell>
          <cell r="H1049">
            <v>160</v>
          </cell>
        </row>
        <row r="1050">
          <cell r="G1050" t="str">
            <v>SUZ2CT</v>
          </cell>
          <cell r="H1050">
            <v>160</v>
          </cell>
        </row>
        <row r="1051">
          <cell r="G1051" t="str">
            <v>SUZ2CT</v>
          </cell>
          <cell r="H1051">
            <v>160</v>
          </cell>
        </row>
        <row r="1052">
          <cell r="G1052" t="str">
            <v>SUZ2CT</v>
          </cell>
          <cell r="H1052">
            <v>160</v>
          </cell>
        </row>
        <row r="1053">
          <cell r="G1053" t="str">
            <v>SUZ2CT</v>
          </cell>
          <cell r="H1053">
            <v>160</v>
          </cell>
        </row>
        <row r="1054">
          <cell r="G1054" t="str">
            <v>SUZ2CT</v>
          </cell>
          <cell r="H1054">
            <v>160</v>
          </cell>
        </row>
        <row r="1055">
          <cell r="G1055" t="str">
            <v>SUZ2CT</v>
          </cell>
          <cell r="H1055">
            <v>160</v>
          </cell>
        </row>
        <row r="1056">
          <cell r="G1056" t="str">
            <v>SUZ2CT</v>
          </cell>
          <cell r="H1056">
            <v>160</v>
          </cell>
        </row>
        <row r="1057">
          <cell r="G1057" t="str">
            <v>SUZ4CT</v>
          </cell>
          <cell r="H1057">
            <v>100</v>
          </cell>
        </row>
        <row r="1058">
          <cell r="G1058" t="str">
            <v>SUZ4CT</v>
          </cell>
          <cell r="H1058">
            <v>100</v>
          </cell>
        </row>
        <row r="1059">
          <cell r="G1059" t="str">
            <v>SUZ4CT</v>
          </cell>
          <cell r="H1059">
            <v>100</v>
          </cell>
        </row>
        <row r="1060">
          <cell r="G1060" t="str">
            <v>SUZCT</v>
          </cell>
          <cell r="H1060">
            <v>160</v>
          </cell>
        </row>
        <row r="1061">
          <cell r="G1061" t="str">
            <v>SUZCT</v>
          </cell>
          <cell r="H1061">
            <v>160</v>
          </cell>
        </row>
        <row r="1062">
          <cell r="G1062" t="str">
            <v>SUZCT</v>
          </cell>
          <cell r="H1062">
            <v>160</v>
          </cell>
        </row>
        <row r="1063">
          <cell r="G1063" t="str">
            <v>SUZCT</v>
          </cell>
          <cell r="H1063">
            <v>160</v>
          </cell>
        </row>
        <row r="1064">
          <cell r="G1064" t="str">
            <v>SUZCT</v>
          </cell>
          <cell r="H1064">
            <v>160</v>
          </cell>
        </row>
        <row r="1065">
          <cell r="G1065" t="str">
            <v>SUZCT</v>
          </cell>
          <cell r="H1065">
            <v>160</v>
          </cell>
        </row>
        <row r="1066">
          <cell r="G1066" t="str">
            <v>SUZCT</v>
          </cell>
          <cell r="H1066">
            <v>160</v>
          </cell>
        </row>
        <row r="1067">
          <cell r="G1067" t="str">
            <v>SUZCT</v>
          </cell>
          <cell r="H1067">
            <v>160</v>
          </cell>
        </row>
        <row r="1068">
          <cell r="G1068" t="str">
            <v>SUZCT</v>
          </cell>
          <cell r="H1068">
            <v>160</v>
          </cell>
        </row>
        <row r="1069">
          <cell r="G1069" t="str">
            <v>SUZCT</v>
          </cell>
          <cell r="H1069">
            <v>160</v>
          </cell>
        </row>
        <row r="1070">
          <cell r="G1070" t="str">
            <v>SY2CM</v>
          </cell>
          <cell r="H1070">
            <v>180</v>
          </cell>
        </row>
        <row r="1071">
          <cell r="G1071" t="str">
            <v>SY2CM</v>
          </cell>
          <cell r="H1071">
            <v>180</v>
          </cell>
        </row>
        <row r="1072">
          <cell r="G1072" t="str">
            <v>SY2CM</v>
          </cell>
          <cell r="H1072">
            <v>180</v>
          </cell>
        </row>
        <row r="1073">
          <cell r="G1073" t="str">
            <v>SY2CM</v>
          </cell>
          <cell r="H1073">
            <v>180</v>
          </cell>
        </row>
        <row r="1074">
          <cell r="G1074" t="str">
            <v>SY2CM</v>
          </cell>
          <cell r="H1074">
            <v>180</v>
          </cell>
        </row>
        <row r="1075">
          <cell r="G1075" t="str">
            <v>SY2CM</v>
          </cell>
          <cell r="H1075">
            <v>180</v>
          </cell>
        </row>
        <row r="1076">
          <cell r="G1076" t="str">
            <v>SY2CM</v>
          </cell>
          <cell r="H1076">
            <v>180</v>
          </cell>
        </row>
        <row r="1077">
          <cell r="G1077" t="str">
            <v>SY2CM</v>
          </cell>
          <cell r="H1077">
            <v>180</v>
          </cell>
        </row>
        <row r="1078">
          <cell r="G1078" t="str">
            <v>SY2CM</v>
          </cell>
          <cell r="H1078">
            <v>180</v>
          </cell>
        </row>
        <row r="1079">
          <cell r="G1079" t="str">
            <v>SY2CM</v>
          </cell>
          <cell r="H1079">
            <v>180</v>
          </cell>
        </row>
        <row r="1080">
          <cell r="G1080" t="str">
            <v>SY2CM</v>
          </cell>
          <cell r="H1080">
            <v>180</v>
          </cell>
        </row>
        <row r="1081">
          <cell r="G1081" t="str">
            <v>SY2CT</v>
          </cell>
          <cell r="H1081">
            <v>40</v>
          </cell>
        </row>
        <row r="1082">
          <cell r="G1082" t="str">
            <v>SY2CT</v>
          </cell>
          <cell r="H1082">
            <v>40</v>
          </cell>
        </row>
        <row r="1083">
          <cell r="G1083" t="str">
            <v>SY2UN</v>
          </cell>
          <cell r="H1083">
            <v>60</v>
          </cell>
        </row>
        <row r="1084">
          <cell r="G1084" t="str">
            <v>SY2UN</v>
          </cell>
          <cell r="H1084">
            <v>60</v>
          </cell>
        </row>
        <row r="1085">
          <cell r="G1085" t="str">
            <v>SY2UN</v>
          </cell>
          <cell r="H1085">
            <v>60</v>
          </cell>
        </row>
        <row r="1086">
          <cell r="G1086" t="str">
            <v>SY3CM</v>
          </cell>
          <cell r="H1086">
            <v>320</v>
          </cell>
        </row>
        <row r="1087">
          <cell r="G1087" t="str">
            <v>SY3CM</v>
          </cell>
          <cell r="H1087">
            <v>320</v>
          </cell>
        </row>
        <row r="1088">
          <cell r="G1088" t="str">
            <v>SY3CM</v>
          </cell>
          <cell r="H1088">
            <v>320</v>
          </cell>
        </row>
        <row r="1089">
          <cell r="G1089" t="str">
            <v>SY3CM</v>
          </cell>
          <cell r="H1089">
            <v>320</v>
          </cell>
        </row>
        <row r="1090">
          <cell r="G1090" t="str">
            <v>SY3CM</v>
          </cell>
          <cell r="H1090">
            <v>320</v>
          </cell>
        </row>
        <row r="1091">
          <cell r="G1091" t="str">
            <v>SY3CM</v>
          </cell>
          <cell r="H1091">
            <v>320</v>
          </cell>
        </row>
        <row r="1092">
          <cell r="G1092" t="str">
            <v>SY3CM</v>
          </cell>
          <cell r="H1092">
            <v>320</v>
          </cell>
        </row>
        <row r="1093">
          <cell r="G1093" t="str">
            <v>SY3CM</v>
          </cell>
          <cell r="H1093">
            <v>320</v>
          </cell>
        </row>
        <row r="1094">
          <cell r="G1094" t="str">
            <v>SY3CM</v>
          </cell>
          <cell r="H1094">
            <v>320</v>
          </cell>
        </row>
        <row r="1095">
          <cell r="G1095" t="str">
            <v>SY3UN</v>
          </cell>
          <cell r="H1095">
            <v>160</v>
          </cell>
        </row>
        <row r="1096">
          <cell r="G1096" t="str">
            <v>SY3UN</v>
          </cell>
          <cell r="H1096">
            <v>160</v>
          </cell>
        </row>
        <row r="1097">
          <cell r="G1097" t="str">
            <v>SY3UN</v>
          </cell>
          <cell r="H1097">
            <v>160</v>
          </cell>
        </row>
        <row r="1098">
          <cell r="G1098" t="str">
            <v>SY3UN</v>
          </cell>
          <cell r="H1098">
            <v>160</v>
          </cell>
        </row>
        <row r="1099">
          <cell r="G1099" t="str">
            <v>SY3UN</v>
          </cell>
          <cell r="H1099">
            <v>160</v>
          </cell>
        </row>
        <row r="1100">
          <cell r="G1100" t="str">
            <v>SY3UN</v>
          </cell>
          <cell r="H1100">
            <v>160</v>
          </cell>
        </row>
        <row r="1101">
          <cell r="G1101" t="str">
            <v>SY3UN</v>
          </cell>
          <cell r="H1101">
            <v>160</v>
          </cell>
        </row>
        <row r="1102">
          <cell r="G1102" t="str">
            <v>SY4UN</v>
          </cell>
          <cell r="H1102">
            <v>200</v>
          </cell>
        </row>
        <row r="1103">
          <cell r="G1103" t="str">
            <v>SY4UN</v>
          </cell>
          <cell r="H1103">
            <v>200</v>
          </cell>
        </row>
        <row r="1104">
          <cell r="G1104" t="str">
            <v>SY4UN</v>
          </cell>
          <cell r="H1104">
            <v>200</v>
          </cell>
        </row>
        <row r="1105">
          <cell r="G1105" t="str">
            <v>SY4UN</v>
          </cell>
          <cell r="H1105">
            <v>200</v>
          </cell>
        </row>
        <row r="1106">
          <cell r="G1106" t="str">
            <v>SY4UN</v>
          </cell>
          <cell r="H1106">
            <v>200</v>
          </cell>
        </row>
        <row r="1107">
          <cell r="G1107" t="str">
            <v>SY4UN</v>
          </cell>
          <cell r="H1107">
            <v>200</v>
          </cell>
        </row>
        <row r="1108">
          <cell r="G1108" t="str">
            <v>SYCM</v>
          </cell>
          <cell r="H1108">
            <v>120</v>
          </cell>
        </row>
        <row r="1109">
          <cell r="G1109" t="str">
            <v>SYCM</v>
          </cell>
          <cell r="H1109">
            <v>120</v>
          </cell>
        </row>
        <row r="1110">
          <cell r="G1110" t="str">
            <v>SYCM</v>
          </cell>
          <cell r="H1110">
            <v>120</v>
          </cell>
        </row>
        <row r="1111">
          <cell r="G1111" t="str">
            <v>SYCM</v>
          </cell>
          <cell r="H1111">
            <v>120</v>
          </cell>
        </row>
        <row r="1112">
          <cell r="G1112" t="str">
            <v>SYCM</v>
          </cell>
          <cell r="H1112">
            <v>120</v>
          </cell>
        </row>
        <row r="1113">
          <cell r="G1113" t="str">
            <v>SYCT</v>
          </cell>
          <cell r="H1113">
            <v>40</v>
          </cell>
        </row>
        <row r="1114">
          <cell r="G1114" t="str">
            <v>SYCT</v>
          </cell>
          <cell r="H1114">
            <v>40</v>
          </cell>
        </row>
        <row r="1115">
          <cell r="G1115" t="str">
            <v>SZCM</v>
          </cell>
          <cell r="H1115">
            <v>340</v>
          </cell>
        </row>
        <row r="1116">
          <cell r="G1116" t="str">
            <v>SZCM</v>
          </cell>
          <cell r="H1116">
            <v>340</v>
          </cell>
        </row>
        <row r="1117">
          <cell r="G1117" t="str">
            <v>SZCM</v>
          </cell>
          <cell r="H1117">
            <v>340</v>
          </cell>
        </row>
        <row r="1118">
          <cell r="G1118" t="str">
            <v>SZCM</v>
          </cell>
          <cell r="H1118">
            <v>340</v>
          </cell>
        </row>
        <row r="1119">
          <cell r="G1119" t="str">
            <v>SZCM</v>
          </cell>
          <cell r="H1119">
            <v>340</v>
          </cell>
        </row>
        <row r="1120">
          <cell r="G1120" t="str">
            <v>SZCM</v>
          </cell>
          <cell r="H1120">
            <v>340</v>
          </cell>
        </row>
        <row r="1121">
          <cell r="G1121" t="str">
            <v>SZCM</v>
          </cell>
          <cell r="H1121">
            <v>340</v>
          </cell>
        </row>
        <row r="1122">
          <cell r="G1122" t="str">
            <v>SZCM</v>
          </cell>
          <cell r="H1122">
            <v>340</v>
          </cell>
        </row>
        <row r="1123">
          <cell r="G1123" t="str">
            <v>TJ2CM</v>
          </cell>
          <cell r="H1123">
            <v>100</v>
          </cell>
        </row>
        <row r="1124">
          <cell r="G1124" t="str">
            <v>TJ2CM</v>
          </cell>
          <cell r="H1124">
            <v>100</v>
          </cell>
        </row>
        <row r="1125">
          <cell r="G1125" t="str">
            <v>TJ2CM</v>
          </cell>
          <cell r="H1125">
            <v>100</v>
          </cell>
        </row>
        <row r="1126">
          <cell r="G1126" t="str">
            <v>TJ2CM</v>
          </cell>
          <cell r="H1126">
            <v>100</v>
          </cell>
        </row>
        <row r="1127">
          <cell r="G1127" t="str">
            <v>TJ3CT</v>
          </cell>
          <cell r="H1127">
            <v>160</v>
          </cell>
        </row>
        <row r="1128">
          <cell r="G1128" t="str">
            <v>TJ3CT</v>
          </cell>
          <cell r="H1128">
            <v>160</v>
          </cell>
        </row>
        <row r="1129">
          <cell r="G1129" t="str">
            <v>TJ3CT</v>
          </cell>
          <cell r="H1129">
            <v>160</v>
          </cell>
        </row>
        <row r="1130">
          <cell r="G1130" t="str">
            <v>TJ3CT</v>
          </cell>
          <cell r="H1130">
            <v>160</v>
          </cell>
        </row>
        <row r="1131">
          <cell r="G1131" t="str">
            <v>TJ3UN</v>
          </cell>
          <cell r="H1131">
            <v>240</v>
          </cell>
        </row>
        <row r="1132">
          <cell r="G1132" t="str">
            <v>TJ3UN</v>
          </cell>
          <cell r="H1132">
            <v>240</v>
          </cell>
        </row>
        <row r="1133">
          <cell r="G1133" t="str">
            <v>TJ3UN</v>
          </cell>
          <cell r="H1133">
            <v>240</v>
          </cell>
        </row>
        <row r="1134">
          <cell r="G1134" t="str">
            <v>TJ3UN</v>
          </cell>
          <cell r="H1134">
            <v>240</v>
          </cell>
        </row>
        <row r="1135">
          <cell r="G1135" t="str">
            <v>TJ3UN</v>
          </cell>
          <cell r="H1135">
            <v>240</v>
          </cell>
        </row>
        <row r="1136">
          <cell r="G1136" t="str">
            <v>TJ3UN</v>
          </cell>
          <cell r="H1136">
            <v>240</v>
          </cell>
        </row>
        <row r="1137">
          <cell r="G1137" t="str">
            <v>TJ3UN</v>
          </cell>
          <cell r="H1137">
            <v>240</v>
          </cell>
        </row>
        <row r="1138">
          <cell r="G1138" t="str">
            <v>TJ4CT</v>
          </cell>
          <cell r="H1138">
            <v>70</v>
          </cell>
        </row>
        <row r="1139">
          <cell r="G1139" t="str">
            <v>TJ4CT</v>
          </cell>
          <cell r="H1139">
            <v>70</v>
          </cell>
        </row>
        <row r="1140">
          <cell r="G1140" t="str">
            <v>TJ4CT</v>
          </cell>
          <cell r="H1140">
            <v>70</v>
          </cell>
        </row>
        <row r="1141">
          <cell r="G1141" t="str">
            <v>TJ4CT</v>
          </cell>
          <cell r="H1141">
            <v>70</v>
          </cell>
        </row>
        <row r="1142">
          <cell r="G1142" t="str">
            <v>TJ4CT</v>
          </cell>
          <cell r="H1142">
            <v>70</v>
          </cell>
        </row>
        <row r="1143">
          <cell r="G1143" t="str">
            <v>TJCTCACHE</v>
          </cell>
          <cell r="H1143">
            <v>160</v>
          </cell>
        </row>
        <row r="1144">
          <cell r="G1144" t="str">
            <v>TJCTCACHE</v>
          </cell>
          <cell r="H1144">
            <v>160</v>
          </cell>
        </row>
        <row r="1145">
          <cell r="G1145" t="str">
            <v>TJCTCACHE</v>
          </cell>
          <cell r="H1145">
            <v>160</v>
          </cell>
        </row>
        <row r="1146">
          <cell r="G1146" t="str">
            <v>TJCTCACHE</v>
          </cell>
          <cell r="H1146">
            <v>160</v>
          </cell>
        </row>
        <row r="1147">
          <cell r="G1147" t="str">
            <v>TJCTCACHE</v>
          </cell>
          <cell r="H1147">
            <v>160</v>
          </cell>
        </row>
        <row r="1148">
          <cell r="G1148" t="str">
            <v>TJCTCACHE</v>
          </cell>
          <cell r="H1148">
            <v>160</v>
          </cell>
        </row>
        <row r="1149">
          <cell r="G1149" t="str">
            <v>TJCTCACHE</v>
          </cell>
          <cell r="H1149">
            <v>160</v>
          </cell>
        </row>
        <row r="1150">
          <cell r="G1150" t="str">
            <v>TJCTCACHE</v>
          </cell>
          <cell r="H1150">
            <v>160</v>
          </cell>
        </row>
        <row r="1151">
          <cell r="G1151" t="str">
            <v>TJCTCACHE</v>
          </cell>
          <cell r="H1151">
            <v>160</v>
          </cell>
        </row>
        <row r="1152">
          <cell r="G1152" t="str">
            <v>TS2CT</v>
          </cell>
          <cell r="H1152">
            <v>160</v>
          </cell>
        </row>
        <row r="1153">
          <cell r="G1153" t="str">
            <v>TS2CT</v>
          </cell>
          <cell r="H1153">
            <v>160</v>
          </cell>
        </row>
        <row r="1154">
          <cell r="G1154" t="str">
            <v>TS2CT</v>
          </cell>
          <cell r="H1154">
            <v>160</v>
          </cell>
        </row>
        <row r="1155">
          <cell r="G1155" t="str">
            <v>TS2CT</v>
          </cell>
          <cell r="H1155">
            <v>160</v>
          </cell>
        </row>
        <row r="1156">
          <cell r="G1156" t="str">
            <v>TS2CT</v>
          </cell>
          <cell r="H1156">
            <v>160</v>
          </cell>
        </row>
        <row r="1157">
          <cell r="G1157" t="str">
            <v>TS2CT</v>
          </cell>
          <cell r="H1157">
            <v>160</v>
          </cell>
        </row>
        <row r="1158">
          <cell r="G1158" t="str">
            <v>TS2CT</v>
          </cell>
          <cell r="H1158">
            <v>160</v>
          </cell>
        </row>
        <row r="1159">
          <cell r="G1159" t="str">
            <v>TS2UN</v>
          </cell>
          <cell r="H1159">
            <v>160</v>
          </cell>
        </row>
        <row r="1160">
          <cell r="G1160" t="str">
            <v>TS2UN</v>
          </cell>
          <cell r="H1160">
            <v>160</v>
          </cell>
        </row>
        <row r="1161">
          <cell r="G1161" t="str">
            <v>TS2UN</v>
          </cell>
          <cell r="H1161">
            <v>160</v>
          </cell>
        </row>
        <row r="1162">
          <cell r="G1162" t="str">
            <v>TS2UN</v>
          </cell>
          <cell r="H1162">
            <v>160</v>
          </cell>
        </row>
        <row r="1163">
          <cell r="G1163" t="str">
            <v>TS2UN</v>
          </cell>
          <cell r="H1163">
            <v>160</v>
          </cell>
        </row>
        <row r="1164">
          <cell r="G1164" t="str">
            <v>TS2UN</v>
          </cell>
          <cell r="H1164">
            <v>160</v>
          </cell>
        </row>
        <row r="1165">
          <cell r="G1165" t="str">
            <v>TS2UN</v>
          </cell>
          <cell r="H1165">
            <v>160</v>
          </cell>
        </row>
        <row r="1166">
          <cell r="G1166" t="str">
            <v>TS4UN</v>
          </cell>
          <cell r="H1166">
            <v>280</v>
          </cell>
        </row>
        <row r="1167">
          <cell r="G1167" t="str">
            <v>TS4UN</v>
          </cell>
          <cell r="H1167">
            <v>280</v>
          </cell>
        </row>
        <row r="1168">
          <cell r="G1168" t="str">
            <v>TS4UN</v>
          </cell>
          <cell r="H1168">
            <v>280</v>
          </cell>
        </row>
        <row r="1169">
          <cell r="G1169" t="str">
            <v>TS4UN</v>
          </cell>
          <cell r="H1169">
            <v>280</v>
          </cell>
        </row>
        <row r="1170">
          <cell r="G1170" t="str">
            <v>TS4UN</v>
          </cell>
          <cell r="H1170">
            <v>280</v>
          </cell>
        </row>
        <row r="1171">
          <cell r="G1171" t="str">
            <v>TS4UN</v>
          </cell>
          <cell r="H1171">
            <v>280</v>
          </cell>
        </row>
        <row r="1172">
          <cell r="G1172" t="str">
            <v>TS4UN</v>
          </cell>
          <cell r="H1172">
            <v>280</v>
          </cell>
        </row>
        <row r="1173">
          <cell r="G1173" t="str">
            <v>TS6UN</v>
          </cell>
          <cell r="H1173">
            <v>150</v>
          </cell>
        </row>
        <row r="1174">
          <cell r="G1174" t="str">
            <v>TS6UN</v>
          </cell>
          <cell r="H1174">
            <v>150</v>
          </cell>
        </row>
        <row r="1175">
          <cell r="G1175" t="str">
            <v>TS6UN</v>
          </cell>
          <cell r="H1175">
            <v>150</v>
          </cell>
        </row>
        <row r="1176">
          <cell r="G1176" t="str">
            <v>TS6UN</v>
          </cell>
          <cell r="H1176">
            <v>150</v>
          </cell>
        </row>
        <row r="1177">
          <cell r="G1177" t="str">
            <v>TS6UN</v>
          </cell>
          <cell r="H1177">
            <v>150</v>
          </cell>
        </row>
        <row r="1178">
          <cell r="G1178" t="str">
            <v>TSUN</v>
          </cell>
          <cell r="H1178">
            <v>110</v>
          </cell>
        </row>
        <row r="1179">
          <cell r="G1179" t="str">
            <v>TSUN</v>
          </cell>
          <cell r="H1179">
            <v>110</v>
          </cell>
        </row>
        <row r="1180">
          <cell r="G1180" t="str">
            <v>TSUN</v>
          </cell>
          <cell r="H1180">
            <v>110</v>
          </cell>
        </row>
        <row r="1181">
          <cell r="G1181" t="str">
            <v>TSUN</v>
          </cell>
          <cell r="H1181">
            <v>110</v>
          </cell>
        </row>
        <row r="1182">
          <cell r="G1182" t="str">
            <v>TSUN</v>
          </cell>
          <cell r="H1182">
            <v>110</v>
          </cell>
        </row>
        <row r="1183">
          <cell r="G1183" t="str">
            <v>TSUN</v>
          </cell>
          <cell r="H1183">
            <v>110</v>
          </cell>
        </row>
        <row r="1184">
          <cell r="G1184" t="str">
            <v>TSUN</v>
          </cell>
          <cell r="H1184">
            <v>110</v>
          </cell>
        </row>
        <row r="1185">
          <cell r="G1185" t="str">
            <v>TY2UN</v>
          </cell>
          <cell r="H1185">
            <v>160</v>
          </cell>
        </row>
        <row r="1186">
          <cell r="G1186" t="str">
            <v>TY2UN</v>
          </cell>
          <cell r="H1186">
            <v>160</v>
          </cell>
        </row>
        <row r="1187">
          <cell r="G1187" t="str">
            <v>TY2UN</v>
          </cell>
          <cell r="H1187">
            <v>160</v>
          </cell>
        </row>
        <row r="1188">
          <cell r="G1188" t="str">
            <v>TY2UN</v>
          </cell>
          <cell r="H1188">
            <v>160</v>
          </cell>
        </row>
        <row r="1189">
          <cell r="G1189" t="str">
            <v>TY2UN</v>
          </cell>
          <cell r="H1189">
            <v>160</v>
          </cell>
        </row>
        <row r="1190">
          <cell r="G1190" t="str">
            <v>TY2UN</v>
          </cell>
          <cell r="H1190">
            <v>160</v>
          </cell>
        </row>
        <row r="1191">
          <cell r="G1191" t="str">
            <v>TY2UN</v>
          </cell>
          <cell r="H1191">
            <v>160</v>
          </cell>
        </row>
        <row r="1192">
          <cell r="G1192" t="str">
            <v>TY2UN</v>
          </cell>
          <cell r="H1192">
            <v>160</v>
          </cell>
        </row>
        <row r="1193">
          <cell r="G1193" t="str">
            <v>TY2UN</v>
          </cell>
          <cell r="H1193">
            <v>160</v>
          </cell>
        </row>
        <row r="1194">
          <cell r="G1194" t="str">
            <v>TY3CT</v>
          </cell>
          <cell r="H1194">
            <v>200</v>
          </cell>
        </row>
        <row r="1195">
          <cell r="G1195" t="str">
            <v>TY3CT</v>
          </cell>
          <cell r="H1195">
            <v>200</v>
          </cell>
        </row>
        <row r="1196">
          <cell r="G1196" t="str">
            <v>TY3CT</v>
          </cell>
          <cell r="H1196">
            <v>200</v>
          </cell>
        </row>
        <row r="1197">
          <cell r="G1197" t="str">
            <v>TY3CT</v>
          </cell>
          <cell r="H1197">
            <v>200</v>
          </cell>
        </row>
        <row r="1198">
          <cell r="G1198" t="str">
            <v>TY3CT</v>
          </cell>
          <cell r="H1198">
            <v>200</v>
          </cell>
        </row>
        <row r="1199">
          <cell r="G1199" t="str">
            <v>TY3CT</v>
          </cell>
          <cell r="H1199">
            <v>200</v>
          </cell>
        </row>
        <row r="1200">
          <cell r="G1200" t="str">
            <v>TY3CT</v>
          </cell>
          <cell r="H1200">
            <v>200</v>
          </cell>
        </row>
        <row r="1201">
          <cell r="G1201" t="str">
            <v>TY3CT</v>
          </cell>
          <cell r="H1201">
            <v>200</v>
          </cell>
        </row>
        <row r="1202">
          <cell r="G1202" t="str">
            <v>TY3CT</v>
          </cell>
          <cell r="H1202">
            <v>200</v>
          </cell>
        </row>
        <row r="1203">
          <cell r="G1203" t="str">
            <v>TY4CM</v>
          </cell>
          <cell r="H1203">
            <v>160</v>
          </cell>
        </row>
        <row r="1204">
          <cell r="G1204" t="str">
            <v>TY4CM</v>
          </cell>
          <cell r="H1204">
            <v>160</v>
          </cell>
        </row>
        <row r="1205">
          <cell r="G1205" t="str">
            <v>TY4CM</v>
          </cell>
          <cell r="H1205">
            <v>160</v>
          </cell>
        </row>
        <row r="1206">
          <cell r="G1206" t="str">
            <v>TY4CM</v>
          </cell>
          <cell r="H1206">
            <v>160</v>
          </cell>
        </row>
        <row r="1207">
          <cell r="G1207" t="str">
            <v>TY4CM</v>
          </cell>
          <cell r="H1207">
            <v>160</v>
          </cell>
        </row>
        <row r="1208">
          <cell r="G1208" t="str">
            <v>TY5CM</v>
          </cell>
          <cell r="H1208">
            <v>160</v>
          </cell>
        </row>
        <row r="1209">
          <cell r="G1209" t="str">
            <v>TY5CM</v>
          </cell>
          <cell r="H1209">
            <v>160</v>
          </cell>
        </row>
        <row r="1210">
          <cell r="G1210" t="str">
            <v>TY5CM</v>
          </cell>
          <cell r="H1210">
            <v>160</v>
          </cell>
        </row>
        <row r="1211">
          <cell r="G1211" t="str">
            <v>TY5CM</v>
          </cell>
          <cell r="H1211">
            <v>160</v>
          </cell>
        </row>
        <row r="1212">
          <cell r="G1212" t="str">
            <v>TY5CM</v>
          </cell>
          <cell r="H1212">
            <v>160</v>
          </cell>
        </row>
        <row r="1213">
          <cell r="G1213" t="str">
            <v>TZ2CM</v>
          </cell>
          <cell r="H1213">
            <v>340</v>
          </cell>
        </row>
        <row r="1214">
          <cell r="G1214" t="str">
            <v>TZ2CM</v>
          </cell>
          <cell r="H1214">
            <v>340</v>
          </cell>
        </row>
        <row r="1215">
          <cell r="G1215" t="str">
            <v>TZ2CM</v>
          </cell>
          <cell r="H1215">
            <v>340</v>
          </cell>
        </row>
        <row r="1216">
          <cell r="G1216" t="str">
            <v>TZ2CM</v>
          </cell>
          <cell r="H1216">
            <v>340</v>
          </cell>
        </row>
        <row r="1217">
          <cell r="G1217" t="str">
            <v>TZ2CM</v>
          </cell>
          <cell r="H1217">
            <v>340</v>
          </cell>
        </row>
        <row r="1218">
          <cell r="G1218" t="str">
            <v>TZ2CM</v>
          </cell>
          <cell r="H1218">
            <v>340</v>
          </cell>
        </row>
        <row r="1219">
          <cell r="G1219" t="str">
            <v>TZ2CM</v>
          </cell>
          <cell r="H1219">
            <v>340</v>
          </cell>
        </row>
        <row r="1220">
          <cell r="G1220" t="str">
            <v>TZ2CM</v>
          </cell>
          <cell r="H1220">
            <v>340</v>
          </cell>
        </row>
        <row r="1221">
          <cell r="G1221" t="str">
            <v>TZ2CM</v>
          </cell>
          <cell r="H1221">
            <v>340</v>
          </cell>
        </row>
        <row r="1222">
          <cell r="G1222" t="str">
            <v>TZ2CM</v>
          </cell>
          <cell r="H1222">
            <v>340</v>
          </cell>
        </row>
        <row r="1223">
          <cell r="G1223" t="str">
            <v>WLMQ2CT</v>
          </cell>
          <cell r="H1223">
            <v>40</v>
          </cell>
        </row>
        <row r="1224">
          <cell r="G1224" t="str">
            <v>WLMQ2CT</v>
          </cell>
          <cell r="H1224">
            <v>40</v>
          </cell>
        </row>
        <row r="1225">
          <cell r="G1225" t="str">
            <v>WLMQ2CT</v>
          </cell>
          <cell r="H1225">
            <v>40</v>
          </cell>
        </row>
        <row r="1226">
          <cell r="G1226" t="str">
            <v>WLMQCT</v>
          </cell>
          <cell r="H1226">
            <v>20</v>
          </cell>
        </row>
        <row r="1227">
          <cell r="G1227" t="str">
            <v>WLMQCT</v>
          </cell>
          <cell r="H1227">
            <v>20</v>
          </cell>
        </row>
        <row r="1228">
          <cell r="G1228" t="str">
            <v>WLMQUN</v>
          </cell>
          <cell r="H1228">
            <v>40</v>
          </cell>
        </row>
        <row r="1229">
          <cell r="G1229" t="str">
            <v>WLMQUN</v>
          </cell>
          <cell r="H1229">
            <v>40</v>
          </cell>
        </row>
        <row r="1230">
          <cell r="G1230" t="str">
            <v>WX3CM</v>
          </cell>
          <cell r="H1230">
            <v>100</v>
          </cell>
        </row>
        <row r="1231">
          <cell r="G1231" t="str">
            <v>WX3CM</v>
          </cell>
          <cell r="H1231">
            <v>100</v>
          </cell>
        </row>
        <row r="1232">
          <cell r="G1232" t="str">
            <v>WX3CM</v>
          </cell>
          <cell r="H1232">
            <v>100</v>
          </cell>
        </row>
        <row r="1233">
          <cell r="G1233" t="str">
            <v>WXCM</v>
          </cell>
          <cell r="H1233">
            <v>240</v>
          </cell>
        </row>
        <row r="1234">
          <cell r="G1234" t="str">
            <v>WXCM</v>
          </cell>
          <cell r="H1234">
            <v>240</v>
          </cell>
        </row>
        <row r="1235">
          <cell r="G1235" t="str">
            <v>WXCM</v>
          </cell>
          <cell r="H1235">
            <v>240</v>
          </cell>
        </row>
        <row r="1236">
          <cell r="G1236" t="str">
            <v>WXCM</v>
          </cell>
          <cell r="H1236">
            <v>240</v>
          </cell>
        </row>
        <row r="1237">
          <cell r="G1237" t="str">
            <v>WXCM</v>
          </cell>
          <cell r="H1237">
            <v>240</v>
          </cell>
        </row>
        <row r="1238">
          <cell r="G1238" t="str">
            <v>WXCM</v>
          </cell>
          <cell r="H1238">
            <v>240</v>
          </cell>
        </row>
        <row r="1239">
          <cell r="G1239" t="str">
            <v>WXCM</v>
          </cell>
          <cell r="H1239">
            <v>240</v>
          </cell>
        </row>
        <row r="1240">
          <cell r="G1240" t="str">
            <v>WXCM</v>
          </cell>
          <cell r="H1240">
            <v>240</v>
          </cell>
        </row>
        <row r="1241">
          <cell r="G1241" t="str">
            <v>WZ2CM</v>
          </cell>
          <cell r="H1241">
            <v>300</v>
          </cell>
        </row>
        <row r="1242">
          <cell r="G1242" t="str">
            <v>WZ2CM</v>
          </cell>
          <cell r="H1242">
            <v>300</v>
          </cell>
        </row>
        <row r="1243">
          <cell r="G1243" t="str">
            <v>WZ2CM</v>
          </cell>
          <cell r="H1243">
            <v>300</v>
          </cell>
        </row>
        <row r="1244">
          <cell r="G1244" t="str">
            <v>WZ2CM</v>
          </cell>
          <cell r="H1244">
            <v>300</v>
          </cell>
        </row>
        <row r="1245">
          <cell r="G1245" t="str">
            <v>WZ2CM</v>
          </cell>
          <cell r="H1245">
            <v>300</v>
          </cell>
        </row>
        <row r="1246">
          <cell r="G1246" t="str">
            <v>WZ2CM</v>
          </cell>
          <cell r="H1246">
            <v>300</v>
          </cell>
        </row>
        <row r="1247">
          <cell r="G1247" t="str">
            <v>WZ2CM</v>
          </cell>
          <cell r="H1247">
            <v>300</v>
          </cell>
        </row>
        <row r="1248">
          <cell r="G1248" t="str">
            <v>WZ2CM</v>
          </cell>
          <cell r="H1248">
            <v>300</v>
          </cell>
        </row>
        <row r="1249">
          <cell r="G1249" t="str">
            <v>WZ2CM1H2F-D-18</v>
          </cell>
          <cell r="H1249" t="str">
            <v>WZ2CM1H2F-D-19</v>
          </cell>
        </row>
        <row r="1250">
          <cell r="G1250" t="str">
            <v>WZ2CT</v>
          </cell>
          <cell r="H1250">
            <v>240</v>
          </cell>
        </row>
        <row r="1251">
          <cell r="G1251" t="str">
            <v>WZ2CT</v>
          </cell>
          <cell r="H1251">
            <v>240</v>
          </cell>
        </row>
        <row r="1252">
          <cell r="G1252" t="str">
            <v>WZ2CT</v>
          </cell>
          <cell r="H1252">
            <v>240</v>
          </cell>
        </row>
        <row r="1253">
          <cell r="G1253" t="str">
            <v>WZ2CT</v>
          </cell>
          <cell r="H1253">
            <v>240</v>
          </cell>
        </row>
        <row r="1254">
          <cell r="G1254" t="str">
            <v>WZ2CT</v>
          </cell>
          <cell r="H1254">
            <v>240</v>
          </cell>
        </row>
        <row r="1255">
          <cell r="G1255" t="str">
            <v>WZ2CT</v>
          </cell>
          <cell r="H1255">
            <v>240</v>
          </cell>
        </row>
        <row r="1256">
          <cell r="G1256" t="str">
            <v>WZ2CT</v>
          </cell>
          <cell r="H1256">
            <v>240</v>
          </cell>
        </row>
        <row r="1257">
          <cell r="G1257" t="str">
            <v>WZ2CT</v>
          </cell>
          <cell r="H1257">
            <v>240</v>
          </cell>
        </row>
        <row r="1258">
          <cell r="G1258" t="str">
            <v>XA2CT</v>
          </cell>
          <cell r="H1258">
            <v>260</v>
          </cell>
        </row>
        <row r="1259">
          <cell r="G1259" t="str">
            <v>XA2CT</v>
          </cell>
          <cell r="H1259">
            <v>260</v>
          </cell>
        </row>
        <row r="1260">
          <cell r="G1260" t="str">
            <v>XA2CT</v>
          </cell>
          <cell r="H1260">
            <v>260</v>
          </cell>
        </row>
        <row r="1261">
          <cell r="G1261" t="str">
            <v>XA2CT</v>
          </cell>
          <cell r="H1261">
            <v>260</v>
          </cell>
        </row>
        <row r="1262">
          <cell r="G1262" t="str">
            <v>XA2CT</v>
          </cell>
          <cell r="H1262">
            <v>260</v>
          </cell>
        </row>
        <row r="1263">
          <cell r="G1263" t="str">
            <v>XA2CT</v>
          </cell>
          <cell r="H1263">
            <v>260</v>
          </cell>
        </row>
        <row r="1264">
          <cell r="G1264" t="str">
            <v>XA2CT</v>
          </cell>
          <cell r="H1264">
            <v>260</v>
          </cell>
        </row>
        <row r="1265">
          <cell r="G1265" t="str">
            <v>XA2CT</v>
          </cell>
          <cell r="H1265">
            <v>260</v>
          </cell>
        </row>
        <row r="1266">
          <cell r="G1266" t="str">
            <v>XA2CT</v>
          </cell>
          <cell r="H1266">
            <v>260</v>
          </cell>
        </row>
        <row r="1267">
          <cell r="G1267" t="str">
            <v>XA2CT</v>
          </cell>
          <cell r="H1267">
            <v>260</v>
          </cell>
        </row>
        <row r="1268">
          <cell r="G1268" t="str">
            <v>XA2CT</v>
          </cell>
          <cell r="H1268">
            <v>260</v>
          </cell>
        </row>
        <row r="1269">
          <cell r="G1269" t="str">
            <v>XA2CT</v>
          </cell>
          <cell r="H1269">
            <v>260</v>
          </cell>
        </row>
        <row r="1270">
          <cell r="G1270" t="str">
            <v>XA2CT</v>
          </cell>
          <cell r="H1270">
            <v>260</v>
          </cell>
        </row>
        <row r="1271">
          <cell r="G1271" t="str">
            <v>XA2CT</v>
          </cell>
          <cell r="H1271">
            <v>260</v>
          </cell>
        </row>
        <row r="1272">
          <cell r="G1272" t="str">
            <v>XA2CT</v>
          </cell>
          <cell r="H1272">
            <v>260</v>
          </cell>
        </row>
        <row r="1273">
          <cell r="G1273" t="str">
            <v>XA2UN</v>
          </cell>
          <cell r="H1273">
            <v>60</v>
          </cell>
        </row>
        <row r="1274">
          <cell r="G1274" t="str">
            <v>XA2UN</v>
          </cell>
          <cell r="H1274">
            <v>60</v>
          </cell>
        </row>
        <row r="1275">
          <cell r="G1275" t="str">
            <v>XA2UN</v>
          </cell>
          <cell r="H1275">
            <v>60</v>
          </cell>
        </row>
        <row r="1276">
          <cell r="G1276" t="str">
            <v>XA2UN</v>
          </cell>
          <cell r="H1276">
            <v>60</v>
          </cell>
        </row>
        <row r="1277">
          <cell r="G1277" t="str">
            <v>XA2UN</v>
          </cell>
          <cell r="H1277">
            <v>60</v>
          </cell>
        </row>
        <row r="1278">
          <cell r="G1278" t="str">
            <v>XA2UN</v>
          </cell>
          <cell r="H1278">
            <v>60</v>
          </cell>
        </row>
        <row r="1279">
          <cell r="G1279" t="str">
            <v>XA2UN</v>
          </cell>
          <cell r="H1279">
            <v>60</v>
          </cell>
        </row>
        <row r="1280">
          <cell r="G1280" t="str">
            <v>XA3CT</v>
          </cell>
          <cell r="H1280">
            <v>160</v>
          </cell>
        </row>
        <row r="1281">
          <cell r="G1281" t="str">
            <v>XA3CT</v>
          </cell>
          <cell r="H1281">
            <v>160</v>
          </cell>
        </row>
        <row r="1282">
          <cell r="G1282" t="str">
            <v>XA3CT</v>
          </cell>
          <cell r="H1282">
            <v>160</v>
          </cell>
        </row>
        <row r="1283">
          <cell r="G1283" t="str">
            <v>XA3CT</v>
          </cell>
          <cell r="H1283">
            <v>160</v>
          </cell>
        </row>
        <row r="1284">
          <cell r="G1284" t="str">
            <v>XA3CT</v>
          </cell>
          <cell r="H1284">
            <v>160</v>
          </cell>
        </row>
        <row r="1285">
          <cell r="G1285" t="str">
            <v>XA3CT</v>
          </cell>
          <cell r="H1285">
            <v>160</v>
          </cell>
        </row>
        <row r="1286">
          <cell r="G1286" t="str">
            <v>XA3CT</v>
          </cell>
          <cell r="H1286">
            <v>160</v>
          </cell>
        </row>
        <row r="1287">
          <cell r="G1287" t="str">
            <v>XA4CT</v>
          </cell>
          <cell r="H1287">
            <v>220</v>
          </cell>
        </row>
        <row r="1288">
          <cell r="G1288" t="str">
            <v>XA4CT</v>
          </cell>
          <cell r="H1288">
            <v>220</v>
          </cell>
        </row>
        <row r="1289">
          <cell r="G1289" t="str">
            <v>XA4CT</v>
          </cell>
          <cell r="H1289">
            <v>220</v>
          </cell>
        </row>
        <row r="1290">
          <cell r="G1290" t="str">
            <v>XA4CT</v>
          </cell>
          <cell r="H1290">
            <v>220</v>
          </cell>
        </row>
        <row r="1291">
          <cell r="G1291" t="str">
            <v>XA4CT</v>
          </cell>
          <cell r="H1291">
            <v>220</v>
          </cell>
        </row>
        <row r="1292">
          <cell r="G1292" t="str">
            <v>XACM</v>
          </cell>
          <cell r="H1292">
            <v>100</v>
          </cell>
        </row>
        <row r="1293">
          <cell r="G1293" t="str">
            <v>XACM</v>
          </cell>
          <cell r="H1293">
            <v>100</v>
          </cell>
        </row>
        <row r="1294">
          <cell r="G1294" t="str">
            <v>XACM</v>
          </cell>
          <cell r="H1294">
            <v>100</v>
          </cell>
        </row>
        <row r="1295">
          <cell r="G1295" t="str">
            <v>XACM</v>
          </cell>
          <cell r="H1295">
            <v>100</v>
          </cell>
        </row>
        <row r="1296">
          <cell r="G1296" t="str">
            <v>XACM</v>
          </cell>
          <cell r="H1296">
            <v>100</v>
          </cell>
        </row>
        <row r="1297">
          <cell r="G1297" t="str">
            <v>XACTCACHE</v>
          </cell>
          <cell r="H1297">
            <v>240</v>
          </cell>
        </row>
        <row r="1298">
          <cell r="G1298" t="str">
            <v>XACTCACHE</v>
          </cell>
          <cell r="H1298">
            <v>240</v>
          </cell>
        </row>
        <row r="1299">
          <cell r="G1299" t="str">
            <v>XACTCACHE</v>
          </cell>
          <cell r="H1299">
            <v>240</v>
          </cell>
        </row>
        <row r="1300">
          <cell r="G1300" t="str">
            <v>XACTCACHE</v>
          </cell>
          <cell r="H1300">
            <v>240</v>
          </cell>
        </row>
        <row r="1301">
          <cell r="G1301" t="str">
            <v>XACTCACHE</v>
          </cell>
          <cell r="H1301">
            <v>240</v>
          </cell>
        </row>
        <row r="1302">
          <cell r="G1302" t="str">
            <v>XACTCACHE</v>
          </cell>
          <cell r="H1302">
            <v>240</v>
          </cell>
        </row>
        <row r="1303">
          <cell r="G1303" t="str">
            <v>XACTCACHE</v>
          </cell>
          <cell r="H1303">
            <v>240</v>
          </cell>
        </row>
        <row r="1304">
          <cell r="G1304" t="str">
            <v>XAIX</v>
          </cell>
          <cell r="H1304">
            <v>700</v>
          </cell>
        </row>
        <row r="1305">
          <cell r="G1305" t="str">
            <v>XAIX</v>
          </cell>
          <cell r="H1305">
            <v>700</v>
          </cell>
        </row>
        <row r="1306">
          <cell r="G1306" t="str">
            <v>XAIX</v>
          </cell>
          <cell r="H1306">
            <v>700</v>
          </cell>
        </row>
        <row r="1307">
          <cell r="G1307" t="str">
            <v>XAIX</v>
          </cell>
          <cell r="H1307">
            <v>700</v>
          </cell>
        </row>
        <row r="1308">
          <cell r="G1308" t="str">
            <v>XAIX</v>
          </cell>
          <cell r="H1308">
            <v>700</v>
          </cell>
        </row>
        <row r="1309">
          <cell r="G1309" t="str">
            <v>XAIX</v>
          </cell>
          <cell r="H1309">
            <v>700</v>
          </cell>
        </row>
        <row r="1310">
          <cell r="G1310" t="str">
            <v>XAIX</v>
          </cell>
          <cell r="H1310">
            <v>700</v>
          </cell>
        </row>
        <row r="1311">
          <cell r="G1311" t="str">
            <v>XAIX</v>
          </cell>
          <cell r="H1311">
            <v>700</v>
          </cell>
        </row>
        <row r="1312">
          <cell r="G1312" t="str">
            <v>XAIX</v>
          </cell>
          <cell r="H1312">
            <v>700</v>
          </cell>
        </row>
        <row r="1313">
          <cell r="G1313" t="str">
            <v>XAIX</v>
          </cell>
          <cell r="H1313">
            <v>700</v>
          </cell>
        </row>
        <row r="1314">
          <cell r="G1314" t="str">
            <v>XAIX</v>
          </cell>
          <cell r="H1314">
            <v>700</v>
          </cell>
        </row>
        <row r="1315">
          <cell r="G1315" t="str">
            <v>XAIX</v>
          </cell>
          <cell r="H1315">
            <v>700</v>
          </cell>
        </row>
        <row r="1316">
          <cell r="G1316" t="str">
            <v>XAIX</v>
          </cell>
          <cell r="H1316">
            <v>700</v>
          </cell>
        </row>
        <row r="1317">
          <cell r="G1317" t="str">
            <v>XAIX</v>
          </cell>
          <cell r="H1317">
            <v>700</v>
          </cell>
        </row>
        <row r="1318">
          <cell r="G1318" t="str">
            <v>XAIX</v>
          </cell>
          <cell r="H1318">
            <v>700</v>
          </cell>
        </row>
        <row r="1319">
          <cell r="G1319" t="str">
            <v>XAIX</v>
          </cell>
          <cell r="H1319">
            <v>700</v>
          </cell>
        </row>
        <row r="1320">
          <cell r="G1320" t="str">
            <v>XAIX</v>
          </cell>
          <cell r="H1320">
            <v>700</v>
          </cell>
        </row>
        <row r="1321">
          <cell r="G1321" t="str">
            <v>XAIX</v>
          </cell>
          <cell r="H1321">
            <v>700</v>
          </cell>
        </row>
        <row r="1322">
          <cell r="G1322" t="str">
            <v>XAIX</v>
          </cell>
          <cell r="H1322">
            <v>700</v>
          </cell>
        </row>
        <row r="1323">
          <cell r="G1323" t="str">
            <v>XAIX</v>
          </cell>
          <cell r="H1323">
            <v>700</v>
          </cell>
        </row>
        <row r="1324">
          <cell r="G1324" t="str">
            <v>XAIX</v>
          </cell>
          <cell r="H1324">
            <v>700</v>
          </cell>
        </row>
        <row r="1325">
          <cell r="G1325" t="str">
            <v>XIANGTCM</v>
          </cell>
          <cell r="H1325">
            <v>320</v>
          </cell>
        </row>
        <row r="1326">
          <cell r="G1326" t="str">
            <v>XIANGTCM</v>
          </cell>
          <cell r="H1326">
            <v>320</v>
          </cell>
        </row>
        <row r="1327">
          <cell r="G1327" t="str">
            <v>XIANGTCM</v>
          </cell>
          <cell r="H1327">
            <v>320</v>
          </cell>
        </row>
        <row r="1328">
          <cell r="G1328" t="str">
            <v>XIANGTCM</v>
          </cell>
          <cell r="H1328">
            <v>320</v>
          </cell>
        </row>
        <row r="1329">
          <cell r="G1329" t="str">
            <v>XIANGTCM</v>
          </cell>
          <cell r="H1329">
            <v>320</v>
          </cell>
        </row>
        <row r="1330">
          <cell r="G1330" t="str">
            <v>XIANGTCM</v>
          </cell>
          <cell r="H1330">
            <v>320</v>
          </cell>
        </row>
        <row r="1331">
          <cell r="G1331" t="str">
            <v>XIANGTCM</v>
          </cell>
          <cell r="H1331">
            <v>320</v>
          </cell>
        </row>
        <row r="1332">
          <cell r="G1332" t="str">
            <v>XIANGTCM</v>
          </cell>
          <cell r="H1332">
            <v>320</v>
          </cell>
        </row>
        <row r="1333">
          <cell r="G1333" t="str">
            <v>XIANGTCM</v>
          </cell>
          <cell r="H1333">
            <v>320</v>
          </cell>
        </row>
        <row r="1334">
          <cell r="G1334" t="str">
            <v>XIANGTCM</v>
          </cell>
          <cell r="H1334">
            <v>320</v>
          </cell>
        </row>
        <row r="1335">
          <cell r="G1335" t="str">
            <v>XIANGTCM</v>
          </cell>
          <cell r="H1335">
            <v>320</v>
          </cell>
        </row>
        <row r="1336">
          <cell r="G1336" t="str">
            <v>XIANGTCM</v>
          </cell>
          <cell r="H1336">
            <v>320</v>
          </cell>
        </row>
        <row r="1337">
          <cell r="G1337" t="str">
            <v>XIANGY2CM</v>
          </cell>
          <cell r="H1337">
            <v>320</v>
          </cell>
        </row>
        <row r="1338">
          <cell r="G1338" t="str">
            <v>XIANGY2CM</v>
          </cell>
          <cell r="H1338">
            <v>320</v>
          </cell>
        </row>
        <row r="1339">
          <cell r="G1339" t="str">
            <v>XIANGY2CM</v>
          </cell>
          <cell r="H1339">
            <v>320</v>
          </cell>
        </row>
        <row r="1340">
          <cell r="G1340" t="str">
            <v>XIANGY2CM</v>
          </cell>
          <cell r="H1340">
            <v>320</v>
          </cell>
        </row>
        <row r="1341">
          <cell r="G1341" t="str">
            <v>XIANGY2CM</v>
          </cell>
          <cell r="H1341">
            <v>320</v>
          </cell>
        </row>
        <row r="1342">
          <cell r="G1342" t="str">
            <v>XIANGY2CM</v>
          </cell>
          <cell r="H1342">
            <v>320</v>
          </cell>
        </row>
        <row r="1343">
          <cell r="G1343" t="str">
            <v>XIANGY2CM</v>
          </cell>
          <cell r="H1343">
            <v>320</v>
          </cell>
        </row>
        <row r="1344">
          <cell r="G1344" t="str">
            <v>XIANGY2CM</v>
          </cell>
          <cell r="H1344">
            <v>320</v>
          </cell>
        </row>
        <row r="1345">
          <cell r="G1345" t="str">
            <v>XIANGY2CM</v>
          </cell>
          <cell r="H1345">
            <v>320</v>
          </cell>
        </row>
        <row r="1346">
          <cell r="G1346" t="str">
            <v>XIANGY2CM</v>
          </cell>
          <cell r="H1346">
            <v>320</v>
          </cell>
        </row>
        <row r="1347">
          <cell r="G1347" t="str">
            <v>XIANGY2CM</v>
          </cell>
          <cell r="H1347">
            <v>320</v>
          </cell>
        </row>
        <row r="1348">
          <cell r="G1348" t="str">
            <v>XIANGY2CT</v>
          </cell>
          <cell r="H1348">
            <v>160</v>
          </cell>
        </row>
        <row r="1349">
          <cell r="G1349" t="str">
            <v>XIANGY2CT</v>
          </cell>
          <cell r="H1349">
            <v>160</v>
          </cell>
        </row>
        <row r="1350">
          <cell r="G1350" t="str">
            <v>XIANGY2CT</v>
          </cell>
          <cell r="H1350">
            <v>160</v>
          </cell>
        </row>
        <row r="1351">
          <cell r="G1351" t="str">
            <v>XIANGY2CT</v>
          </cell>
          <cell r="H1351">
            <v>160</v>
          </cell>
        </row>
        <row r="1352">
          <cell r="G1352" t="str">
            <v>XIANGY2CT</v>
          </cell>
          <cell r="H1352">
            <v>160</v>
          </cell>
        </row>
        <row r="1353">
          <cell r="G1353" t="str">
            <v>XIANGY2CT</v>
          </cell>
          <cell r="H1353">
            <v>160</v>
          </cell>
        </row>
        <row r="1354">
          <cell r="G1354" t="str">
            <v>XIANGY2CT</v>
          </cell>
          <cell r="H1354">
            <v>160</v>
          </cell>
        </row>
        <row r="1355">
          <cell r="G1355" t="str">
            <v>XIANGYCTCACHE</v>
          </cell>
          <cell r="H1355">
            <v>160</v>
          </cell>
        </row>
        <row r="1356">
          <cell r="G1356" t="str">
            <v>XIANGYCTCACHE</v>
          </cell>
          <cell r="H1356">
            <v>160</v>
          </cell>
        </row>
        <row r="1357">
          <cell r="G1357" t="str">
            <v>XIANGYCTCACHE</v>
          </cell>
          <cell r="H1357">
            <v>160</v>
          </cell>
        </row>
        <row r="1358">
          <cell r="G1358" t="str">
            <v>XIANGYCTCACHE</v>
          </cell>
          <cell r="H1358">
            <v>160</v>
          </cell>
        </row>
        <row r="1359">
          <cell r="G1359" t="str">
            <v>XIANGYCTCACHE</v>
          </cell>
          <cell r="H1359">
            <v>160</v>
          </cell>
        </row>
        <row r="1360">
          <cell r="G1360" t="str">
            <v>XIANGYCTCACHE</v>
          </cell>
          <cell r="H1360">
            <v>160</v>
          </cell>
        </row>
        <row r="1361">
          <cell r="G1361" t="str">
            <v>XIANGYCTCACHE</v>
          </cell>
          <cell r="H1361">
            <v>160</v>
          </cell>
        </row>
        <row r="1362">
          <cell r="G1362" t="str">
            <v>XIANGYCTCACHE</v>
          </cell>
          <cell r="H1362">
            <v>160</v>
          </cell>
        </row>
        <row r="1363">
          <cell r="G1363" t="str">
            <v>XIANGYCTCACHE</v>
          </cell>
          <cell r="H1363">
            <v>160</v>
          </cell>
        </row>
        <row r="1364">
          <cell r="G1364" t="str">
            <v>XIANGYCTCACHE</v>
          </cell>
          <cell r="H1364">
            <v>160</v>
          </cell>
        </row>
        <row r="1365">
          <cell r="G1365" t="str">
            <v>XIANGYCTCACHE</v>
          </cell>
          <cell r="H1365">
            <v>160</v>
          </cell>
        </row>
        <row r="1366">
          <cell r="G1366" t="str">
            <v>XIANGYIX</v>
          </cell>
          <cell r="H1366">
            <v>320</v>
          </cell>
        </row>
        <row r="1367">
          <cell r="G1367" t="str">
            <v>XIANGYIX</v>
          </cell>
          <cell r="H1367">
            <v>320</v>
          </cell>
        </row>
        <row r="1368">
          <cell r="G1368" t="str">
            <v>XIANGYIX</v>
          </cell>
          <cell r="H1368">
            <v>320</v>
          </cell>
        </row>
        <row r="1369">
          <cell r="G1369" t="str">
            <v>XIANGYIX</v>
          </cell>
          <cell r="H1369">
            <v>320</v>
          </cell>
        </row>
        <row r="1370">
          <cell r="G1370" t="str">
            <v>XIANGYIX</v>
          </cell>
          <cell r="H1370">
            <v>320</v>
          </cell>
        </row>
        <row r="1371">
          <cell r="G1371" t="str">
            <v>XIANGYIX</v>
          </cell>
          <cell r="H1371">
            <v>320</v>
          </cell>
        </row>
        <row r="1372">
          <cell r="G1372" t="str">
            <v>XIANGYIX</v>
          </cell>
          <cell r="H1372">
            <v>320</v>
          </cell>
        </row>
        <row r="1373">
          <cell r="G1373" t="str">
            <v>XIANGYIX</v>
          </cell>
          <cell r="H1373">
            <v>320</v>
          </cell>
        </row>
        <row r="1374">
          <cell r="G1374" t="str">
            <v>XIANGYIX</v>
          </cell>
          <cell r="H1374">
            <v>320</v>
          </cell>
        </row>
        <row r="1375">
          <cell r="G1375" t="str">
            <v>XIANGYIX</v>
          </cell>
          <cell r="H1375">
            <v>320</v>
          </cell>
        </row>
        <row r="1376">
          <cell r="G1376" t="str">
            <v>XIANGYIX</v>
          </cell>
          <cell r="H1376">
            <v>320</v>
          </cell>
        </row>
        <row r="1377">
          <cell r="G1377" t="str">
            <v>XIANGYIX</v>
          </cell>
          <cell r="H1377">
            <v>320</v>
          </cell>
        </row>
        <row r="1378">
          <cell r="G1378" t="str">
            <v>XIANGYIX</v>
          </cell>
          <cell r="H1378">
            <v>320</v>
          </cell>
        </row>
        <row r="1379">
          <cell r="G1379" t="str">
            <v>XINYUN</v>
          </cell>
          <cell r="H1379">
            <v>160</v>
          </cell>
        </row>
        <row r="1380">
          <cell r="G1380" t="str">
            <v>XINYUN</v>
          </cell>
          <cell r="H1380">
            <v>160</v>
          </cell>
        </row>
        <row r="1381">
          <cell r="G1381" t="str">
            <v>XINYUN</v>
          </cell>
          <cell r="H1381">
            <v>160</v>
          </cell>
        </row>
        <row r="1382">
          <cell r="G1382" t="str">
            <v>XINYUN</v>
          </cell>
          <cell r="H1382">
            <v>160</v>
          </cell>
        </row>
        <row r="1383">
          <cell r="G1383" t="str">
            <v>XINYUN</v>
          </cell>
          <cell r="H1383">
            <v>160</v>
          </cell>
        </row>
        <row r="1384">
          <cell r="G1384" t="str">
            <v>XINYUN</v>
          </cell>
          <cell r="H1384">
            <v>160</v>
          </cell>
        </row>
        <row r="1385">
          <cell r="G1385" t="str">
            <v>XINYUN</v>
          </cell>
          <cell r="H1385">
            <v>160</v>
          </cell>
        </row>
        <row r="1386">
          <cell r="G1386" t="str">
            <v>XINYUN</v>
          </cell>
          <cell r="H1386">
            <v>160</v>
          </cell>
        </row>
        <row r="1387">
          <cell r="G1387" t="str">
            <v>XINYUN</v>
          </cell>
          <cell r="H1387">
            <v>160</v>
          </cell>
        </row>
        <row r="1388">
          <cell r="G1388" t="str">
            <v>XINYUN</v>
          </cell>
          <cell r="H1388">
            <v>160</v>
          </cell>
        </row>
        <row r="1389">
          <cell r="G1389" t="str">
            <v>XM2CT</v>
          </cell>
          <cell r="H1389">
            <v>120</v>
          </cell>
        </row>
        <row r="1390">
          <cell r="G1390" t="str">
            <v>XM2CT</v>
          </cell>
          <cell r="H1390">
            <v>120</v>
          </cell>
        </row>
        <row r="1391">
          <cell r="G1391" t="str">
            <v>XM2CT</v>
          </cell>
          <cell r="H1391">
            <v>120</v>
          </cell>
        </row>
        <row r="1392">
          <cell r="G1392" t="str">
            <v>XM2CT</v>
          </cell>
          <cell r="H1392">
            <v>120</v>
          </cell>
        </row>
        <row r="1393">
          <cell r="G1393" t="str">
            <v>XM2CT</v>
          </cell>
          <cell r="H1393">
            <v>120</v>
          </cell>
        </row>
        <row r="1394">
          <cell r="G1394" t="str">
            <v>XM2CT</v>
          </cell>
          <cell r="H1394">
            <v>120</v>
          </cell>
        </row>
        <row r="1395">
          <cell r="G1395" t="str">
            <v>XM2CT</v>
          </cell>
          <cell r="H1395">
            <v>120</v>
          </cell>
        </row>
        <row r="1396">
          <cell r="G1396" t="str">
            <v>XM2CT</v>
          </cell>
          <cell r="H1396">
            <v>120</v>
          </cell>
        </row>
        <row r="1397">
          <cell r="G1397" t="str">
            <v>XM2CT</v>
          </cell>
          <cell r="H1397">
            <v>120</v>
          </cell>
        </row>
        <row r="1398">
          <cell r="G1398" t="str">
            <v>XM2CT</v>
          </cell>
          <cell r="H1398">
            <v>120</v>
          </cell>
        </row>
        <row r="1399">
          <cell r="G1399" t="str">
            <v>XN2CT</v>
          </cell>
          <cell r="H1399">
            <v>120</v>
          </cell>
        </row>
        <row r="1400">
          <cell r="G1400" t="str">
            <v>XN2CT</v>
          </cell>
          <cell r="H1400">
            <v>120</v>
          </cell>
        </row>
        <row r="1401">
          <cell r="G1401" t="str">
            <v>XN2CT</v>
          </cell>
          <cell r="H1401">
            <v>120</v>
          </cell>
        </row>
        <row r="1402">
          <cell r="G1402" t="str">
            <v>XN2CT</v>
          </cell>
          <cell r="H1402">
            <v>120</v>
          </cell>
        </row>
        <row r="1403">
          <cell r="G1403" t="str">
            <v>XNCM</v>
          </cell>
          <cell r="H1403">
            <v>70</v>
          </cell>
        </row>
        <row r="1404">
          <cell r="G1404" t="str">
            <v>XNCM</v>
          </cell>
          <cell r="H1404">
            <v>70</v>
          </cell>
        </row>
        <row r="1405">
          <cell r="G1405" t="str">
            <v>XNCM</v>
          </cell>
          <cell r="H1405">
            <v>70</v>
          </cell>
        </row>
        <row r="1406">
          <cell r="G1406" t="str">
            <v>XNUN</v>
          </cell>
          <cell r="H1406">
            <v>20</v>
          </cell>
        </row>
        <row r="1407">
          <cell r="G1407" t="str">
            <v>XNUN</v>
          </cell>
          <cell r="H1407">
            <v>20</v>
          </cell>
        </row>
        <row r="1408">
          <cell r="G1408" t="str">
            <v>XTUN</v>
          </cell>
          <cell r="H1408">
            <v>160</v>
          </cell>
        </row>
        <row r="1409">
          <cell r="G1409" t="str">
            <v>XTUN</v>
          </cell>
          <cell r="H1409">
            <v>160</v>
          </cell>
        </row>
        <row r="1410">
          <cell r="G1410" t="str">
            <v>XTUN</v>
          </cell>
          <cell r="H1410">
            <v>160</v>
          </cell>
        </row>
        <row r="1411">
          <cell r="G1411" t="str">
            <v>XTUN</v>
          </cell>
          <cell r="H1411">
            <v>160</v>
          </cell>
        </row>
        <row r="1412">
          <cell r="G1412" t="str">
            <v>XTUN</v>
          </cell>
          <cell r="H1412">
            <v>160</v>
          </cell>
        </row>
        <row r="1413">
          <cell r="G1413" t="str">
            <v>XTUN</v>
          </cell>
          <cell r="H1413">
            <v>160</v>
          </cell>
        </row>
        <row r="1414">
          <cell r="G1414" t="str">
            <v>XTUN</v>
          </cell>
          <cell r="H1414">
            <v>160</v>
          </cell>
        </row>
        <row r="1415">
          <cell r="G1415" t="str">
            <v>XXUN</v>
          </cell>
          <cell r="H1415">
            <v>160</v>
          </cell>
        </row>
        <row r="1416">
          <cell r="G1416" t="str">
            <v>XXUN</v>
          </cell>
          <cell r="H1416">
            <v>160</v>
          </cell>
        </row>
        <row r="1417">
          <cell r="G1417" t="str">
            <v>XXUN</v>
          </cell>
          <cell r="H1417">
            <v>160</v>
          </cell>
        </row>
        <row r="1418">
          <cell r="G1418" t="str">
            <v>XXUN</v>
          </cell>
          <cell r="H1418">
            <v>160</v>
          </cell>
        </row>
        <row r="1419">
          <cell r="G1419" t="str">
            <v>XXUN</v>
          </cell>
          <cell r="H1419">
            <v>160</v>
          </cell>
        </row>
        <row r="1420">
          <cell r="G1420" t="str">
            <v>XXUN</v>
          </cell>
          <cell r="H1420">
            <v>160</v>
          </cell>
        </row>
        <row r="1421">
          <cell r="G1421" t="str">
            <v>XXUN</v>
          </cell>
          <cell r="H1421">
            <v>160</v>
          </cell>
        </row>
        <row r="1422">
          <cell r="G1422" t="str">
            <v>XY2CM</v>
          </cell>
          <cell r="H1422">
            <v>240</v>
          </cell>
        </row>
        <row r="1423">
          <cell r="G1423" t="str">
            <v>XY2CM</v>
          </cell>
          <cell r="H1423">
            <v>240</v>
          </cell>
        </row>
        <row r="1424">
          <cell r="G1424" t="str">
            <v>XY2CM</v>
          </cell>
          <cell r="H1424">
            <v>240</v>
          </cell>
        </row>
        <row r="1425">
          <cell r="G1425" t="str">
            <v>XY2CM</v>
          </cell>
          <cell r="H1425">
            <v>240</v>
          </cell>
        </row>
        <row r="1426">
          <cell r="G1426" t="str">
            <v>XY2CM</v>
          </cell>
          <cell r="H1426">
            <v>240</v>
          </cell>
        </row>
        <row r="1427">
          <cell r="G1427" t="str">
            <v>XY2CM</v>
          </cell>
          <cell r="H1427">
            <v>240</v>
          </cell>
        </row>
        <row r="1428">
          <cell r="G1428" t="str">
            <v>XY3CM</v>
          </cell>
          <cell r="H1428">
            <v>100</v>
          </cell>
        </row>
        <row r="1429">
          <cell r="G1429" t="str">
            <v>XY3CM</v>
          </cell>
          <cell r="H1429">
            <v>100</v>
          </cell>
        </row>
        <row r="1430">
          <cell r="G1430" t="str">
            <v>XYCM</v>
          </cell>
          <cell r="H1430">
            <v>120</v>
          </cell>
        </row>
        <row r="1431">
          <cell r="G1431" t="str">
            <v>XYCM</v>
          </cell>
          <cell r="H1431">
            <v>120</v>
          </cell>
        </row>
        <row r="1432">
          <cell r="G1432" t="str">
            <v>XYCM</v>
          </cell>
          <cell r="H1432">
            <v>120</v>
          </cell>
        </row>
        <row r="1433">
          <cell r="G1433" t="str">
            <v>XYCM</v>
          </cell>
          <cell r="H1433">
            <v>120</v>
          </cell>
        </row>
        <row r="1434">
          <cell r="G1434" t="str">
            <v>XYCM</v>
          </cell>
          <cell r="H1434">
            <v>120</v>
          </cell>
        </row>
        <row r="1435">
          <cell r="G1435" t="str">
            <v>XYCM</v>
          </cell>
          <cell r="H1435">
            <v>120</v>
          </cell>
        </row>
        <row r="1436">
          <cell r="G1436" t="str">
            <v>XZUNCACHE</v>
          </cell>
          <cell r="H1436">
            <v>240</v>
          </cell>
        </row>
        <row r="1437">
          <cell r="G1437" t="str">
            <v>XZUNCACHE</v>
          </cell>
          <cell r="H1437">
            <v>240</v>
          </cell>
        </row>
        <row r="1438">
          <cell r="G1438" t="str">
            <v>XZUNCACHE</v>
          </cell>
          <cell r="H1438">
            <v>240</v>
          </cell>
        </row>
        <row r="1439">
          <cell r="G1439" t="str">
            <v>XZUNCACHE</v>
          </cell>
          <cell r="H1439">
            <v>240</v>
          </cell>
        </row>
        <row r="1440">
          <cell r="G1440" t="str">
            <v>XZUNCACHE</v>
          </cell>
          <cell r="H1440">
            <v>240</v>
          </cell>
        </row>
        <row r="1441">
          <cell r="G1441" t="str">
            <v>XZUNCACHE</v>
          </cell>
          <cell r="H1441">
            <v>240</v>
          </cell>
        </row>
        <row r="1442">
          <cell r="G1442" t="str">
            <v>XZUNCACHE</v>
          </cell>
          <cell r="H1442">
            <v>240</v>
          </cell>
        </row>
        <row r="1443">
          <cell r="G1443" t="str">
            <v>XZUNCACHE</v>
          </cell>
          <cell r="H1443">
            <v>240</v>
          </cell>
        </row>
        <row r="1444">
          <cell r="G1444" t="str">
            <v>XZUNCACHE</v>
          </cell>
          <cell r="H1444">
            <v>240</v>
          </cell>
        </row>
        <row r="1445">
          <cell r="G1445" t="str">
            <v>XZUNCACHE</v>
          </cell>
          <cell r="H1445">
            <v>240</v>
          </cell>
        </row>
        <row r="1446">
          <cell r="G1446" t="str">
            <v>XZUNCACHE</v>
          </cell>
          <cell r="H1446">
            <v>240</v>
          </cell>
        </row>
        <row r="1447">
          <cell r="G1447" t="str">
            <v>YANCCM</v>
          </cell>
          <cell r="H1447">
            <v>240</v>
          </cell>
        </row>
        <row r="1448">
          <cell r="G1448" t="str">
            <v>YANCCM</v>
          </cell>
          <cell r="H1448">
            <v>240</v>
          </cell>
        </row>
        <row r="1449">
          <cell r="G1449" t="str">
            <v>YANCCM</v>
          </cell>
          <cell r="H1449">
            <v>240</v>
          </cell>
        </row>
        <row r="1450">
          <cell r="G1450" t="str">
            <v>YANCCM</v>
          </cell>
          <cell r="H1450">
            <v>240</v>
          </cell>
        </row>
        <row r="1451">
          <cell r="G1451" t="str">
            <v>YANCCM</v>
          </cell>
          <cell r="H1451">
            <v>240</v>
          </cell>
        </row>
        <row r="1452">
          <cell r="G1452" t="str">
            <v>YANCCM</v>
          </cell>
          <cell r="H1452">
            <v>240</v>
          </cell>
        </row>
        <row r="1453">
          <cell r="G1453" t="str">
            <v>YANCCM</v>
          </cell>
          <cell r="H1453">
            <v>240</v>
          </cell>
        </row>
        <row r="1454">
          <cell r="G1454" t="str">
            <v>YANGZ3CM</v>
          </cell>
          <cell r="H1454">
            <v>480</v>
          </cell>
        </row>
        <row r="1455">
          <cell r="G1455" t="str">
            <v>YANGZ3CM</v>
          </cell>
          <cell r="H1455">
            <v>480</v>
          </cell>
        </row>
        <row r="1456">
          <cell r="G1456" t="str">
            <v>YANGZ3CM</v>
          </cell>
          <cell r="H1456">
            <v>480</v>
          </cell>
        </row>
        <row r="1457">
          <cell r="G1457" t="str">
            <v>YANGZ3CM</v>
          </cell>
          <cell r="H1457">
            <v>480</v>
          </cell>
        </row>
        <row r="1458">
          <cell r="G1458" t="str">
            <v>YANGZ3CM</v>
          </cell>
          <cell r="H1458">
            <v>480</v>
          </cell>
        </row>
        <row r="1459">
          <cell r="G1459" t="str">
            <v>YANGZ3CM</v>
          </cell>
          <cell r="H1459">
            <v>480</v>
          </cell>
        </row>
        <row r="1460">
          <cell r="G1460" t="str">
            <v>YANGZ3CM</v>
          </cell>
          <cell r="H1460">
            <v>480</v>
          </cell>
        </row>
        <row r="1461">
          <cell r="G1461" t="str">
            <v>YANGZ3CM</v>
          </cell>
          <cell r="H1461">
            <v>480</v>
          </cell>
        </row>
        <row r="1462">
          <cell r="G1462" t="str">
            <v>YANGZ3CM</v>
          </cell>
          <cell r="H1462">
            <v>480</v>
          </cell>
        </row>
        <row r="1463">
          <cell r="G1463" t="str">
            <v>YANGZ3CM</v>
          </cell>
          <cell r="H1463">
            <v>480</v>
          </cell>
        </row>
        <row r="1464">
          <cell r="G1464" t="str">
            <v>YANGZ3CM</v>
          </cell>
          <cell r="H1464">
            <v>480</v>
          </cell>
        </row>
        <row r="1465">
          <cell r="G1465" t="str">
            <v>YANGZ3CM</v>
          </cell>
          <cell r="H1465">
            <v>480</v>
          </cell>
        </row>
        <row r="1466">
          <cell r="G1466" t="str">
            <v>YANGZ3CM</v>
          </cell>
          <cell r="H1466">
            <v>480</v>
          </cell>
        </row>
        <row r="1467">
          <cell r="G1467" t="str">
            <v>YANGZ3CM</v>
          </cell>
          <cell r="H1467">
            <v>480</v>
          </cell>
        </row>
        <row r="1468">
          <cell r="G1468" t="str">
            <v>YANGZCM</v>
          </cell>
          <cell r="H1468">
            <v>80</v>
          </cell>
        </row>
        <row r="1469">
          <cell r="G1469" t="str">
            <v>YANGZCM</v>
          </cell>
          <cell r="H1469">
            <v>80</v>
          </cell>
        </row>
        <row r="1470">
          <cell r="G1470" t="str">
            <v>YANGZCM</v>
          </cell>
          <cell r="H1470">
            <v>80</v>
          </cell>
        </row>
        <row r="1471">
          <cell r="G1471" t="str">
            <v>YANGZCM</v>
          </cell>
          <cell r="H1471">
            <v>80</v>
          </cell>
        </row>
        <row r="1472">
          <cell r="G1472" t="str">
            <v>YANGZCM</v>
          </cell>
          <cell r="H1472">
            <v>80</v>
          </cell>
        </row>
        <row r="1473">
          <cell r="G1473" t="str">
            <v>YANGZCMCACHE</v>
          </cell>
          <cell r="H1473">
            <v>200</v>
          </cell>
        </row>
        <row r="1474">
          <cell r="G1474" t="str">
            <v>YANGZCMCACHE</v>
          </cell>
          <cell r="H1474">
            <v>200</v>
          </cell>
        </row>
        <row r="1475">
          <cell r="G1475" t="str">
            <v>YANGZCMCACHE</v>
          </cell>
          <cell r="H1475">
            <v>200</v>
          </cell>
        </row>
        <row r="1476">
          <cell r="G1476" t="str">
            <v>YANGZCMCACHE</v>
          </cell>
          <cell r="H1476">
            <v>200</v>
          </cell>
        </row>
        <row r="1477">
          <cell r="G1477" t="str">
            <v>YANGZCMCACHE</v>
          </cell>
          <cell r="H1477">
            <v>200</v>
          </cell>
        </row>
        <row r="1478">
          <cell r="G1478" t="str">
            <v>YANGZCMCACHE</v>
          </cell>
          <cell r="H1478">
            <v>200</v>
          </cell>
        </row>
        <row r="1479">
          <cell r="G1479" t="str">
            <v>YCCT</v>
          </cell>
          <cell r="H1479">
            <v>40</v>
          </cell>
        </row>
        <row r="1480">
          <cell r="G1480" t="str">
            <v>YCCT</v>
          </cell>
          <cell r="H1480">
            <v>40</v>
          </cell>
        </row>
        <row r="1481">
          <cell r="G1481" t="str">
            <v>YJCT</v>
          </cell>
          <cell r="H1481">
            <v>200</v>
          </cell>
        </row>
        <row r="1482">
          <cell r="G1482" t="str">
            <v>YJCT</v>
          </cell>
          <cell r="H1482">
            <v>200</v>
          </cell>
        </row>
        <row r="1483">
          <cell r="G1483" t="str">
            <v>YJCT</v>
          </cell>
          <cell r="H1483">
            <v>200</v>
          </cell>
        </row>
        <row r="1484">
          <cell r="G1484" t="str">
            <v>YJCT</v>
          </cell>
          <cell r="H1484">
            <v>200</v>
          </cell>
        </row>
        <row r="1485">
          <cell r="G1485" t="str">
            <v>YJCT</v>
          </cell>
          <cell r="H1485">
            <v>200</v>
          </cell>
        </row>
        <row r="1486">
          <cell r="G1486" t="str">
            <v>YJCT</v>
          </cell>
          <cell r="H1486">
            <v>200</v>
          </cell>
        </row>
        <row r="1487">
          <cell r="G1487" t="str">
            <v>YJCT</v>
          </cell>
          <cell r="H1487">
            <v>200</v>
          </cell>
        </row>
        <row r="1488">
          <cell r="G1488" t="str">
            <v>YJCT</v>
          </cell>
          <cell r="H1488">
            <v>200</v>
          </cell>
        </row>
        <row r="1489">
          <cell r="G1489" t="str">
            <v>YTUN</v>
          </cell>
          <cell r="H1489">
            <v>160</v>
          </cell>
        </row>
        <row r="1490">
          <cell r="G1490" t="str">
            <v>YTUN</v>
          </cell>
          <cell r="H1490">
            <v>160</v>
          </cell>
        </row>
        <row r="1491">
          <cell r="G1491" t="str">
            <v>YTUN</v>
          </cell>
          <cell r="H1491">
            <v>160</v>
          </cell>
        </row>
        <row r="1492">
          <cell r="G1492" t="str">
            <v>YTUN</v>
          </cell>
          <cell r="H1492">
            <v>160</v>
          </cell>
        </row>
        <row r="1493">
          <cell r="G1493" t="str">
            <v>YTUN</v>
          </cell>
          <cell r="H1493">
            <v>160</v>
          </cell>
        </row>
        <row r="1494">
          <cell r="G1494" t="str">
            <v>YTUN</v>
          </cell>
          <cell r="H1494">
            <v>160</v>
          </cell>
        </row>
        <row r="1495">
          <cell r="G1495" t="str">
            <v>YY2CT</v>
          </cell>
          <cell r="H1495">
            <v>180</v>
          </cell>
        </row>
        <row r="1496">
          <cell r="G1496" t="str">
            <v>YY2CT</v>
          </cell>
          <cell r="H1496">
            <v>180</v>
          </cell>
        </row>
        <row r="1497">
          <cell r="G1497" t="str">
            <v>YY2CT</v>
          </cell>
          <cell r="H1497">
            <v>180</v>
          </cell>
        </row>
        <row r="1498">
          <cell r="G1498" t="str">
            <v>YY2CT</v>
          </cell>
          <cell r="H1498">
            <v>180</v>
          </cell>
        </row>
        <row r="1499">
          <cell r="G1499" t="str">
            <v>YY2CT</v>
          </cell>
          <cell r="H1499">
            <v>180</v>
          </cell>
        </row>
        <row r="1500">
          <cell r="G1500" t="str">
            <v>YY2CT</v>
          </cell>
          <cell r="H1500">
            <v>180</v>
          </cell>
        </row>
        <row r="1501">
          <cell r="G1501" t="str">
            <v>YY2CT</v>
          </cell>
          <cell r="H1501">
            <v>180</v>
          </cell>
        </row>
        <row r="1502">
          <cell r="G1502" t="str">
            <v>YY2CT</v>
          </cell>
          <cell r="H1502">
            <v>180</v>
          </cell>
        </row>
        <row r="1503">
          <cell r="G1503" t="str">
            <v>YY2CT</v>
          </cell>
          <cell r="H1503">
            <v>180</v>
          </cell>
        </row>
        <row r="1504">
          <cell r="G1504" t="str">
            <v>YY2CT</v>
          </cell>
          <cell r="H1504">
            <v>180</v>
          </cell>
        </row>
        <row r="1505">
          <cell r="G1505" t="str">
            <v>YY2CT</v>
          </cell>
          <cell r="H1505">
            <v>180</v>
          </cell>
        </row>
        <row r="1506">
          <cell r="G1506" t="str">
            <v>YYCM</v>
          </cell>
          <cell r="H1506">
            <v>320</v>
          </cell>
        </row>
        <row r="1507">
          <cell r="G1507" t="str">
            <v>YYCM</v>
          </cell>
          <cell r="H1507">
            <v>320</v>
          </cell>
        </row>
        <row r="1508">
          <cell r="G1508" t="str">
            <v>YYCM</v>
          </cell>
          <cell r="H1508">
            <v>320</v>
          </cell>
        </row>
        <row r="1509">
          <cell r="G1509" t="str">
            <v>YYCM</v>
          </cell>
          <cell r="H1509">
            <v>320</v>
          </cell>
        </row>
        <row r="1510">
          <cell r="G1510" t="str">
            <v>YYCM</v>
          </cell>
          <cell r="H1510">
            <v>320</v>
          </cell>
        </row>
        <row r="1511">
          <cell r="G1511" t="str">
            <v>YYCM</v>
          </cell>
          <cell r="H1511">
            <v>320</v>
          </cell>
        </row>
        <row r="1512">
          <cell r="G1512" t="str">
            <v>ZAOZCM</v>
          </cell>
          <cell r="H1512">
            <v>200</v>
          </cell>
        </row>
        <row r="1513">
          <cell r="G1513" t="str">
            <v>ZAOZCM</v>
          </cell>
          <cell r="H1513">
            <v>200</v>
          </cell>
        </row>
        <row r="1514">
          <cell r="G1514" t="str">
            <v>ZAOZCM</v>
          </cell>
          <cell r="H1514">
            <v>200</v>
          </cell>
        </row>
        <row r="1515">
          <cell r="G1515" t="str">
            <v>ZAOZCM</v>
          </cell>
          <cell r="H1515">
            <v>200</v>
          </cell>
        </row>
        <row r="1516">
          <cell r="G1516" t="str">
            <v>ZAOZCM</v>
          </cell>
          <cell r="H1516">
            <v>200</v>
          </cell>
        </row>
        <row r="1517">
          <cell r="G1517" t="str">
            <v>山东</v>
          </cell>
          <cell r="H1517" t="str">
            <v>cmnet</v>
          </cell>
        </row>
        <row r="1518">
          <cell r="G1518" t="str">
            <v>ZHUZUNCACHE</v>
          </cell>
          <cell r="H1518">
            <v>160</v>
          </cell>
        </row>
        <row r="1519">
          <cell r="G1519" t="str">
            <v>ZHUZUNCACHE</v>
          </cell>
          <cell r="H1519">
            <v>160</v>
          </cell>
        </row>
        <row r="1520">
          <cell r="G1520" t="str">
            <v>ZHUZUNCACHE</v>
          </cell>
          <cell r="H1520">
            <v>160</v>
          </cell>
        </row>
        <row r="1521">
          <cell r="G1521" t="str">
            <v>ZHUZUNCACHE</v>
          </cell>
          <cell r="H1521">
            <v>160</v>
          </cell>
        </row>
        <row r="1522">
          <cell r="G1522" t="str">
            <v>ZHUZUNCACHE</v>
          </cell>
          <cell r="H1522">
            <v>160</v>
          </cell>
        </row>
        <row r="1523">
          <cell r="G1523" t="str">
            <v>ZHUZUNCACHE</v>
          </cell>
          <cell r="H1523">
            <v>160</v>
          </cell>
        </row>
        <row r="1524">
          <cell r="G1524" t="str">
            <v>ZHUZUNCACHE</v>
          </cell>
          <cell r="H1524">
            <v>160</v>
          </cell>
        </row>
        <row r="1525">
          <cell r="G1525" t="str">
            <v>ZHUZUNCACHE</v>
          </cell>
          <cell r="H1525">
            <v>160</v>
          </cell>
        </row>
        <row r="1526">
          <cell r="G1526" t="str">
            <v>ZHUZUNCACHE</v>
          </cell>
          <cell r="H1526">
            <v>160</v>
          </cell>
        </row>
        <row r="1527">
          <cell r="G1527" t="str">
            <v>ZHUZUNCACHE</v>
          </cell>
          <cell r="H1527">
            <v>160</v>
          </cell>
        </row>
        <row r="1528">
          <cell r="G1528" t="str">
            <v>ZHUZUNCACHE</v>
          </cell>
          <cell r="H1528">
            <v>160</v>
          </cell>
        </row>
        <row r="1529">
          <cell r="G1529" t="str">
            <v>ZHUZUNCACHE</v>
          </cell>
          <cell r="H1529">
            <v>160</v>
          </cell>
        </row>
        <row r="1530">
          <cell r="G1530" t="str">
            <v>ZHUZUNCACHE</v>
          </cell>
          <cell r="H1530">
            <v>160</v>
          </cell>
        </row>
        <row r="1531">
          <cell r="G1531" t="str">
            <v>ZHUZUNCACHE</v>
          </cell>
          <cell r="H1531">
            <v>160</v>
          </cell>
        </row>
        <row r="1532">
          <cell r="G1532" t="str">
            <v>ZHUZUNCACHE</v>
          </cell>
          <cell r="H1532">
            <v>160</v>
          </cell>
        </row>
        <row r="1533">
          <cell r="G1533" t="str">
            <v>ZHUZUNCACHE</v>
          </cell>
          <cell r="H1533">
            <v>160</v>
          </cell>
        </row>
        <row r="1534">
          <cell r="G1534" t="str">
            <v>ZHUZUNCACHE</v>
          </cell>
          <cell r="H1534">
            <v>160</v>
          </cell>
        </row>
        <row r="1535">
          <cell r="G1535" t="str">
            <v>ZHUZUNCACHE</v>
          </cell>
          <cell r="H1535">
            <v>160</v>
          </cell>
        </row>
        <row r="1536">
          <cell r="G1536" t="str">
            <v>ZHUZUNCACHE</v>
          </cell>
          <cell r="H1536">
            <v>160</v>
          </cell>
        </row>
        <row r="1537">
          <cell r="G1537" t="str">
            <v>ZHUZUNCACHE</v>
          </cell>
          <cell r="H1537">
            <v>160</v>
          </cell>
        </row>
        <row r="1538">
          <cell r="G1538" t="str">
            <v>ZJCM</v>
          </cell>
          <cell r="H1538">
            <v>80</v>
          </cell>
        </row>
        <row r="1539">
          <cell r="G1539" t="str">
            <v>ZJCM</v>
          </cell>
          <cell r="H1539">
            <v>80</v>
          </cell>
        </row>
        <row r="1540">
          <cell r="G1540" t="str">
            <v>ZJCM</v>
          </cell>
          <cell r="H1540">
            <v>80</v>
          </cell>
        </row>
        <row r="1541">
          <cell r="G1541" t="str">
            <v>ZJCM</v>
          </cell>
          <cell r="H1541">
            <v>80</v>
          </cell>
        </row>
        <row r="1542">
          <cell r="G1542" t="str">
            <v>ZJCM</v>
          </cell>
          <cell r="H1542">
            <v>80</v>
          </cell>
        </row>
        <row r="1543">
          <cell r="G1543" t="str">
            <v>ZJKCM</v>
          </cell>
          <cell r="H1543">
            <v>200</v>
          </cell>
        </row>
        <row r="1544">
          <cell r="G1544" t="str">
            <v>ZJKCM</v>
          </cell>
          <cell r="H1544">
            <v>200</v>
          </cell>
        </row>
        <row r="1545">
          <cell r="G1545" t="str">
            <v>ZJKCM</v>
          </cell>
          <cell r="H1545">
            <v>200</v>
          </cell>
        </row>
        <row r="1546">
          <cell r="G1546" t="str">
            <v>ZJKCM</v>
          </cell>
          <cell r="H1546">
            <v>200</v>
          </cell>
        </row>
        <row r="1547">
          <cell r="G1547" t="str">
            <v>ZJKCM</v>
          </cell>
          <cell r="H1547">
            <v>200</v>
          </cell>
        </row>
        <row r="1548">
          <cell r="G1548" t="str">
            <v>ZJKCM</v>
          </cell>
          <cell r="H1548">
            <v>200</v>
          </cell>
        </row>
        <row r="1549">
          <cell r="G1549" t="str">
            <v>ZJKCM</v>
          </cell>
          <cell r="H1549">
            <v>200</v>
          </cell>
        </row>
        <row r="1550">
          <cell r="G1550" t="str">
            <v>ZKUN</v>
          </cell>
          <cell r="H1550">
            <v>160</v>
          </cell>
        </row>
        <row r="1551">
          <cell r="G1551" t="str">
            <v>ZKUN</v>
          </cell>
          <cell r="H1551">
            <v>160</v>
          </cell>
        </row>
        <row r="1552">
          <cell r="G1552" t="str">
            <v>ZKUN</v>
          </cell>
          <cell r="H1552">
            <v>160</v>
          </cell>
        </row>
        <row r="1553">
          <cell r="G1553" t="str">
            <v>ZKUN</v>
          </cell>
          <cell r="H1553">
            <v>160</v>
          </cell>
        </row>
        <row r="1554">
          <cell r="G1554" t="str">
            <v>ZKUN</v>
          </cell>
          <cell r="H1554">
            <v>160</v>
          </cell>
        </row>
        <row r="1555">
          <cell r="G1555" t="str">
            <v>ZKUN</v>
          </cell>
          <cell r="H1555">
            <v>160</v>
          </cell>
        </row>
        <row r="1556">
          <cell r="G1556" t="str">
            <v>ZKUN</v>
          </cell>
          <cell r="H1556">
            <v>160</v>
          </cell>
        </row>
        <row r="1557">
          <cell r="G1557" t="str">
            <v>ZKUN</v>
          </cell>
          <cell r="H1557">
            <v>160</v>
          </cell>
        </row>
        <row r="1558">
          <cell r="G1558" t="str">
            <v>ZW2CT</v>
          </cell>
          <cell r="H1558">
            <v>40</v>
          </cell>
        </row>
        <row r="1559">
          <cell r="G1559" t="str">
            <v>ZW2CT</v>
          </cell>
          <cell r="H1559">
            <v>40</v>
          </cell>
        </row>
        <row r="1560">
          <cell r="G1560" t="str">
            <v>ZW3CM</v>
          </cell>
          <cell r="H1560">
            <v>160</v>
          </cell>
        </row>
        <row r="1561">
          <cell r="G1561" t="str">
            <v>ZW3CM</v>
          </cell>
          <cell r="H1561">
            <v>160</v>
          </cell>
        </row>
        <row r="1562">
          <cell r="G1562" t="str">
            <v>ZW3CM</v>
          </cell>
          <cell r="H1562">
            <v>160</v>
          </cell>
        </row>
        <row r="1563">
          <cell r="G1563" t="str">
            <v>ZW3CM</v>
          </cell>
          <cell r="H1563">
            <v>160</v>
          </cell>
        </row>
        <row r="1564">
          <cell r="G1564" t="str">
            <v>ZW3CM</v>
          </cell>
          <cell r="H1564">
            <v>160</v>
          </cell>
        </row>
        <row r="1565">
          <cell r="G1565" t="str">
            <v>ZW3CM</v>
          </cell>
          <cell r="H1565">
            <v>160</v>
          </cell>
        </row>
        <row r="1566">
          <cell r="G1566" t="str">
            <v>ZWCT</v>
          </cell>
          <cell r="H1566">
            <v>40</v>
          </cell>
        </row>
        <row r="1567">
          <cell r="G1567" t="str">
            <v>ZWCT</v>
          </cell>
          <cell r="H1567">
            <v>40</v>
          </cell>
        </row>
        <row r="1568">
          <cell r="G1568" t="str">
            <v>ZWUN</v>
          </cell>
          <cell r="H1568">
            <v>40</v>
          </cell>
        </row>
        <row r="1569">
          <cell r="G1569" t="str">
            <v>ZWUN</v>
          </cell>
          <cell r="H1569">
            <v>40</v>
          </cell>
        </row>
        <row r="1570">
          <cell r="G1570" t="str">
            <v>ZZ2CM</v>
          </cell>
          <cell r="H1570">
            <v>120</v>
          </cell>
        </row>
        <row r="1571">
          <cell r="G1571" t="str">
            <v>ZZ2CM</v>
          </cell>
          <cell r="H1571">
            <v>120</v>
          </cell>
        </row>
        <row r="1572">
          <cell r="G1572" t="str">
            <v>ZZ2CM</v>
          </cell>
          <cell r="H1572">
            <v>120</v>
          </cell>
        </row>
        <row r="1573">
          <cell r="G1573" t="str">
            <v>ZZ2CM</v>
          </cell>
          <cell r="H1573">
            <v>120</v>
          </cell>
        </row>
        <row r="1574">
          <cell r="G1574" t="str">
            <v>ZZ2CM</v>
          </cell>
          <cell r="H1574">
            <v>120</v>
          </cell>
        </row>
        <row r="1575">
          <cell r="G1575" t="str">
            <v>ZZ2CM</v>
          </cell>
          <cell r="H1575">
            <v>120</v>
          </cell>
        </row>
        <row r="1576">
          <cell r="G1576" t="str">
            <v>ZZ2UN</v>
          </cell>
          <cell r="H1576">
            <v>160</v>
          </cell>
        </row>
        <row r="1577">
          <cell r="G1577" t="str">
            <v>ZZ2UN</v>
          </cell>
          <cell r="H1577">
            <v>160</v>
          </cell>
        </row>
        <row r="1578">
          <cell r="G1578" t="str">
            <v>ZZ2UN</v>
          </cell>
          <cell r="H1578">
            <v>160</v>
          </cell>
        </row>
        <row r="1579">
          <cell r="G1579" t="str">
            <v>ZZ2UN</v>
          </cell>
          <cell r="H1579">
            <v>160</v>
          </cell>
        </row>
        <row r="1580">
          <cell r="G1580" t="str">
            <v>ZZ2UN</v>
          </cell>
          <cell r="H1580">
            <v>160</v>
          </cell>
        </row>
        <row r="1581">
          <cell r="G1581" t="str">
            <v>ZZ2UN</v>
          </cell>
          <cell r="H1581">
            <v>160</v>
          </cell>
        </row>
        <row r="1582">
          <cell r="G1582" t="str">
            <v>ZZ2UN</v>
          </cell>
          <cell r="H1582">
            <v>160</v>
          </cell>
        </row>
        <row r="1583">
          <cell r="G1583" t="str">
            <v>ZZ2UN</v>
          </cell>
          <cell r="H1583">
            <v>160</v>
          </cell>
        </row>
        <row r="1584">
          <cell r="G1584" t="str">
            <v>ZZ2UN</v>
          </cell>
          <cell r="H1584">
            <v>160</v>
          </cell>
        </row>
        <row r="1585">
          <cell r="G1585" t="str">
            <v>ZZ2UN</v>
          </cell>
          <cell r="H1585">
            <v>160</v>
          </cell>
        </row>
        <row r="1586">
          <cell r="G1586" t="str">
            <v>ZZ3UN</v>
          </cell>
          <cell r="H1586">
            <v>120</v>
          </cell>
        </row>
        <row r="1587">
          <cell r="G1587" t="str">
            <v>ZZ3UN</v>
          </cell>
          <cell r="H1587">
            <v>120</v>
          </cell>
        </row>
        <row r="1588">
          <cell r="G1588" t="str">
            <v>ZZ3UN</v>
          </cell>
          <cell r="H1588">
            <v>120</v>
          </cell>
        </row>
        <row r="1589">
          <cell r="G1589" t="str">
            <v>ZZ4CM</v>
          </cell>
          <cell r="H1589">
            <v>300</v>
          </cell>
        </row>
        <row r="1590">
          <cell r="G1590" t="str">
            <v>ZZ4CM</v>
          </cell>
          <cell r="H1590">
            <v>300</v>
          </cell>
        </row>
        <row r="1591">
          <cell r="G1591" t="str">
            <v>ZZ4CM</v>
          </cell>
          <cell r="H1591">
            <v>300</v>
          </cell>
        </row>
        <row r="1592">
          <cell r="G1592" t="str">
            <v>ZZ4CM</v>
          </cell>
          <cell r="H1592">
            <v>300</v>
          </cell>
        </row>
        <row r="1593">
          <cell r="G1593" t="str">
            <v>ZZ4CM</v>
          </cell>
          <cell r="H1593">
            <v>300</v>
          </cell>
        </row>
        <row r="1594">
          <cell r="G1594" t="str">
            <v>ZZ4CM</v>
          </cell>
          <cell r="H1594">
            <v>300</v>
          </cell>
        </row>
        <row r="1595">
          <cell r="G1595" t="str">
            <v>ZZ4CM</v>
          </cell>
          <cell r="H1595">
            <v>300</v>
          </cell>
        </row>
        <row r="1596">
          <cell r="G1596" t="str">
            <v>ZZ4CM</v>
          </cell>
          <cell r="H1596">
            <v>300</v>
          </cell>
        </row>
        <row r="1597">
          <cell r="G1597" t="str">
            <v>ZZ4CM</v>
          </cell>
          <cell r="H1597">
            <v>300</v>
          </cell>
        </row>
        <row r="1598">
          <cell r="G1598" t="str">
            <v>ZZ4CT</v>
          </cell>
          <cell r="H1598">
            <v>100</v>
          </cell>
        </row>
        <row r="1599">
          <cell r="G1599" t="str">
            <v>ZZ4CT</v>
          </cell>
          <cell r="H1599">
            <v>100</v>
          </cell>
        </row>
        <row r="1600">
          <cell r="G1600" t="str">
            <v>ZZ4CT</v>
          </cell>
          <cell r="H1600">
            <v>100</v>
          </cell>
        </row>
        <row r="1601">
          <cell r="G1601" t="str">
            <v>ZZ4UN</v>
          </cell>
          <cell r="H1601">
            <v>160</v>
          </cell>
        </row>
        <row r="1602">
          <cell r="G1602" t="str">
            <v>ZZ4UN</v>
          </cell>
          <cell r="H1602">
            <v>160</v>
          </cell>
        </row>
        <row r="1603">
          <cell r="G1603" t="str">
            <v>ZZ4UN</v>
          </cell>
          <cell r="H1603">
            <v>160</v>
          </cell>
        </row>
        <row r="1604">
          <cell r="G1604" t="str">
            <v>ZZ4UN</v>
          </cell>
          <cell r="H1604">
            <v>160</v>
          </cell>
        </row>
        <row r="1605">
          <cell r="G1605" t="str">
            <v>ZZ4UN</v>
          </cell>
          <cell r="H1605">
            <v>160</v>
          </cell>
        </row>
        <row r="1606">
          <cell r="G1606" t="str">
            <v>ZZ4UN</v>
          </cell>
          <cell r="H1606">
            <v>160</v>
          </cell>
        </row>
        <row r="1607">
          <cell r="G1607" t="str">
            <v>ZZ4UN</v>
          </cell>
          <cell r="H1607">
            <v>160</v>
          </cell>
        </row>
        <row r="1608">
          <cell r="G1608" t="str">
            <v>ZZ4UN</v>
          </cell>
          <cell r="H1608">
            <v>160</v>
          </cell>
        </row>
        <row r="1609">
          <cell r="G1609" t="str">
            <v>ZZ4UN</v>
          </cell>
          <cell r="H1609">
            <v>160</v>
          </cell>
        </row>
        <row r="1610">
          <cell r="G1610" t="str">
            <v>ZZ5CM</v>
          </cell>
          <cell r="H1610">
            <v>200</v>
          </cell>
        </row>
        <row r="1611">
          <cell r="G1611" t="str">
            <v>ZZ5CM</v>
          </cell>
          <cell r="H1611">
            <v>200</v>
          </cell>
        </row>
        <row r="1612">
          <cell r="G1612" t="str">
            <v>ZZ5CM</v>
          </cell>
          <cell r="H1612">
            <v>200</v>
          </cell>
        </row>
        <row r="1613">
          <cell r="G1613" t="str">
            <v>ZZ5CM</v>
          </cell>
          <cell r="H1613">
            <v>200</v>
          </cell>
        </row>
        <row r="1614">
          <cell r="G1614" t="str">
            <v>ZZ5CM</v>
          </cell>
          <cell r="H1614">
            <v>200</v>
          </cell>
        </row>
        <row r="1615">
          <cell r="G1615" t="str">
            <v>ZZ5CM</v>
          </cell>
          <cell r="H1615">
            <v>200</v>
          </cell>
        </row>
        <row r="1616">
          <cell r="G1616" t="str">
            <v>ZZCM</v>
          </cell>
          <cell r="H1616">
            <v>180</v>
          </cell>
        </row>
        <row r="1617">
          <cell r="G1617" t="str">
            <v>ZZCM</v>
          </cell>
          <cell r="H1617">
            <v>180</v>
          </cell>
        </row>
        <row r="1618">
          <cell r="G1618" t="str">
            <v>ZZCM</v>
          </cell>
          <cell r="H1618">
            <v>180</v>
          </cell>
        </row>
        <row r="1619">
          <cell r="G1619" t="str">
            <v>ZZCM</v>
          </cell>
          <cell r="H1619">
            <v>180</v>
          </cell>
        </row>
        <row r="1620">
          <cell r="G1620" t="str">
            <v>ZZCM</v>
          </cell>
          <cell r="H1620">
            <v>180</v>
          </cell>
        </row>
        <row r="1621">
          <cell r="G1621" t="str">
            <v>ZZCM</v>
          </cell>
          <cell r="H1621">
            <v>180</v>
          </cell>
        </row>
        <row r="1622">
          <cell r="G1622" t="str">
            <v>ZZCM</v>
          </cell>
          <cell r="H1622">
            <v>180</v>
          </cell>
        </row>
        <row r="1623">
          <cell r="G1623" t="str">
            <v>ZZCM</v>
          </cell>
          <cell r="H1623">
            <v>180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008华东及第三方-带宽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B85B2-F128-4442-8221-3AE8AC3BA53F}">
  <dimension ref="A1:AI1027704"/>
  <sheetViews>
    <sheetView tabSelected="1" topLeftCell="M1" zoomScale="85" zoomScaleNormal="60" workbookViewId="0">
      <pane ySplit="1" topLeftCell="A2" activePane="bottomLeft" state="frozen"/>
      <selection pane="bottomLeft" activeCell="Y11" sqref="Y11"/>
    </sheetView>
  </sheetViews>
  <sheetFormatPr baseColWidth="10" defaultColWidth="7.33203125" defaultRowHeight="15" customHeight="1"/>
  <cols>
    <col min="1" max="1" width="8.5" style="11" customWidth="1"/>
    <col min="2" max="2" width="9.33203125" style="11" customWidth="1"/>
    <col min="3" max="4" width="5.33203125" style="11" customWidth="1"/>
    <col min="5" max="5" width="41" style="14" customWidth="1"/>
    <col min="6" max="6" width="20.83203125" style="11" customWidth="1"/>
    <col min="7" max="7" width="7.33203125" style="11" customWidth="1"/>
    <col min="8" max="9" width="16.5" style="16" customWidth="1"/>
    <col min="10" max="10" width="11" style="11" customWidth="1"/>
    <col min="11" max="11" width="17.83203125" style="11" customWidth="1"/>
    <col min="12" max="12" width="13.5" style="14" customWidth="1"/>
    <col min="13" max="13" width="10.5" style="14" customWidth="1"/>
    <col min="14" max="14" width="14" style="14" customWidth="1"/>
    <col min="15" max="15" width="19.5" style="11" customWidth="1"/>
    <col min="16" max="16" width="12.5" style="12" bestFit="1" customWidth="1"/>
    <col min="17" max="17" width="12.1640625" style="12" bestFit="1" customWidth="1"/>
    <col min="18" max="18" width="15.6640625" style="12" customWidth="1"/>
    <col min="19" max="19" width="12.33203125" style="18" customWidth="1"/>
    <col min="20" max="20" width="56" style="14" customWidth="1"/>
    <col min="21" max="21" width="8.5" style="11" customWidth="1"/>
    <col min="22" max="22" width="13.33203125" style="26" customWidth="1"/>
    <col min="23" max="23" width="7.1640625" style="11" customWidth="1"/>
    <col min="24" max="25" width="12.83203125" style="21" customWidth="1"/>
    <col min="26" max="26" width="12.83203125" style="14" customWidth="1"/>
    <col min="27" max="28" width="7.33203125" style="22" customWidth="1"/>
    <col min="29" max="29" width="12.33203125" style="22" customWidth="1"/>
    <col min="30" max="30" width="9.6640625" style="10" customWidth="1"/>
    <col min="31" max="16384" width="7.33203125" style="9"/>
  </cols>
  <sheetData>
    <row r="1" spans="1:30" s="8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23" t="s">
        <v>4</v>
      </c>
      <c r="F1" s="1" t="s">
        <v>5</v>
      </c>
      <c r="G1" s="1" t="s">
        <v>6</v>
      </c>
      <c r="H1" s="15" t="s">
        <v>7</v>
      </c>
      <c r="I1" s="31" t="s">
        <v>5669</v>
      </c>
      <c r="J1" s="2" t="s">
        <v>8</v>
      </c>
      <c r="K1" s="2" t="s">
        <v>9</v>
      </c>
      <c r="L1" s="24" t="s">
        <v>10</v>
      </c>
      <c r="M1" s="24" t="s">
        <v>11</v>
      </c>
      <c r="N1" s="3" t="s">
        <v>12</v>
      </c>
      <c r="O1" s="2" t="s">
        <v>13</v>
      </c>
      <c r="P1" s="4" t="s">
        <v>14</v>
      </c>
      <c r="Q1" s="4" t="s">
        <v>15</v>
      </c>
      <c r="R1" s="4" t="s">
        <v>16</v>
      </c>
      <c r="S1" s="17" t="s">
        <v>17</v>
      </c>
      <c r="T1" s="19" t="s">
        <v>18</v>
      </c>
      <c r="U1" s="5" t="s">
        <v>19</v>
      </c>
      <c r="V1" s="25" t="s">
        <v>20</v>
      </c>
      <c r="W1" s="6" t="s">
        <v>21</v>
      </c>
      <c r="X1" s="3" t="s">
        <v>5664</v>
      </c>
      <c r="Y1" s="3" t="s">
        <v>22</v>
      </c>
      <c r="Z1" s="27" t="s">
        <v>23</v>
      </c>
      <c r="AA1" s="20" t="s">
        <v>24</v>
      </c>
      <c r="AB1" s="20" t="s">
        <v>25</v>
      </c>
      <c r="AC1" s="20" t="s">
        <v>26</v>
      </c>
      <c r="AD1" s="7"/>
    </row>
    <row r="2" spans="1:30" s="52" customFormat="1" ht="15" customHeight="1">
      <c r="A2" s="34" t="s">
        <v>27</v>
      </c>
      <c r="B2" s="35" t="s">
        <v>28</v>
      </c>
      <c r="C2" s="35" t="s">
        <v>29</v>
      </c>
      <c r="D2" s="35" t="s">
        <v>30</v>
      </c>
      <c r="E2" s="35" t="s">
        <v>31</v>
      </c>
      <c r="F2" s="36" t="s">
        <v>32</v>
      </c>
      <c r="G2" s="37" t="s">
        <v>33</v>
      </c>
      <c r="H2" s="35" t="s">
        <v>34</v>
      </c>
      <c r="I2" s="35" t="e">
        <f>VLOOKUP(H2,#REF!,1,FALSE)</f>
        <v>#REF!</v>
      </c>
      <c r="J2" s="36" t="s">
        <v>35</v>
      </c>
      <c r="K2" s="36" t="s">
        <v>36</v>
      </c>
      <c r="L2" s="38" t="s">
        <v>36</v>
      </c>
      <c r="M2" s="39" t="s">
        <v>37</v>
      </c>
      <c r="N2" s="40">
        <v>45170</v>
      </c>
      <c r="O2" s="41" t="s">
        <v>38</v>
      </c>
      <c r="P2" s="42">
        <v>6740</v>
      </c>
      <c r="Q2" s="43">
        <v>80</v>
      </c>
      <c r="R2" s="44">
        <f t="shared" ref="R2:R10" si="0">ROUND(P2*Q2,2)</f>
        <v>539200</v>
      </c>
      <c r="S2" s="45">
        <v>202309</v>
      </c>
      <c r="T2" s="46" t="s">
        <v>39</v>
      </c>
      <c r="U2" s="47"/>
      <c r="V2" s="48">
        <v>0</v>
      </c>
      <c r="W2" s="47"/>
      <c r="X2" s="49"/>
      <c r="Y2" s="49"/>
      <c r="Z2" s="50" t="s">
        <v>40</v>
      </c>
      <c r="AA2" s="51">
        <v>0.4</v>
      </c>
      <c r="AB2" s="51">
        <v>200</v>
      </c>
      <c r="AC2" s="51">
        <f>AA2*AB2</f>
        <v>80</v>
      </c>
    </row>
    <row r="3" spans="1:30" s="52" customFormat="1" ht="15" customHeight="1">
      <c r="A3" s="53" t="s">
        <v>41</v>
      </c>
      <c r="B3" s="34" t="s">
        <v>42</v>
      </c>
      <c r="C3" s="54" t="s">
        <v>43</v>
      </c>
      <c r="D3" s="54" t="s">
        <v>44</v>
      </c>
      <c r="E3" s="53" t="s">
        <v>45</v>
      </c>
      <c r="F3" s="53" t="s">
        <v>46</v>
      </c>
      <c r="G3" s="53" t="s">
        <v>33</v>
      </c>
      <c r="H3" s="55" t="s">
        <v>47</v>
      </c>
      <c r="I3" s="35" t="e">
        <f>VLOOKUP(H3,#REF!,1,FALSE)</f>
        <v>#REF!</v>
      </c>
      <c r="J3" s="56" t="s">
        <v>35</v>
      </c>
      <c r="K3" s="53" t="s">
        <v>48</v>
      </c>
      <c r="L3" s="57" t="s">
        <v>49</v>
      </c>
      <c r="M3" s="58"/>
      <c r="N3" s="59">
        <v>44044</v>
      </c>
      <c r="O3" s="53"/>
      <c r="P3" s="60">
        <v>8500</v>
      </c>
      <c r="Q3" s="61">
        <v>2237.8240000000001</v>
      </c>
      <c r="R3" s="62">
        <f t="shared" si="0"/>
        <v>19021504</v>
      </c>
      <c r="S3" s="45">
        <v>202309</v>
      </c>
      <c r="T3" s="63" t="s">
        <v>50</v>
      </c>
      <c r="U3" s="64"/>
      <c r="V3" s="48">
        <v>2237.8239746089998</v>
      </c>
      <c r="W3" s="65"/>
      <c r="X3" s="49"/>
      <c r="Y3" s="49"/>
      <c r="Z3" s="50" t="s">
        <v>51</v>
      </c>
      <c r="AA3" s="51">
        <v>0</v>
      </c>
      <c r="AB3" s="51"/>
      <c r="AC3" s="51">
        <v>0</v>
      </c>
    </row>
    <row r="4" spans="1:30" s="52" customFormat="1" ht="15" customHeight="1">
      <c r="A4" s="53" t="s">
        <v>41</v>
      </c>
      <c r="B4" s="34" t="s">
        <v>42</v>
      </c>
      <c r="C4" s="54" t="s">
        <v>43</v>
      </c>
      <c r="D4" s="54" t="s">
        <v>44</v>
      </c>
      <c r="E4" s="53" t="s">
        <v>45</v>
      </c>
      <c r="F4" s="53" t="s">
        <v>46</v>
      </c>
      <c r="G4" s="53" t="s">
        <v>33</v>
      </c>
      <c r="H4" s="55" t="s">
        <v>47</v>
      </c>
      <c r="I4" s="35" t="e">
        <f>VLOOKUP(H4,#REF!,1,FALSE)</f>
        <v>#REF!</v>
      </c>
      <c r="J4" s="56" t="s">
        <v>35</v>
      </c>
      <c r="K4" s="53" t="s">
        <v>48</v>
      </c>
      <c r="L4" s="57" t="s">
        <v>52</v>
      </c>
      <c r="M4" s="58"/>
      <c r="N4" s="59">
        <v>44409</v>
      </c>
      <c r="O4" s="53"/>
      <c r="P4" s="60">
        <v>8500</v>
      </c>
      <c r="Q4" s="66"/>
      <c r="R4" s="62">
        <f t="shared" si="0"/>
        <v>0</v>
      </c>
      <c r="S4" s="45">
        <v>202309</v>
      </c>
      <c r="T4" s="63" t="s">
        <v>50</v>
      </c>
      <c r="U4" s="64"/>
      <c r="V4" s="48">
        <v>0</v>
      </c>
      <c r="W4" s="65"/>
      <c r="X4" s="49"/>
      <c r="Y4" s="49"/>
      <c r="Z4" s="50" t="s">
        <v>53</v>
      </c>
      <c r="AA4" s="51">
        <v>0</v>
      </c>
      <c r="AB4" s="51"/>
      <c r="AC4" s="51">
        <v>0</v>
      </c>
    </row>
    <row r="5" spans="1:30" s="52" customFormat="1" ht="15" customHeight="1">
      <c r="A5" s="53" t="s">
        <v>41</v>
      </c>
      <c r="B5" s="34" t="s">
        <v>42</v>
      </c>
      <c r="C5" s="54" t="s">
        <v>43</v>
      </c>
      <c r="D5" s="54" t="s">
        <v>44</v>
      </c>
      <c r="E5" s="53" t="s">
        <v>45</v>
      </c>
      <c r="F5" s="53" t="s">
        <v>46</v>
      </c>
      <c r="G5" s="53" t="s">
        <v>33</v>
      </c>
      <c r="H5" s="55" t="s">
        <v>47</v>
      </c>
      <c r="I5" s="35" t="e">
        <f>VLOOKUP(H5,#REF!,1,FALSE)</f>
        <v>#REF!</v>
      </c>
      <c r="J5" s="56" t="s">
        <v>35</v>
      </c>
      <c r="K5" s="53" t="s">
        <v>48</v>
      </c>
      <c r="L5" s="57" t="s">
        <v>54</v>
      </c>
      <c r="M5" s="58"/>
      <c r="N5" s="59">
        <v>44440</v>
      </c>
      <c r="O5" s="53"/>
      <c r="P5" s="60">
        <v>8500</v>
      </c>
      <c r="Q5" s="61">
        <v>498.83499999999998</v>
      </c>
      <c r="R5" s="62">
        <f t="shared" si="0"/>
        <v>4240097.5</v>
      </c>
      <c r="S5" s="45">
        <v>202309</v>
      </c>
      <c r="T5" s="63" t="s">
        <v>50</v>
      </c>
      <c r="U5" s="64"/>
      <c r="V5" s="48">
        <v>498.83486938499999</v>
      </c>
      <c r="W5" s="65"/>
      <c r="X5" s="49"/>
      <c r="Y5" s="49"/>
      <c r="Z5" s="50" t="s">
        <v>55</v>
      </c>
      <c r="AA5" s="51">
        <v>0</v>
      </c>
      <c r="AB5" s="51"/>
      <c r="AC5" s="51">
        <v>0</v>
      </c>
    </row>
    <row r="6" spans="1:30" s="52" customFormat="1" ht="15" customHeight="1">
      <c r="A6" s="53" t="s">
        <v>41</v>
      </c>
      <c r="B6" s="34" t="s">
        <v>42</v>
      </c>
      <c r="C6" s="54" t="s">
        <v>43</v>
      </c>
      <c r="D6" s="54" t="s">
        <v>44</v>
      </c>
      <c r="E6" s="53" t="s">
        <v>45</v>
      </c>
      <c r="F6" s="53" t="s">
        <v>46</v>
      </c>
      <c r="G6" s="53" t="s">
        <v>33</v>
      </c>
      <c r="H6" s="55" t="s">
        <v>47</v>
      </c>
      <c r="I6" s="35" t="e">
        <f>VLOOKUP(H6,#REF!,1,FALSE)</f>
        <v>#REF!</v>
      </c>
      <c r="J6" s="56" t="s">
        <v>35</v>
      </c>
      <c r="K6" s="53" t="s">
        <v>56</v>
      </c>
      <c r="L6" s="57" t="s">
        <v>57</v>
      </c>
      <c r="M6" s="58"/>
      <c r="N6" s="59">
        <v>44440</v>
      </c>
      <c r="O6" s="53"/>
      <c r="P6" s="60">
        <v>8500</v>
      </c>
      <c r="Q6" s="61">
        <v>987.10299999999995</v>
      </c>
      <c r="R6" s="62">
        <f t="shared" si="0"/>
        <v>8390375.5</v>
      </c>
      <c r="S6" s="45">
        <v>202309</v>
      </c>
      <c r="T6" s="63" t="s">
        <v>58</v>
      </c>
      <c r="U6" s="64"/>
      <c r="V6" s="48">
        <v>987.10229492200006</v>
      </c>
      <c r="W6" s="65"/>
      <c r="X6" s="49"/>
      <c r="Y6" s="49"/>
      <c r="Z6" s="50" t="s">
        <v>59</v>
      </c>
      <c r="AA6" s="51"/>
      <c r="AB6" s="51"/>
      <c r="AC6" s="51">
        <v>0</v>
      </c>
    </row>
    <row r="7" spans="1:30" s="52" customFormat="1" ht="15" customHeight="1">
      <c r="A7" s="53" t="s">
        <v>41</v>
      </c>
      <c r="B7" s="34" t="s">
        <v>42</v>
      </c>
      <c r="C7" s="54" t="s">
        <v>43</v>
      </c>
      <c r="D7" s="54" t="s">
        <v>44</v>
      </c>
      <c r="E7" s="53" t="s">
        <v>45</v>
      </c>
      <c r="F7" s="53" t="s">
        <v>46</v>
      </c>
      <c r="G7" s="53" t="s">
        <v>33</v>
      </c>
      <c r="H7" s="55" t="s">
        <v>60</v>
      </c>
      <c r="I7" s="35" t="e">
        <f>VLOOKUP(H7,#REF!,1,FALSE)</f>
        <v>#REF!</v>
      </c>
      <c r="J7" s="56" t="s">
        <v>35</v>
      </c>
      <c r="K7" s="53"/>
      <c r="L7" s="57" t="s">
        <v>61</v>
      </c>
      <c r="M7" s="58"/>
      <c r="N7" s="59">
        <v>45078</v>
      </c>
      <c r="O7" s="53"/>
      <c r="P7" s="60">
        <v>5400</v>
      </c>
      <c r="Q7" s="61"/>
      <c r="R7" s="62">
        <f t="shared" si="0"/>
        <v>0</v>
      </c>
      <c r="S7" s="45">
        <v>202309</v>
      </c>
      <c r="T7" s="63" t="s">
        <v>62</v>
      </c>
      <c r="U7" s="64"/>
      <c r="V7" s="48">
        <v>0</v>
      </c>
      <c r="W7" s="65"/>
      <c r="X7" s="49"/>
      <c r="Y7" s="49"/>
      <c r="Z7" s="50" t="s">
        <v>63</v>
      </c>
      <c r="AA7" s="51">
        <v>0</v>
      </c>
      <c r="AB7" s="51"/>
      <c r="AC7" s="51">
        <v>0</v>
      </c>
    </row>
    <row r="8" spans="1:30" s="336" customFormat="1" ht="15" customHeight="1">
      <c r="A8" s="315" t="s">
        <v>41</v>
      </c>
      <c r="B8" s="316" t="s">
        <v>42</v>
      </c>
      <c r="C8" s="317" t="s">
        <v>43</v>
      </c>
      <c r="D8" s="317" t="s">
        <v>44</v>
      </c>
      <c r="E8" s="315" t="s">
        <v>64</v>
      </c>
      <c r="F8" s="315" t="s">
        <v>65</v>
      </c>
      <c r="G8" s="315" t="s">
        <v>33</v>
      </c>
      <c r="H8" s="318" t="s">
        <v>66</v>
      </c>
      <c r="I8" s="319" t="e">
        <f>VLOOKUP(H8,#REF!,1,FALSE)</f>
        <v>#REF!</v>
      </c>
      <c r="J8" s="320" t="s">
        <v>35</v>
      </c>
      <c r="K8" s="315" t="s">
        <v>67</v>
      </c>
      <c r="L8" s="321" t="s">
        <v>68</v>
      </c>
      <c r="M8" s="322"/>
      <c r="N8" s="323">
        <v>45017</v>
      </c>
      <c r="O8" s="315"/>
      <c r="P8" s="324">
        <v>5300</v>
      </c>
      <c r="Q8" s="325">
        <v>717.13699999999994</v>
      </c>
      <c r="R8" s="326">
        <f t="shared" si="0"/>
        <v>3800826.1</v>
      </c>
      <c r="S8" s="327">
        <v>202309</v>
      </c>
      <c r="T8" s="328" t="s">
        <v>69</v>
      </c>
      <c r="U8" s="329"/>
      <c r="V8" s="330">
        <v>717.13677978500004</v>
      </c>
      <c r="W8" s="331"/>
      <c r="X8" s="333">
        <v>45017</v>
      </c>
      <c r="Y8" s="333">
        <v>45382</v>
      </c>
      <c r="Z8" s="334" t="s">
        <v>70</v>
      </c>
      <c r="AA8" s="335">
        <v>0</v>
      </c>
      <c r="AB8" s="335"/>
      <c r="AC8" s="335">
        <v>0</v>
      </c>
    </row>
    <row r="9" spans="1:30" s="336" customFormat="1" ht="15" customHeight="1">
      <c r="A9" s="315" t="s">
        <v>41</v>
      </c>
      <c r="B9" s="316" t="s">
        <v>42</v>
      </c>
      <c r="C9" s="317" t="s">
        <v>43</v>
      </c>
      <c r="D9" s="317" t="s">
        <v>44</v>
      </c>
      <c r="E9" s="315" t="s">
        <v>64</v>
      </c>
      <c r="F9" s="315" t="s">
        <v>65</v>
      </c>
      <c r="G9" s="315" t="s">
        <v>33</v>
      </c>
      <c r="H9" s="318" t="s">
        <v>66</v>
      </c>
      <c r="I9" s="319" t="e">
        <f>VLOOKUP(H9,#REF!,1,FALSE)</f>
        <v>#REF!</v>
      </c>
      <c r="J9" s="320" t="s">
        <v>35</v>
      </c>
      <c r="K9" s="315" t="s">
        <v>67</v>
      </c>
      <c r="L9" s="321" t="s">
        <v>71</v>
      </c>
      <c r="M9" s="322"/>
      <c r="N9" s="323">
        <v>45017</v>
      </c>
      <c r="O9" s="315"/>
      <c r="P9" s="324">
        <v>5300</v>
      </c>
      <c r="Q9" s="325">
        <v>332.33</v>
      </c>
      <c r="R9" s="326">
        <f t="shared" si="0"/>
        <v>1761349</v>
      </c>
      <c r="S9" s="327">
        <v>202309</v>
      </c>
      <c r="T9" s="328" t="s">
        <v>69</v>
      </c>
      <c r="U9" s="329"/>
      <c r="V9" s="330">
        <v>332.32986450200002</v>
      </c>
      <c r="W9" s="331"/>
      <c r="X9" s="333">
        <v>45017</v>
      </c>
      <c r="Y9" s="333">
        <v>45382</v>
      </c>
      <c r="Z9" s="334" t="s">
        <v>72</v>
      </c>
      <c r="AA9" s="335">
        <v>0</v>
      </c>
      <c r="AB9" s="335"/>
      <c r="AC9" s="335">
        <v>0</v>
      </c>
    </row>
    <row r="10" spans="1:30" s="336" customFormat="1" ht="15" customHeight="1">
      <c r="A10" s="315" t="s">
        <v>41</v>
      </c>
      <c r="B10" s="316" t="s">
        <v>42</v>
      </c>
      <c r="C10" s="317" t="s">
        <v>43</v>
      </c>
      <c r="D10" s="317" t="s">
        <v>44</v>
      </c>
      <c r="E10" s="315" t="s">
        <v>73</v>
      </c>
      <c r="F10" s="315" t="s">
        <v>74</v>
      </c>
      <c r="G10" s="315" t="s">
        <v>33</v>
      </c>
      <c r="H10" s="318" t="s">
        <v>75</v>
      </c>
      <c r="I10" s="319" t="e">
        <f>VLOOKUP(H10,#REF!,1,FALSE)</f>
        <v>#REF!</v>
      </c>
      <c r="J10" s="320" t="s">
        <v>35</v>
      </c>
      <c r="K10" s="315" t="s">
        <v>76</v>
      </c>
      <c r="L10" s="321" t="s">
        <v>77</v>
      </c>
      <c r="M10" s="322"/>
      <c r="N10" s="323">
        <v>44593</v>
      </c>
      <c r="O10" s="315"/>
      <c r="P10" s="324">
        <v>8500</v>
      </c>
      <c r="Q10" s="325">
        <v>447.56799999999998</v>
      </c>
      <c r="R10" s="326">
        <f t="shared" si="0"/>
        <v>3804328</v>
      </c>
      <c r="S10" s="327">
        <v>202309</v>
      </c>
      <c r="T10" s="328" t="s">
        <v>78</v>
      </c>
      <c r="U10" s="329"/>
      <c r="V10" s="330">
        <v>447.56784057599998</v>
      </c>
      <c r="W10" s="337"/>
      <c r="X10" s="333">
        <v>44958</v>
      </c>
      <c r="Y10" s="333">
        <v>45322</v>
      </c>
      <c r="Z10" s="334" t="s">
        <v>79</v>
      </c>
      <c r="AA10" s="335">
        <v>0</v>
      </c>
      <c r="AB10" s="335"/>
      <c r="AC10" s="335">
        <v>0</v>
      </c>
    </row>
    <row r="11" spans="1:30" s="52" customFormat="1" ht="15" customHeight="1">
      <c r="A11" s="53" t="s">
        <v>41</v>
      </c>
      <c r="B11" s="34" t="s">
        <v>80</v>
      </c>
      <c r="C11" s="54" t="s">
        <v>81</v>
      </c>
      <c r="D11" s="54" t="s">
        <v>82</v>
      </c>
      <c r="E11" s="53" t="s">
        <v>83</v>
      </c>
      <c r="F11" s="53" t="s">
        <v>84</v>
      </c>
      <c r="G11" s="53" t="s">
        <v>33</v>
      </c>
      <c r="H11" s="55" t="s">
        <v>85</v>
      </c>
      <c r="I11" s="35" t="e">
        <f>VLOOKUP(H11,#REF!,1,FALSE)</f>
        <v>#REF!</v>
      </c>
      <c r="J11" s="56" t="s">
        <v>86</v>
      </c>
      <c r="K11" s="53" t="s">
        <v>87</v>
      </c>
      <c r="L11" s="57" t="s">
        <v>88</v>
      </c>
      <c r="M11" s="58"/>
      <c r="N11" s="59">
        <v>43313</v>
      </c>
      <c r="O11" s="53" t="s">
        <v>89</v>
      </c>
      <c r="P11" s="60">
        <v>5000</v>
      </c>
      <c r="Q11" s="66">
        <v>3</v>
      </c>
      <c r="R11" s="62">
        <f>P11*Q11</f>
        <v>15000</v>
      </c>
      <c r="S11" s="45">
        <v>202309</v>
      </c>
      <c r="T11" s="63" t="s">
        <v>90</v>
      </c>
      <c r="U11" s="64"/>
      <c r="V11" s="48">
        <v>0</v>
      </c>
      <c r="W11" s="65"/>
      <c r="X11" s="49"/>
      <c r="Y11" s="49"/>
      <c r="Z11" s="50" t="s">
        <v>91</v>
      </c>
      <c r="AA11" s="51" t="s">
        <v>92</v>
      </c>
      <c r="AB11" s="51">
        <v>30</v>
      </c>
      <c r="AC11" s="51">
        <v>3</v>
      </c>
    </row>
    <row r="12" spans="1:30" s="336" customFormat="1" ht="15" customHeight="1">
      <c r="A12" s="315" t="s">
        <v>41</v>
      </c>
      <c r="B12" s="316" t="s">
        <v>42</v>
      </c>
      <c r="C12" s="317" t="s">
        <v>43</v>
      </c>
      <c r="D12" s="317" t="s">
        <v>44</v>
      </c>
      <c r="E12" s="315" t="s">
        <v>94</v>
      </c>
      <c r="F12" s="315" t="s">
        <v>95</v>
      </c>
      <c r="G12" s="315" t="s">
        <v>33</v>
      </c>
      <c r="H12" s="318" t="s">
        <v>96</v>
      </c>
      <c r="I12" s="319" t="e">
        <f>VLOOKUP(H12,#REF!,1,FALSE)</f>
        <v>#REF!</v>
      </c>
      <c r="J12" s="320" t="s">
        <v>35</v>
      </c>
      <c r="K12" s="315" t="s">
        <v>97</v>
      </c>
      <c r="L12" s="321" t="s">
        <v>98</v>
      </c>
      <c r="M12" s="322"/>
      <c r="N12" s="323">
        <v>44531</v>
      </c>
      <c r="O12" s="315"/>
      <c r="P12" s="324">
        <v>6500</v>
      </c>
      <c r="Q12" s="325">
        <v>1361.4880000000001</v>
      </c>
      <c r="R12" s="326">
        <f t="shared" ref="R12:R15" si="1">ROUND(P12*Q12,2)</f>
        <v>8849672</v>
      </c>
      <c r="S12" s="327">
        <v>202309</v>
      </c>
      <c r="T12" s="328" t="s">
        <v>99</v>
      </c>
      <c r="U12" s="329"/>
      <c r="V12" s="330">
        <v>1361.4870605470001</v>
      </c>
      <c r="W12" s="331"/>
      <c r="X12" s="333">
        <v>45047</v>
      </c>
      <c r="Y12" s="333">
        <v>45412</v>
      </c>
      <c r="Z12" s="334" t="s">
        <v>100</v>
      </c>
      <c r="AA12" s="335">
        <v>0</v>
      </c>
      <c r="AB12" s="335"/>
      <c r="AC12" s="335">
        <v>0</v>
      </c>
    </row>
    <row r="13" spans="1:30" s="336" customFormat="1" ht="15" customHeight="1">
      <c r="A13" s="315" t="s">
        <v>41</v>
      </c>
      <c r="B13" s="316" t="s">
        <v>42</v>
      </c>
      <c r="C13" s="317" t="s">
        <v>43</v>
      </c>
      <c r="D13" s="317" t="s">
        <v>44</v>
      </c>
      <c r="E13" s="315" t="s">
        <v>101</v>
      </c>
      <c r="F13" s="315" t="s">
        <v>102</v>
      </c>
      <c r="G13" s="315" t="s">
        <v>33</v>
      </c>
      <c r="H13" s="318" t="s">
        <v>103</v>
      </c>
      <c r="I13" s="319" t="e">
        <f>VLOOKUP(H13,#REF!,1,FALSE)</f>
        <v>#REF!</v>
      </c>
      <c r="J13" s="320" t="s">
        <v>35</v>
      </c>
      <c r="K13" s="315"/>
      <c r="L13" s="321" t="s">
        <v>104</v>
      </c>
      <c r="M13" s="322"/>
      <c r="N13" s="323">
        <v>45017</v>
      </c>
      <c r="O13" s="315"/>
      <c r="P13" s="324">
        <v>5300</v>
      </c>
      <c r="Q13" s="325"/>
      <c r="R13" s="326">
        <f t="shared" si="1"/>
        <v>0</v>
      </c>
      <c r="S13" s="327">
        <v>202309</v>
      </c>
      <c r="T13" s="328" t="s">
        <v>105</v>
      </c>
      <c r="U13" s="329"/>
      <c r="V13" s="330">
        <v>0</v>
      </c>
      <c r="W13" s="331"/>
      <c r="X13" s="333">
        <v>45017</v>
      </c>
      <c r="Y13" s="333">
        <v>45199</v>
      </c>
      <c r="Z13" s="334" t="s">
        <v>106</v>
      </c>
      <c r="AA13" s="335">
        <v>0</v>
      </c>
      <c r="AB13" s="335"/>
      <c r="AC13" s="335">
        <v>0</v>
      </c>
    </row>
    <row r="14" spans="1:30" s="336" customFormat="1" ht="15" customHeight="1">
      <c r="A14" s="315" t="s">
        <v>41</v>
      </c>
      <c r="B14" s="316" t="s">
        <v>42</v>
      </c>
      <c r="C14" s="317" t="s">
        <v>43</v>
      </c>
      <c r="D14" s="317" t="s">
        <v>44</v>
      </c>
      <c r="E14" s="315" t="s">
        <v>101</v>
      </c>
      <c r="F14" s="315" t="s">
        <v>102</v>
      </c>
      <c r="G14" s="315" t="s">
        <v>33</v>
      </c>
      <c r="H14" s="318" t="s">
        <v>103</v>
      </c>
      <c r="I14" s="319" t="e">
        <f>VLOOKUP(H14,#REF!,1,FALSE)</f>
        <v>#REF!</v>
      </c>
      <c r="J14" s="320" t="s">
        <v>35</v>
      </c>
      <c r="K14" s="315"/>
      <c r="L14" s="321" t="s">
        <v>107</v>
      </c>
      <c r="M14" s="322"/>
      <c r="N14" s="323">
        <v>45017</v>
      </c>
      <c r="O14" s="315"/>
      <c r="P14" s="324">
        <v>5300</v>
      </c>
      <c r="Q14" s="325">
        <v>143.214</v>
      </c>
      <c r="R14" s="326">
        <f t="shared" si="1"/>
        <v>759034.2</v>
      </c>
      <c r="S14" s="327">
        <v>202309</v>
      </c>
      <c r="T14" s="328" t="s">
        <v>108</v>
      </c>
      <c r="U14" s="329"/>
      <c r="V14" s="330">
        <v>143.21304321299999</v>
      </c>
      <c r="W14" s="331"/>
      <c r="X14" s="333">
        <v>45017</v>
      </c>
      <c r="Y14" s="333">
        <v>45199</v>
      </c>
      <c r="Z14" s="334" t="s">
        <v>109</v>
      </c>
      <c r="AA14" s="335">
        <v>0</v>
      </c>
      <c r="AB14" s="335"/>
      <c r="AC14" s="335">
        <v>0</v>
      </c>
    </row>
    <row r="15" spans="1:30" s="336" customFormat="1" ht="15" customHeight="1">
      <c r="A15" s="315" t="s">
        <v>41</v>
      </c>
      <c r="B15" s="316" t="s">
        <v>42</v>
      </c>
      <c r="C15" s="317" t="s">
        <v>43</v>
      </c>
      <c r="D15" s="317" t="s">
        <v>44</v>
      </c>
      <c r="E15" s="315" t="s">
        <v>110</v>
      </c>
      <c r="F15" s="315" t="s">
        <v>111</v>
      </c>
      <c r="G15" s="315" t="s">
        <v>33</v>
      </c>
      <c r="H15" s="318" t="s">
        <v>112</v>
      </c>
      <c r="I15" s="319" t="e">
        <f>VLOOKUP(H15,#REF!,1,FALSE)</f>
        <v>#REF!</v>
      </c>
      <c r="J15" s="320" t="s">
        <v>35</v>
      </c>
      <c r="K15" s="315" t="s">
        <v>48</v>
      </c>
      <c r="L15" s="321" t="s">
        <v>113</v>
      </c>
      <c r="M15" s="322"/>
      <c r="N15" s="323">
        <v>42705</v>
      </c>
      <c r="O15" s="315"/>
      <c r="P15" s="324">
        <v>8500</v>
      </c>
      <c r="Q15" s="338"/>
      <c r="R15" s="326">
        <f t="shared" si="1"/>
        <v>0</v>
      </c>
      <c r="S15" s="327">
        <v>202309</v>
      </c>
      <c r="T15" s="328" t="s">
        <v>114</v>
      </c>
      <c r="U15" s="329"/>
      <c r="V15" s="330">
        <v>0</v>
      </c>
      <c r="W15" s="331"/>
      <c r="X15" s="333">
        <v>44348</v>
      </c>
      <c r="Y15" s="333">
        <v>44712</v>
      </c>
      <c r="Z15" s="334" t="s">
        <v>115</v>
      </c>
      <c r="AA15" s="335">
        <v>0</v>
      </c>
      <c r="AB15" s="335"/>
      <c r="AC15" s="335">
        <v>0</v>
      </c>
    </row>
    <row r="16" spans="1:30" s="52" customFormat="1" ht="15" customHeight="1">
      <c r="A16" s="53" t="s">
        <v>41</v>
      </c>
      <c r="B16" s="34" t="s">
        <v>42</v>
      </c>
      <c r="C16" s="54" t="s">
        <v>43</v>
      </c>
      <c r="D16" s="54" t="s">
        <v>44</v>
      </c>
      <c r="E16" s="53" t="s">
        <v>117</v>
      </c>
      <c r="F16" s="53" t="s">
        <v>118</v>
      </c>
      <c r="G16" s="53" t="s">
        <v>33</v>
      </c>
      <c r="H16" s="55" t="s">
        <v>119</v>
      </c>
      <c r="I16" s="35" t="e">
        <f>VLOOKUP(H16,#REF!,1,FALSE)</f>
        <v>#REF!</v>
      </c>
      <c r="J16" s="56" t="s">
        <v>35</v>
      </c>
      <c r="K16" s="53"/>
      <c r="L16" s="57" t="s">
        <v>120</v>
      </c>
      <c r="M16" s="58"/>
      <c r="N16" s="59">
        <v>44774</v>
      </c>
      <c r="O16" s="53"/>
      <c r="P16" s="67" t="s">
        <v>121</v>
      </c>
      <c r="Q16" s="66"/>
      <c r="R16" s="62">
        <f>ROUND(0.0388*Q16,2)</f>
        <v>0</v>
      </c>
      <c r="S16" s="45">
        <v>202309</v>
      </c>
      <c r="T16" s="63" t="s">
        <v>122</v>
      </c>
      <c r="U16" s="64"/>
      <c r="V16" s="48">
        <v>0</v>
      </c>
      <c r="W16" s="65"/>
      <c r="X16" s="49"/>
      <c r="Y16" s="49"/>
      <c r="Z16" s="50" t="s">
        <v>123</v>
      </c>
      <c r="AA16" s="51">
        <v>0</v>
      </c>
      <c r="AB16" s="51"/>
      <c r="AC16" s="51">
        <v>0</v>
      </c>
    </row>
    <row r="17" spans="1:29" s="336" customFormat="1" ht="15" customHeight="1">
      <c r="A17" s="315" t="s">
        <v>41</v>
      </c>
      <c r="B17" s="316" t="s">
        <v>42</v>
      </c>
      <c r="C17" s="317" t="s">
        <v>43</v>
      </c>
      <c r="D17" s="317" t="s">
        <v>44</v>
      </c>
      <c r="E17" s="315" t="s">
        <v>124</v>
      </c>
      <c r="F17" s="315" t="s">
        <v>125</v>
      </c>
      <c r="G17" s="315" t="s">
        <v>33</v>
      </c>
      <c r="H17" s="318" t="s">
        <v>126</v>
      </c>
      <c r="I17" s="319" t="e">
        <f>VLOOKUP(H17,#REF!,1,FALSE)</f>
        <v>#REF!</v>
      </c>
      <c r="J17" s="320" t="s">
        <v>35</v>
      </c>
      <c r="K17" s="315" t="s">
        <v>127</v>
      </c>
      <c r="L17" s="321" t="s">
        <v>127</v>
      </c>
      <c r="M17" s="322"/>
      <c r="N17" s="323">
        <v>44682</v>
      </c>
      <c r="O17" s="315"/>
      <c r="P17" s="324">
        <v>5350</v>
      </c>
      <c r="Q17" s="338">
        <v>5.8999999999999997E-2</v>
      </c>
      <c r="R17" s="326">
        <f t="shared" ref="R17:R32" si="2">ROUND(P17*Q17,2)</f>
        <v>315.64999999999998</v>
      </c>
      <c r="S17" s="327">
        <v>202309</v>
      </c>
      <c r="T17" s="328" t="s">
        <v>128</v>
      </c>
      <c r="U17" s="329"/>
      <c r="V17" s="330">
        <v>5.8174181999999998E-2</v>
      </c>
      <c r="W17" s="331"/>
      <c r="X17" s="333">
        <v>44927</v>
      </c>
      <c r="Y17" s="333">
        <v>45291</v>
      </c>
      <c r="Z17" s="334" t="s">
        <v>129</v>
      </c>
      <c r="AA17" s="335">
        <v>0</v>
      </c>
      <c r="AB17" s="335"/>
      <c r="AC17" s="335">
        <v>0</v>
      </c>
    </row>
    <row r="18" spans="1:29" s="336" customFormat="1" ht="15" customHeight="1">
      <c r="A18" s="315" t="s">
        <v>41</v>
      </c>
      <c r="B18" s="316" t="s">
        <v>42</v>
      </c>
      <c r="C18" s="317" t="s">
        <v>43</v>
      </c>
      <c r="D18" s="317" t="s">
        <v>44</v>
      </c>
      <c r="E18" s="315" t="s">
        <v>124</v>
      </c>
      <c r="F18" s="315" t="s">
        <v>125</v>
      </c>
      <c r="G18" s="315" t="s">
        <v>33</v>
      </c>
      <c r="H18" s="318" t="s">
        <v>130</v>
      </c>
      <c r="I18" s="319" t="e">
        <f>VLOOKUP(H18,#REF!,1,FALSE)</f>
        <v>#REF!</v>
      </c>
      <c r="J18" s="320" t="s">
        <v>35</v>
      </c>
      <c r="K18" s="315" t="s">
        <v>131</v>
      </c>
      <c r="L18" s="321" t="s">
        <v>132</v>
      </c>
      <c r="M18" s="322"/>
      <c r="N18" s="323">
        <v>44409</v>
      </c>
      <c r="O18" s="315"/>
      <c r="P18" s="324">
        <v>5550</v>
      </c>
      <c r="Q18" s="338"/>
      <c r="R18" s="326">
        <f t="shared" si="2"/>
        <v>0</v>
      </c>
      <c r="S18" s="327">
        <v>202309</v>
      </c>
      <c r="T18" s="328" t="s">
        <v>133</v>
      </c>
      <c r="U18" s="329"/>
      <c r="V18" s="330">
        <v>0</v>
      </c>
      <c r="W18" s="331"/>
      <c r="X18" s="333">
        <v>44743</v>
      </c>
      <c r="Y18" s="333">
        <v>45107</v>
      </c>
      <c r="Z18" s="334" t="s">
        <v>134</v>
      </c>
      <c r="AA18" s="335" t="s">
        <v>116</v>
      </c>
      <c r="AB18" s="335"/>
      <c r="AC18" s="335">
        <v>0</v>
      </c>
    </row>
    <row r="19" spans="1:29" s="336" customFormat="1" ht="15" customHeight="1">
      <c r="A19" s="315" t="s">
        <v>41</v>
      </c>
      <c r="B19" s="316" t="s">
        <v>42</v>
      </c>
      <c r="C19" s="317" t="s">
        <v>43</v>
      </c>
      <c r="D19" s="317" t="s">
        <v>44</v>
      </c>
      <c r="E19" s="315" t="s">
        <v>124</v>
      </c>
      <c r="F19" s="315" t="s">
        <v>125</v>
      </c>
      <c r="G19" s="315" t="s">
        <v>33</v>
      </c>
      <c r="H19" s="318" t="s">
        <v>130</v>
      </c>
      <c r="I19" s="319" t="e">
        <f>VLOOKUP(H19,#REF!,1,FALSE)</f>
        <v>#REF!</v>
      </c>
      <c r="J19" s="320" t="s">
        <v>35</v>
      </c>
      <c r="K19" s="315" t="s">
        <v>131</v>
      </c>
      <c r="L19" s="321" t="s">
        <v>135</v>
      </c>
      <c r="M19" s="322"/>
      <c r="N19" s="323">
        <v>44470</v>
      </c>
      <c r="O19" s="315"/>
      <c r="P19" s="324">
        <v>5300</v>
      </c>
      <c r="Q19" s="338"/>
      <c r="R19" s="326">
        <f t="shared" si="2"/>
        <v>0</v>
      </c>
      <c r="S19" s="327">
        <v>202309</v>
      </c>
      <c r="T19" s="328" t="s">
        <v>136</v>
      </c>
      <c r="U19" s="329"/>
      <c r="V19" s="330">
        <v>0</v>
      </c>
      <c r="W19" s="331"/>
      <c r="X19" s="333">
        <v>44743</v>
      </c>
      <c r="Y19" s="333">
        <v>45107</v>
      </c>
      <c r="Z19" s="334" t="s">
        <v>137</v>
      </c>
      <c r="AA19" s="335" t="s">
        <v>116</v>
      </c>
      <c r="AB19" s="335"/>
      <c r="AC19" s="335">
        <v>0</v>
      </c>
    </row>
    <row r="20" spans="1:29" s="336" customFormat="1" ht="15" customHeight="1">
      <c r="A20" s="315" t="s">
        <v>41</v>
      </c>
      <c r="B20" s="316" t="s">
        <v>42</v>
      </c>
      <c r="C20" s="317" t="s">
        <v>43</v>
      </c>
      <c r="D20" s="317" t="s">
        <v>44</v>
      </c>
      <c r="E20" s="315" t="s">
        <v>138</v>
      </c>
      <c r="F20" s="315" t="s">
        <v>139</v>
      </c>
      <c r="G20" s="315" t="s">
        <v>33</v>
      </c>
      <c r="H20" s="318" t="s">
        <v>140</v>
      </c>
      <c r="I20" s="319" t="e">
        <f>VLOOKUP(H20,#REF!,1,FALSE)</f>
        <v>#REF!</v>
      </c>
      <c r="J20" s="320" t="s">
        <v>35</v>
      </c>
      <c r="K20" s="315" t="s">
        <v>67</v>
      </c>
      <c r="L20" s="321" t="s">
        <v>141</v>
      </c>
      <c r="M20" s="322"/>
      <c r="N20" s="323">
        <v>44835</v>
      </c>
      <c r="O20" s="315"/>
      <c r="P20" s="324">
        <v>4500</v>
      </c>
      <c r="Q20" s="338">
        <v>316.00599999999997</v>
      </c>
      <c r="R20" s="326">
        <f t="shared" si="2"/>
        <v>1422027</v>
      </c>
      <c r="S20" s="327">
        <v>202309</v>
      </c>
      <c r="T20" s="328" t="s">
        <v>142</v>
      </c>
      <c r="U20" s="329"/>
      <c r="V20" s="330">
        <v>316.00582885699998</v>
      </c>
      <c r="W20" s="331"/>
      <c r="X20" s="333">
        <v>44896</v>
      </c>
      <c r="Y20" s="333">
        <v>45260</v>
      </c>
      <c r="Z20" s="334" t="s">
        <v>143</v>
      </c>
      <c r="AA20" s="335">
        <v>0</v>
      </c>
      <c r="AB20" s="335"/>
      <c r="AC20" s="335">
        <v>0</v>
      </c>
    </row>
    <row r="21" spans="1:29" s="336" customFormat="1" ht="15" customHeight="1">
      <c r="A21" s="315" t="s">
        <v>41</v>
      </c>
      <c r="B21" s="316" t="s">
        <v>42</v>
      </c>
      <c r="C21" s="317" t="s">
        <v>43</v>
      </c>
      <c r="D21" s="317" t="s">
        <v>44</v>
      </c>
      <c r="E21" s="315" t="s">
        <v>138</v>
      </c>
      <c r="F21" s="315" t="s">
        <v>139</v>
      </c>
      <c r="G21" s="315" t="s">
        <v>33</v>
      </c>
      <c r="H21" s="318" t="s">
        <v>140</v>
      </c>
      <c r="I21" s="319" t="e">
        <f>VLOOKUP(H21,#REF!,1,FALSE)</f>
        <v>#REF!</v>
      </c>
      <c r="J21" s="320" t="s">
        <v>35</v>
      </c>
      <c r="K21" s="315" t="s">
        <v>67</v>
      </c>
      <c r="L21" s="321" t="s">
        <v>144</v>
      </c>
      <c r="M21" s="322"/>
      <c r="N21" s="323">
        <v>44986</v>
      </c>
      <c r="O21" s="315"/>
      <c r="P21" s="324">
        <v>4000</v>
      </c>
      <c r="Q21" s="338">
        <v>7.1040000000000001</v>
      </c>
      <c r="R21" s="326">
        <f t="shared" si="2"/>
        <v>28416</v>
      </c>
      <c r="S21" s="327">
        <v>202309</v>
      </c>
      <c r="T21" s="328" t="s">
        <v>145</v>
      </c>
      <c r="U21" s="329"/>
      <c r="V21" s="330">
        <v>7.1036548609999999</v>
      </c>
      <c r="W21" s="331"/>
      <c r="X21" s="333">
        <v>44896</v>
      </c>
      <c r="Y21" s="333">
        <v>45260</v>
      </c>
      <c r="Z21" s="334" t="s">
        <v>146</v>
      </c>
      <c r="AA21" s="335">
        <v>0</v>
      </c>
      <c r="AB21" s="335"/>
      <c r="AC21" s="335">
        <v>0</v>
      </c>
    </row>
    <row r="22" spans="1:29" s="52" customFormat="1" ht="15" customHeight="1">
      <c r="A22" s="53" t="s">
        <v>147</v>
      </c>
      <c r="B22" s="34" t="s">
        <v>148</v>
      </c>
      <c r="C22" s="54" t="s">
        <v>149</v>
      </c>
      <c r="D22" s="34" t="s">
        <v>30</v>
      </c>
      <c r="E22" s="53" t="s">
        <v>150</v>
      </c>
      <c r="F22" s="53" t="s">
        <v>151</v>
      </c>
      <c r="G22" s="53" t="s">
        <v>33</v>
      </c>
      <c r="H22" s="55" t="s">
        <v>152</v>
      </c>
      <c r="I22" s="35" t="e">
        <f>VLOOKUP(H22,#REF!,1,FALSE)</f>
        <v>#REF!</v>
      </c>
      <c r="J22" s="56" t="s">
        <v>86</v>
      </c>
      <c r="K22" s="53" t="s">
        <v>153</v>
      </c>
      <c r="L22" s="57" t="s">
        <v>154</v>
      </c>
      <c r="M22" s="58"/>
      <c r="N22" s="59" t="s">
        <v>155</v>
      </c>
      <c r="O22" s="53" t="s">
        <v>156</v>
      </c>
      <c r="P22" s="60">
        <v>175000</v>
      </c>
      <c r="Q22" s="66">
        <v>4.4000000000000004</v>
      </c>
      <c r="R22" s="62">
        <f t="shared" si="2"/>
        <v>770000</v>
      </c>
      <c r="S22" s="45">
        <v>202309</v>
      </c>
      <c r="T22" s="63" t="s">
        <v>157</v>
      </c>
      <c r="U22" s="64"/>
      <c r="V22" s="68">
        <v>4.3360249959999999</v>
      </c>
      <c r="W22" s="65"/>
      <c r="X22" s="49"/>
      <c r="Y22" s="49"/>
      <c r="Z22" s="50" t="s">
        <v>158</v>
      </c>
      <c r="AA22" s="51">
        <v>0.1</v>
      </c>
      <c r="AB22" s="51">
        <v>20</v>
      </c>
      <c r="AC22" s="51">
        <v>2</v>
      </c>
    </row>
    <row r="23" spans="1:29" s="52" customFormat="1" ht="15" customHeight="1">
      <c r="A23" s="53" t="s">
        <v>147</v>
      </c>
      <c r="B23" s="34" t="s">
        <v>148</v>
      </c>
      <c r="C23" s="54" t="s">
        <v>149</v>
      </c>
      <c r="D23" s="54" t="s">
        <v>30</v>
      </c>
      <c r="E23" s="53" t="s">
        <v>150</v>
      </c>
      <c r="F23" s="53" t="s">
        <v>151</v>
      </c>
      <c r="G23" s="53" t="s">
        <v>33</v>
      </c>
      <c r="H23" s="55" t="s">
        <v>159</v>
      </c>
      <c r="I23" s="35" t="e">
        <f>VLOOKUP(H23,#REF!,1,FALSE)</f>
        <v>#REF!</v>
      </c>
      <c r="J23" s="56" t="s">
        <v>35</v>
      </c>
      <c r="K23" s="53" t="s">
        <v>160</v>
      </c>
      <c r="L23" s="57" t="s">
        <v>161</v>
      </c>
      <c r="M23" s="58"/>
      <c r="N23" s="69" t="s">
        <v>162</v>
      </c>
      <c r="O23" s="70" t="s">
        <v>163</v>
      </c>
      <c r="P23" s="60">
        <v>9000</v>
      </c>
      <c r="Q23" s="66">
        <v>60</v>
      </c>
      <c r="R23" s="62">
        <f t="shared" si="2"/>
        <v>540000</v>
      </c>
      <c r="S23" s="45">
        <v>202309</v>
      </c>
      <c r="T23" s="63" t="s">
        <v>164</v>
      </c>
      <c r="U23" s="64"/>
      <c r="V23" s="68">
        <v>56.407066725999996</v>
      </c>
      <c r="W23" s="65"/>
      <c r="X23" s="49"/>
      <c r="Y23" s="49"/>
      <c r="Z23" s="50" t="s">
        <v>165</v>
      </c>
      <c r="AA23" s="51">
        <v>0.3</v>
      </c>
      <c r="AB23" s="51">
        <v>200</v>
      </c>
      <c r="AC23" s="51">
        <f>AA23*AB23</f>
        <v>60</v>
      </c>
    </row>
    <row r="24" spans="1:29" s="52" customFormat="1" ht="15" customHeight="1">
      <c r="A24" s="53" t="s">
        <v>147</v>
      </c>
      <c r="B24" s="34" t="s">
        <v>148</v>
      </c>
      <c r="C24" s="54" t="s">
        <v>149</v>
      </c>
      <c r="D24" s="34" t="s">
        <v>30</v>
      </c>
      <c r="E24" s="53" t="s">
        <v>150</v>
      </c>
      <c r="F24" s="53" t="s">
        <v>151</v>
      </c>
      <c r="G24" s="53" t="s">
        <v>33</v>
      </c>
      <c r="H24" s="55" t="s">
        <v>166</v>
      </c>
      <c r="I24" s="35" t="e">
        <f>VLOOKUP(H24,#REF!,1,FALSE)</f>
        <v>#REF!</v>
      </c>
      <c r="J24" s="56" t="s">
        <v>167</v>
      </c>
      <c r="K24" s="53" t="s">
        <v>168</v>
      </c>
      <c r="L24" s="57" t="s">
        <v>169</v>
      </c>
      <c r="M24" s="58"/>
      <c r="N24" s="59" t="s">
        <v>170</v>
      </c>
      <c r="O24" s="53" t="s">
        <v>171</v>
      </c>
      <c r="P24" s="60">
        <v>13333.33</v>
      </c>
      <c r="Q24" s="66">
        <v>57.8</v>
      </c>
      <c r="R24" s="62">
        <f t="shared" si="2"/>
        <v>770666.47</v>
      </c>
      <c r="S24" s="45">
        <v>202309</v>
      </c>
      <c r="T24" s="63" t="s">
        <v>172</v>
      </c>
      <c r="U24" s="64"/>
      <c r="V24" s="68">
        <v>57.770244050999999</v>
      </c>
      <c r="W24" s="65"/>
      <c r="X24" s="49"/>
      <c r="Y24" s="49"/>
      <c r="Z24" s="50" t="s">
        <v>173</v>
      </c>
      <c r="AA24" s="51">
        <v>0.2</v>
      </c>
      <c r="AB24" s="51">
        <v>240</v>
      </c>
      <c r="AC24" s="51">
        <v>48</v>
      </c>
    </row>
    <row r="25" spans="1:29" s="52" customFormat="1" ht="15" customHeight="1">
      <c r="A25" s="53" t="s">
        <v>147</v>
      </c>
      <c r="B25" s="34" t="s">
        <v>148</v>
      </c>
      <c r="C25" s="54" t="s">
        <v>149</v>
      </c>
      <c r="D25" s="34" t="s">
        <v>30</v>
      </c>
      <c r="E25" s="53" t="s">
        <v>150</v>
      </c>
      <c r="F25" s="53" t="s">
        <v>151</v>
      </c>
      <c r="G25" s="53" t="s">
        <v>33</v>
      </c>
      <c r="H25" s="55" t="s">
        <v>166</v>
      </c>
      <c r="I25" s="35" t="e">
        <f>VLOOKUP(H25,#REF!,1,FALSE)</f>
        <v>#REF!</v>
      </c>
      <c r="J25" s="56" t="s">
        <v>167</v>
      </c>
      <c r="K25" s="53" t="s">
        <v>174</v>
      </c>
      <c r="L25" s="57" t="s">
        <v>175</v>
      </c>
      <c r="M25" s="58"/>
      <c r="N25" s="59" t="s">
        <v>176</v>
      </c>
      <c r="O25" s="53" t="s">
        <v>177</v>
      </c>
      <c r="P25" s="60">
        <v>13333.33</v>
      </c>
      <c r="Q25" s="66">
        <v>15.7</v>
      </c>
      <c r="R25" s="62">
        <f t="shared" si="2"/>
        <v>209333.28</v>
      </c>
      <c r="S25" s="45">
        <v>202309</v>
      </c>
      <c r="T25" s="63" t="s">
        <v>178</v>
      </c>
      <c r="U25" s="64"/>
      <c r="V25" s="68">
        <v>15.631328109</v>
      </c>
      <c r="W25" s="65"/>
      <c r="X25" s="49"/>
      <c r="Y25" s="49"/>
      <c r="Z25" s="50" t="s">
        <v>179</v>
      </c>
      <c r="AA25" s="51">
        <v>0.2</v>
      </c>
      <c r="AB25" s="51">
        <v>40</v>
      </c>
      <c r="AC25" s="51">
        <v>8</v>
      </c>
    </row>
    <row r="26" spans="1:29" s="52" customFormat="1" ht="15" customHeight="1">
      <c r="A26" s="53" t="s">
        <v>147</v>
      </c>
      <c r="B26" s="34" t="s">
        <v>148</v>
      </c>
      <c r="C26" s="54" t="s">
        <v>149</v>
      </c>
      <c r="D26" s="34" t="s">
        <v>30</v>
      </c>
      <c r="E26" s="53" t="s">
        <v>150</v>
      </c>
      <c r="F26" s="53" t="s">
        <v>180</v>
      </c>
      <c r="G26" s="53" t="s">
        <v>33</v>
      </c>
      <c r="H26" s="56" t="s">
        <v>181</v>
      </c>
      <c r="I26" s="35" t="e">
        <f>VLOOKUP(H26,#REF!,1,FALSE)</f>
        <v>#REF!</v>
      </c>
      <c r="J26" s="56" t="s">
        <v>167</v>
      </c>
      <c r="K26" s="53" t="s">
        <v>182</v>
      </c>
      <c r="L26" s="57" t="s">
        <v>183</v>
      </c>
      <c r="M26" s="58"/>
      <c r="N26" s="59">
        <v>44453</v>
      </c>
      <c r="O26" s="53" t="s">
        <v>184</v>
      </c>
      <c r="P26" s="60">
        <v>9000</v>
      </c>
      <c r="Q26" s="66">
        <v>75.599999999999994</v>
      </c>
      <c r="R26" s="62">
        <f t="shared" si="2"/>
        <v>680400</v>
      </c>
      <c r="S26" s="45">
        <v>202309</v>
      </c>
      <c r="T26" s="63" t="s">
        <v>185</v>
      </c>
      <c r="U26" s="64"/>
      <c r="V26" s="68">
        <v>75.573084954999999</v>
      </c>
      <c r="W26" s="65"/>
      <c r="X26" s="49"/>
      <c r="Y26" s="49"/>
      <c r="Z26" s="50" t="s">
        <v>186</v>
      </c>
      <c r="AA26" s="51">
        <v>0.3</v>
      </c>
      <c r="AB26" s="51">
        <v>180</v>
      </c>
      <c r="AC26" s="51">
        <v>54</v>
      </c>
    </row>
    <row r="27" spans="1:29" s="336" customFormat="1" ht="15" customHeight="1">
      <c r="A27" s="315" t="s">
        <v>147</v>
      </c>
      <c r="B27" s="316" t="s">
        <v>148</v>
      </c>
      <c r="C27" s="317" t="s">
        <v>149</v>
      </c>
      <c r="D27" s="317" t="s">
        <v>30</v>
      </c>
      <c r="E27" s="315" t="s">
        <v>150</v>
      </c>
      <c r="F27" s="315" t="s">
        <v>151</v>
      </c>
      <c r="G27" s="315" t="s">
        <v>33</v>
      </c>
      <c r="H27" s="318" t="s">
        <v>187</v>
      </c>
      <c r="I27" s="319" t="e">
        <f>VLOOKUP(H27,#REF!,1,FALSE)</f>
        <v>#REF!</v>
      </c>
      <c r="J27" s="320" t="s">
        <v>35</v>
      </c>
      <c r="K27" s="315" t="s">
        <v>188</v>
      </c>
      <c r="L27" s="321" t="s">
        <v>189</v>
      </c>
      <c r="M27" s="322"/>
      <c r="N27" s="323" t="s">
        <v>190</v>
      </c>
      <c r="O27" s="339" t="s">
        <v>191</v>
      </c>
      <c r="P27" s="324">
        <v>9000</v>
      </c>
      <c r="Q27" s="338">
        <v>70.099999999999994</v>
      </c>
      <c r="R27" s="326">
        <f t="shared" si="2"/>
        <v>630900</v>
      </c>
      <c r="S27" s="327">
        <v>202309</v>
      </c>
      <c r="T27" s="328" t="s">
        <v>192</v>
      </c>
      <c r="U27" s="329"/>
      <c r="V27" s="340">
        <v>70.053147277999997</v>
      </c>
      <c r="W27" s="331"/>
      <c r="X27" s="333">
        <v>44044</v>
      </c>
      <c r="Y27" s="333">
        <v>45199</v>
      </c>
      <c r="Z27" s="334" t="s">
        <v>193</v>
      </c>
      <c r="AA27" s="335">
        <v>0.3</v>
      </c>
      <c r="AB27" s="335">
        <v>180</v>
      </c>
      <c r="AC27" s="335">
        <v>54</v>
      </c>
    </row>
    <row r="28" spans="1:29" s="336" customFormat="1" ht="15" customHeight="1">
      <c r="A28" s="315" t="s">
        <v>194</v>
      </c>
      <c r="B28" s="316" t="s">
        <v>148</v>
      </c>
      <c r="C28" s="317" t="s">
        <v>149</v>
      </c>
      <c r="D28" s="317" t="s">
        <v>30</v>
      </c>
      <c r="E28" s="315" t="s">
        <v>150</v>
      </c>
      <c r="F28" s="315" t="s">
        <v>151</v>
      </c>
      <c r="G28" s="315" t="s">
        <v>33</v>
      </c>
      <c r="H28" s="318" t="s">
        <v>187</v>
      </c>
      <c r="I28" s="319" t="e">
        <f>VLOOKUP(H28,#REF!,1,FALSE)</f>
        <v>#REF!</v>
      </c>
      <c r="J28" s="320" t="s">
        <v>35</v>
      </c>
      <c r="K28" s="315" t="s">
        <v>195</v>
      </c>
      <c r="L28" s="321" t="s">
        <v>196</v>
      </c>
      <c r="M28" s="322"/>
      <c r="N28" s="323" t="s">
        <v>197</v>
      </c>
      <c r="O28" s="315" t="s">
        <v>198</v>
      </c>
      <c r="P28" s="324">
        <v>7794</v>
      </c>
      <c r="Q28" s="338">
        <v>134.19999999999999</v>
      </c>
      <c r="R28" s="326">
        <f t="shared" si="2"/>
        <v>1045954.8</v>
      </c>
      <c r="S28" s="327">
        <v>202309</v>
      </c>
      <c r="T28" s="328" t="s">
        <v>199</v>
      </c>
      <c r="U28" s="329"/>
      <c r="V28" s="340">
        <v>134.15533966000001</v>
      </c>
      <c r="W28" s="331"/>
      <c r="X28" s="333">
        <v>44044</v>
      </c>
      <c r="Y28" s="333">
        <v>45199</v>
      </c>
      <c r="Z28" s="334" t="s">
        <v>200</v>
      </c>
      <c r="AA28" s="335">
        <v>0.3</v>
      </c>
      <c r="AB28" s="335">
        <v>280</v>
      </c>
      <c r="AC28" s="335">
        <v>84</v>
      </c>
    </row>
    <row r="29" spans="1:29" s="336" customFormat="1" ht="15" customHeight="1">
      <c r="A29" s="315" t="s">
        <v>27</v>
      </c>
      <c r="B29" s="316" t="s">
        <v>148</v>
      </c>
      <c r="C29" s="317" t="s">
        <v>149</v>
      </c>
      <c r="D29" s="317" t="s">
        <v>30</v>
      </c>
      <c r="E29" s="315" t="s">
        <v>150</v>
      </c>
      <c r="F29" s="315" t="s">
        <v>151</v>
      </c>
      <c r="G29" s="315" t="s">
        <v>33</v>
      </c>
      <c r="H29" s="318" t="s">
        <v>187</v>
      </c>
      <c r="I29" s="319" t="e">
        <f>VLOOKUP(H29,#REF!,1,FALSE)</f>
        <v>#REF!</v>
      </c>
      <c r="J29" s="320" t="s">
        <v>35</v>
      </c>
      <c r="K29" s="315" t="s">
        <v>201</v>
      </c>
      <c r="L29" s="321" t="s">
        <v>202</v>
      </c>
      <c r="M29" s="322"/>
      <c r="N29" s="323" t="s">
        <v>203</v>
      </c>
      <c r="O29" s="315" t="s">
        <v>204</v>
      </c>
      <c r="P29" s="324">
        <v>5000</v>
      </c>
      <c r="Q29" s="338">
        <v>123.1</v>
      </c>
      <c r="R29" s="326">
        <f t="shared" si="2"/>
        <v>615500</v>
      </c>
      <c r="S29" s="327">
        <v>202309</v>
      </c>
      <c r="T29" s="328" t="s">
        <v>205</v>
      </c>
      <c r="U29" s="329"/>
      <c r="V29" s="340">
        <v>123.023971558</v>
      </c>
      <c r="W29" s="331"/>
      <c r="X29" s="333">
        <v>44044</v>
      </c>
      <c r="Y29" s="333">
        <v>45199</v>
      </c>
      <c r="Z29" s="334" t="s">
        <v>206</v>
      </c>
      <c r="AA29" s="335">
        <v>0.3</v>
      </c>
      <c r="AB29" s="335">
        <v>260</v>
      </c>
      <c r="AC29" s="335">
        <v>78</v>
      </c>
    </row>
    <row r="30" spans="1:29" s="52" customFormat="1" ht="15" customHeight="1">
      <c r="A30" s="53" t="s">
        <v>147</v>
      </c>
      <c r="B30" s="34" t="s">
        <v>148</v>
      </c>
      <c r="C30" s="54" t="s">
        <v>149</v>
      </c>
      <c r="D30" s="54" t="s">
        <v>30</v>
      </c>
      <c r="E30" s="53" t="s">
        <v>150</v>
      </c>
      <c r="F30" s="53" t="s">
        <v>151</v>
      </c>
      <c r="G30" s="53" t="s">
        <v>33</v>
      </c>
      <c r="H30" s="55" t="s">
        <v>159</v>
      </c>
      <c r="I30" s="35" t="e">
        <f>VLOOKUP(H30,#REF!,1,FALSE)</f>
        <v>#REF!</v>
      </c>
      <c r="J30" s="56" t="s">
        <v>35</v>
      </c>
      <c r="K30" s="53" t="s">
        <v>207</v>
      </c>
      <c r="L30" s="57" t="s">
        <v>208</v>
      </c>
      <c r="M30" s="58" t="s">
        <v>209</v>
      </c>
      <c r="N30" s="69" t="s">
        <v>210</v>
      </c>
      <c r="O30" s="70" t="s">
        <v>211</v>
      </c>
      <c r="P30" s="60">
        <v>6000</v>
      </c>
      <c r="Q30" s="66">
        <v>73.2</v>
      </c>
      <c r="R30" s="62">
        <f t="shared" si="2"/>
        <v>439200</v>
      </c>
      <c r="S30" s="45">
        <v>202309</v>
      </c>
      <c r="T30" s="63" t="s">
        <v>212</v>
      </c>
      <c r="U30" s="64"/>
      <c r="V30" s="68">
        <v>73.162682421</v>
      </c>
      <c r="W30" s="65"/>
      <c r="X30" s="49"/>
      <c r="Y30" s="49"/>
      <c r="Z30" s="50" t="s">
        <v>213</v>
      </c>
      <c r="AA30" s="51">
        <v>0.3</v>
      </c>
      <c r="AB30" s="51">
        <v>140</v>
      </c>
      <c r="AC30" s="51">
        <f>AA30*AB30</f>
        <v>42</v>
      </c>
    </row>
    <row r="31" spans="1:29" s="52" customFormat="1" ht="15" customHeight="1">
      <c r="A31" s="53" t="s">
        <v>147</v>
      </c>
      <c r="B31" s="34" t="s">
        <v>148</v>
      </c>
      <c r="C31" s="54" t="s">
        <v>149</v>
      </c>
      <c r="D31" s="54" t="s">
        <v>30</v>
      </c>
      <c r="E31" s="53" t="s">
        <v>150</v>
      </c>
      <c r="F31" s="53" t="s">
        <v>151</v>
      </c>
      <c r="G31" s="71" t="s">
        <v>33</v>
      </c>
      <c r="H31" s="56" t="s">
        <v>214</v>
      </c>
      <c r="I31" s="35" t="e">
        <f>VLOOKUP(H31,#REF!,1,FALSE)</f>
        <v>#REF!</v>
      </c>
      <c r="J31" s="56" t="s">
        <v>35</v>
      </c>
      <c r="K31" s="71" t="s">
        <v>215</v>
      </c>
      <c r="L31" s="57" t="s">
        <v>216</v>
      </c>
      <c r="M31" s="72" t="s">
        <v>217</v>
      </c>
      <c r="N31" s="40" t="s">
        <v>218</v>
      </c>
      <c r="O31" s="40" t="s">
        <v>219</v>
      </c>
      <c r="P31" s="73">
        <v>9000</v>
      </c>
      <c r="Q31" s="74">
        <v>5.8</v>
      </c>
      <c r="R31" s="74">
        <f t="shared" si="2"/>
        <v>52200</v>
      </c>
      <c r="S31" s="45">
        <v>202309</v>
      </c>
      <c r="T31" s="75" t="s">
        <v>220</v>
      </c>
      <c r="U31" s="76"/>
      <c r="V31" s="68">
        <v>5.7638020699999997</v>
      </c>
      <c r="W31" s="77"/>
      <c r="X31" s="49"/>
      <c r="Y31" s="49"/>
      <c r="Z31" s="50" t="s">
        <v>221</v>
      </c>
      <c r="AA31" s="51">
        <v>0.3</v>
      </c>
      <c r="AB31" s="78">
        <v>10</v>
      </c>
      <c r="AC31" s="51">
        <v>3</v>
      </c>
    </row>
    <row r="32" spans="1:29" s="52" customFormat="1" ht="15" customHeight="1">
      <c r="A32" s="53" t="s">
        <v>41</v>
      </c>
      <c r="B32" s="34" t="s">
        <v>42</v>
      </c>
      <c r="C32" s="54" t="s">
        <v>43</v>
      </c>
      <c r="D32" s="54" t="s">
        <v>44</v>
      </c>
      <c r="E32" s="53" t="s">
        <v>222</v>
      </c>
      <c r="F32" s="53" t="s">
        <v>223</v>
      </c>
      <c r="G32" s="53" t="s">
        <v>33</v>
      </c>
      <c r="H32" s="55" t="s">
        <v>224</v>
      </c>
      <c r="I32" s="35" t="e">
        <f>VLOOKUP(H32,#REF!,1,FALSE)</f>
        <v>#REF!</v>
      </c>
      <c r="J32" s="56" t="s">
        <v>35</v>
      </c>
      <c r="K32" s="53" t="s">
        <v>67</v>
      </c>
      <c r="L32" s="57" t="s">
        <v>225</v>
      </c>
      <c r="M32" s="58"/>
      <c r="N32" s="59">
        <v>45017</v>
      </c>
      <c r="O32" s="53"/>
      <c r="P32" s="60">
        <v>4900</v>
      </c>
      <c r="Q32" s="66">
        <v>178.851</v>
      </c>
      <c r="R32" s="62">
        <f t="shared" si="2"/>
        <v>876369.9</v>
      </c>
      <c r="S32" s="45">
        <v>202309</v>
      </c>
      <c r="T32" s="63" t="s">
        <v>226</v>
      </c>
      <c r="U32" s="64"/>
      <c r="V32" s="48">
        <v>178.85035705600001</v>
      </c>
      <c r="W32" s="65"/>
      <c r="X32" s="49"/>
      <c r="Y32" s="49"/>
      <c r="Z32" s="50" t="s">
        <v>227</v>
      </c>
      <c r="AA32" s="51">
        <v>0</v>
      </c>
      <c r="AB32" s="51"/>
      <c r="AC32" s="51">
        <v>0</v>
      </c>
    </row>
    <row r="33" spans="1:29" s="336" customFormat="1" ht="15" customHeight="1">
      <c r="A33" s="315" t="s">
        <v>41</v>
      </c>
      <c r="B33" s="316" t="s">
        <v>42</v>
      </c>
      <c r="C33" s="317" t="s">
        <v>43</v>
      </c>
      <c r="D33" s="317" t="s">
        <v>44</v>
      </c>
      <c r="E33" s="315" t="s">
        <v>228</v>
      </c>
      <c r="F33" s="315" t="s">
        <v>229</v>
      </c>
      <c r="G33" s="315" t="s">
        <v>33</v>
      </c>
      <c r="H33" s="318" t="s">
        <v>230</v>
      </c>
      <c r="I33" s="319" t="e">
        <f>VLOOKUP(H33,#REF!,1,FALSE)</f>
        <v>#REF!</v>
      </c>
      <c r="J33" s="320" t="s">
        <v>35</v>
      </c>
      <c r="K33" s="315" t="s">
        <v>231</v>
      </c>
      <c r="L33" s="321" t="s">
        <v>232</v>
      </c>
      <c r="M33" s="322"/>
      <c r="N33" s="323">
        <v>43922</v>
      </c>
      <c r="O33" s="315"/>
      <c r="P33" s="341" t="s">
        <v>233</v>
      </c>
      <c r="Q33" s="338"/>
      <c r="R33" s="326">
        <v>0</v>
      </c>
      <c r="S33" s="327">
        <v>202309</v>
      </c>
      <c r="T33" s="328" t="s">
        <v>234</v>
      </c>
      <c r="U33" s="329"/>
      <c r="V33" s="330"/>
      <c r="W33" s="342"/>
      <c r="X33" s="333">
        <v>45017</v>
      </c>
      <c r="Y33" s="333">
        <v>45382</v>
      </c>
      <c r="Z33" s="334"/>
      <c r="AA33" s="335">
        <v>0</v>
      </c>
      <c r="AB33" s="335"/>
      <c r="AC33" s="335">
        <v>0</v>
      </c>
    </row>
    <row r="34" spans="1:29" s="336" customFormat="1" ht="15" customHeight="1">
      <c r="A34" s="315" t="s">
        <v>41</v>
      </c>
      <c r="B34" s="316" t="s">
        <v>42</v>
      </c>
      <c r="C34" s="317" t="s">
        <v>43</v>
      </c>
      <c r="D34" s="317" t="s">
        <v>44</v>
      </c>
      <c r="E34" s="315" t="s">
        <v>228</v>
      </c>
      <c r="F34" s="315" t="s">
        <v>229</v>
      </c>
      <c r="G34" s="315" t="s">
        <v>33</v>
      </c>
      <c r="H34" s="318" t="s">
        <v>230</v>
      </c>
      <c r="I34" s="319" t="e">
        <f>VLOOKUP(H34,#REF!,1,FALSE)</f>
        <v>#REF!</v>
      </c>
      <c r="J34" s="320" t="s">
        <v>35</v>
      </c>
      <c r="K34" s="315"/>
      <c r="L34" s="321" t="s">
        <v>235</v>
      </c>
      <c r="M34" s="322"/>
      <c r="N34" s="323"/>
      <c r="O34" s="315"/>
      <c r="P34" s="324">
        <v>0.2</v>
      </c>
      <c r="Q34" s="338"/>
      <c r="R34" s="326">
        <f>ROUND(P34*Q34,2)</f>
        <v>0</v>
      </c>
      <c r="S34" s="327">
        <v>202309</v>
      </c>
      <c r="T34" s="328" t="s">
        <v>236</v>
      </c>
      <c r="U34" s="329"/>
      <c r="V34" s="330"/>
      <c r="W34" s="331"/>
      <c r="X34" s="333">
        <v>45017</v>
      </c>
      <c r="Y34" s="333">
        <v>45382</v>
      </c>
      <c r="Z34" s="334"/>
      <c r="AA34" s="335">
        <v>0</v>
      </c>
      <c r="AB34" s="335"/>
      <c r="AC34" s="335">
        <v>0</v>
      </c>
    </row>
    <row r="35" spans="1:29" s="336" customFormat="1" ht="15" customHeight="1">
      <c r="A35" s="315" t="s">
        <v>41</v>
      </c>
      <c r="B35" s="316" t="s">
        <v>42</v>
      </c>
      <c r="C35" s="317" t="s">
        <v>43</v>
      </c>
      <c r="D35" s="317" t="s">
        <v>44</v>
      </c>
      <c r="E35" s="315" t="s">
        <v>228</v>
      </c>
      <c r="F35" s="315" t="s">
        <v>229</v>
      </c>
      <c r="G35" s="315" t="s">
        <v>33</v>
      </c>
      <c r="H35" s="318" t="s">
        <v>230</v>
      </c>
      <c r="I35" s="319" t="e">
        <f>VLOOKUP(H35,#REF!,1,FALSE)</f>
        <v>#REF!</v>
      </c>
      <c r="J35" s="320" t="s">
        <v>35</v>
      </c>
      <c r="K35" s="315" t="s">
        <v>237</v>
      </c>
      <c r="L35" s="321" t="s">
        <v>238</v>
      </c>
      <c r="M35" s="322"/>
      <c r="N35" s="323">
        <v>43922</v>
      </c>
      <c r="O35" s="315"/>
      <c r="P35" s="324" t="s">
        <v>239</v>
      </c>
      <c r="Q35" s="338"/>
      <c r="R35" s="326">
        <f>ROUND(Q35*0.3,2)</f>
        <v>0</v>
      </c>
      <c r="S35" s="327">
        <v>202309</v>
      </c>
      <c r="T35" s="328" t="s">
        <v>240</v>
      </c>
      <c r="U35" s="329"/>
      <c r="V35" s="330"/>
      <c r="W35" s="331"/>
      <c r="X35" s="333">
        <v>45017</v>
      </c>
      <c r="Y35" s="333">
        <v>45382</v>
      </c>
      <c r="Z35" s="334"/>
      <c r="AA35" s="335">
        <v>0</v>
      </c>
      <c r="AB35" s="335"/>
      <c r="AC35" s="335">
        <v>0</v>
      </c>
    </row>
    <row r="36" spans="1:29" s="52" customFormat="1" ht="15" customHeight="1">
      <c r="A36" s="53" t="s">
        <v>41</v>
      </c>
      <c r="B36" s="34" t="s">
        <v>42</v>
      </c>
      <c r="C36" s="54" t="s">
        <v>43</v>
      </c>
      <c r="D36" s="54" t="s">
        <v>44</v>
      </c>
      <c r="E36" s="53" t="s">
        <v>241</v>
      </c>
      <c r="F36" s="53" t="s">
        <v>242</v>
      </c>
      <c r="G36" s="53" t="s">
        <v>33</v>
      </c>
      <c r="H36" s="55" t="s">
        <v>243</v>
      </c>
      <c r="I36" s="35" t="e">
        <f>VLOOKUP(H36,#REF!,1,FALSE)</f>
        <v>#REF!</v>
      </c>
      <c r="J36" s="56" t="s">
        <v>35</v>
      </c>
      <c r="K36" s="53" t="s">
        <v>244</v>
      </c>
      <c r="L36" s="57" t="s">
        <v>244</v>
      </c>
      <c r="M36" s="58"/>
      <c r="N36" s="59">
        <v>44197</v>
      </c>
      <c r="O36" s="53"/>
      <c r="P36" s="60">
        <v>6200</v>
      </c>
      <c r="Q36" s="66"/>
      <c r="R36" s="62">
        <f t="shared" ref="R36:R56" si="3">ROUND(P36*Q36,2)</f>
        <v>0</v>
      </c>
      <c r="S36" s="45">
        <v>202309</v>
      </c>
      <c r="T36" s="63" t="s">
        <v>245</v>
      </c>
      <c r="U36" s="64"/>
      <c r="V36" s="48">
        <v>2.8529365059999998</v>
      </c>
      <c r="W36" s="65"/>
      <c r="X36" s="49"/>
      <c r="Y36" s="49"/>
      <c r="Z36" s="50" t="s">
        <v>246</v>
      </c>
      <c r="AA36" s="51">
        <v>0</v>
      </c>
      <c r="AB36" s="51"/>
      <c r="AC36" s="51">
        <v>0</v>
      </c>
    </row>
    <row r="37" spans="1:29" s="336" customFormat="1" ht="15" customHeight="1">
      <c r="A37" s="315" t="s">
        <v>41</v>
      </c>
      <c r="B37" s="316" t="s">
        <v>42</v>
      </c>
      <c r="C37" s="317" t="s">
        <v>43</v>
      </c>
      <c r="D37" s="317" t="s">
        <v>44</v>
      </c>
      <c r="E37" s="315" t="s">
        <v>241</v>
      </c>
      <c r="F37" s="315" t="s">
        <v>242</v>
      </c>
      <c r="G37" s="315" t="s">
        <v>33</v>
      </c>
      <c r="H37" s="318" t="s">
        <v>247</v>
      </c>
      <c r="I37" s="319" t="e">
        <f>VLOOKUP(H37,#REF!,1,FALSE)</f>
        <v>#REF!</v>
      </c>
      <c r="J37" s="320" t="s">
        <v>35</v>
      </c>
      <c r="K37" s="315" t="s">
        <v>248</v>
      </c>
      <c r="L37" s="321" t="s">
        <v>248</v>
      </c>
      <c r="M37" s="322"/>
      <c r="N37" s="323">
        <v>44197</v>
      </c>
      <c r="O37" s="315"/>
      <c r="P37" s="324">
        <v>4800</v>
      </c>
      <c r="Q37" s="338">
        <v>65.739000000000004</v>
      </c>
      <c r="R37" s="326">
        <f t="shared" si="3"/>
        <v>315547.2</v>
      </c>
      <c r="S37" s="327">
        <v>202309</v>
      </c>
      <c r="T37" s="328" t="s">
        <v>249</v>
      </c>
      <c r="U37" s="329"/>
      <c r="V37" s="330">
        <v>65.738639832000004</v>
      </c>
      <c r="W37" s="331"/>
      <c r="X37" s="333">
        <v>45047</v>
      </c>
      <c r="Y37" s="333">
        <v>45412</v>
      </c>
      <c r="Z37" s="334" t="s">
        <v>250</v>
      </c>
      <c r="AA37" s="335">
        <v>0</v>
      </c>
      <c r="AB37" s="335"/>
      <c r="AC37" s="335">
        <v>0</v>
      </c>
    </row>
    <row r="38" spans="1:29" s="336" customFormat="1" ht="15" customHeight="1">
      <c r="A38" s="315" t="s">
        <v>41</v>
      </c>
      <c r="B38" s="316" t="s">
        <v>42</v>
      </c>
      <c r="C38" s="317" t="s">
        <v>43</v>
      </c>
      <c r="D38" s="317" t="s">
        <v>44</v>
      </c>
      <c r="E38" s="315" t="s">
        <v>251</v>
      </c>
      <c r="F38" s="315" t="s">
        <v>252</v>
      </c>
      <c r="G38" s="315" t="s">
        <v>33</v>
      </c>
      <c r="H38" s="318" t="s">
        <v>253</v>
      </c>
      <c r="I38" s="319" t="e">
        <f>VLOOKUP(H38,#REF!,1,FALSE)</f>
        <v>#REF!</v>
      </c>
      <c r="J38" s="320" t="s">
        <v>35</v>
      </c>
      <c r="K38" s="315"/>
      <c r="L38" s="321" t="s">
        <v>254</v>
      </c>
      <c r="M38" s="322"/>
      <c r="N38" s="323">
        <v>44562</v>
      </c>
      <c r="O38" s="315"/>
      <c r="P38" s="324">
        <v>5800</v>
      </c>
      <c r="Q38" s="338">
        <v>1315.816</v>
      </c>
      <c r="R38" s="326">
        <f t="shared" si="3"/>
        <v>7631732.7999999998</v>
      </c>
      <c r="S38" s="327">
        <v>202309</v>
      </c>
      <c r="T38" s="328" t="s">
        <v>255</v>
      </c>
      <c r="U38" s="329"/>
      <c r="V38" s="330">
        <v>1315.815063477</v>
      </c>
      <c r="W38" s="343"/>
      <c r="X38" s="333">
        <v>44866</v>
      </c>
      <c r="Y38" s="333">
        <v>45230</v>
      </c>
      <c r="Z38" s="334" t="s">
        <v>256</v>
      </c>
      <c r="AA38" s="335"/>
      <c r="AB38" s="335"/>
      <c r="AC38" s="335">
        <v>0</v>
      </c>
    </row>
    <row r="39" spans="1:29" s="336" customFormat="1" ht="15" customHeight="1">
      <c r="A39" s="315" t="s">
        <v>41</v>
      </c>
      <c r="B39" s="316" t="s">
        <v>42</v>
      </c>
      <c r="C39" s="317" t="s">
        <v>43</v>
      </c>
      <c r="D39" s="317" t="s">
        <v>44</v>
      </c>
      <c r="E39" s="315" t="s">
        <v>257</v>
      </c>
      <c r="F39" s="315" t="s">
        <v>258</v>
      </c>
      <c r="G39" s="315" t="s">
        <v>33</v>
      </c>
      <c r="H39" s="318" t="s">
        <v>259</v>
      </c>
      <c r="I39" s="319" t="e">
        <f>VLOOKUP(H39,#REF!,1,FALSE)</f>
        <v>#REF!</v>
      </c>
      <c r="J39" s="320" t="s">
        <v>35</v>
      </c>
      <c r="K39" s="315"/>
      <c r="L39" s="321" t="s">
        <v>260</v>
      </c>
      <c r="M39" s="322"/>
      <c r="N39" s="323">
        <v>44896</v>
      </c>
      <c r="O39" s="315"/>
      <c r="P39" s="324">
        <v>8400</v>
      </c>
      <c r="Q39" s="338">
        <v>106.678</v>
      </c>
      <c r="R39" s="326">
        <f t="shared" si="3"/>
        <v>896095.2</v>
      </c>
      <c r="S39" s="327">
        <v>202309</v>
      </c>
      <c r="T39" s="328" t="s">
        <v>261</v>
      </c>
      <c r="U39" s="329"/>
      <c r="V39" s="330">
        <v>106.677108765</v>
      </c>
      <c r="W39" s="331"/>
      <c r="X39" s="333">
        <v>44896</v>
      </c>
      <c r="Y39" s="333">
        <v>45260</v>
      </c>
      <c r="Z39" s="334" t="s">
        <v>262</v>
      </c>
      <c r="AA39" s="335">
        <v>0</v>
      </c>
      <c r="AB39" s="335"/>
      <c r="AC39" s="335">
        <v>0</v>
      </c>
    </row>
    <row r="40" spans="1:29" s="336" customFormat="1" ht="15" customHeight="1">
      <c r="A40" s="315" t="s">
        <v>41</v>
      </c>
      <c r="B40" s="316" t="s">
        <v>42</v>
      </c>
      <c r="C40" s="317" t="s">
        <v>43</v>
      </c>
      <c r="D40" s="317" t="s">
        <v>44</v>
      </c>
      <c r="E40" s="315" t="s">
        <v>263</v>
      </c>
      <c r="F40" s="315" t="s">
        <v>264</v>
      </c>
      <c r="G40" s="315" t="s">
        <v>33</v>
      </c>
      <c r="H40" s="318" t="s">
        <v>265</v>
      </c>
      <c r="I40" s="319" t="e">
        <f>VLOOKUP(H40,#REF!,1,FALSE)</f>
        <v>#REF!</v>
      </c>
      <c r="J40" s="320" t="s">
        <v>35</v>
      </c>
      <c r="K40" s="315" t="s">
        <v>266</v>
      </c>
      <c r="L40" s="321" t="s">
        <v>267</v>
      </c>
      <c r="M40" s="322"/>
      <c r="N40" s="323">
        <v>44593</v>
      </c>
      <c r="O40" s="315"/>
      <c r="P40" s="324">
        <v>5400</v>
      </c>
      <c r="Q40" s="338">
        <v>339.95400000000001</v>
      </c>
      <c r="R40" s="326">
        <f t="shared" si="3"/>
        <v>1835751.6</v>
      </c>
      <c r="S40" s="327">
        <v>202309</v>
      </c>
      <c r="T40" s="328" t="s">
        <v>268</v>
      </c>
      <c r="U40" s="329"/>
      <c r="V40" s="330">
        <v>339.953948975</v>
      </c>
      <c r="W40" s="331"/>
      <c r="X40" s="333">
        <v>44958</v>
      </c>
      <c r="Y40" s="333">
        <v>45322</v>
      </c>
      <c r="Z40" s="334" t="s">
        <v>269</v>
      </c>
      <c r="AA40" s="335">
        <v>0</v>
      </c>
      <c r="AB40" s="335"/>
      <c r="AC40" s="335">
        <v>0</v>
      </c>
    </row>
    <row r="41" spans="1:29" s="52" customFormat="1" ht="15" customHeight="1">
      <c r="A41" s="53" t="s">
        <v>41</v>
      </c>
      <c r="B41" s="34" t="s">
        <v>42</v>
      </c>
      <c r="C41" s="54" t="s">
        <v>43</v>
      </c>
      <c r="D41" s="54" t="s">
        <v>44</v>
      </c>
      <c r="E41" s="53" t="s">
        <v>263</v>
      </c>
      <c r="F41" s="53" t="s">
        <v>264</v>
      </c>
      <c r="G41" s="53" t="s">
        <v>33</v>
      </c>
      <c r="H41" s="55" t="s">
        <v>270</v>
      </c>
      <c r="I41" s="35" t="e">
        <f>VLOOKUP(H41,#REF!,1,FALSE)</f>
        <v>#REF!</v>
      </c>
      <c r="J41" s="56" t="s">
        <v>35</v>
      </c>
      <c r="K41" s="53" t="s">
        <v>271</v>
      </c>
      <c r="L41" s="57" t="s">
        <v>272</v>
      </c>
      <c r="M41" s="58"/>
      <c r="N41" s="59">
        <v>44287</v>
      </c>
      <c r="O41" s="53"/>
      <c r="P41" s="60">
        <v>3500</v>
      </c>
      <c r="Q41" s="66">
        <v>18.817</v>
      </c>
      <c r="R41" s="62">
        <f t="shared" si="3"/>
        <v>65859.5</v>
      </c>
      <c r="S41" s="45">
        <v>202309</v>
      </c>
      <c r="T41" s="63" t="s">
        <v>273</v>
      </c>
      <c r="U41" s="64"/>
      <c r="V41" s="48">
        <v>18.81668663</v>
      </c>
      <c r="W41" s="65"/>
      <c r="X41" s="49"/>
      <c r="Y41" s="49"/>
      <c r="Z41" s="50" t="s">
        <v>274</v>
      </c>
      <c r="AA41" s="51">
        <v>0</v>
      </c>
      <c r="AB41" s="51"/>
      <c r="AC41" s="51">
        <v>0</v>
      </c>
    </row>
    <row r="42" spans="1:29" s="52" customFormat="1" ht="15" customHeight="1">
      <c r="A42" s="53" t="s">
        <v>41</v>
      </c>
      <c r="B42" s="34" t="s">
        <v>42</v>
      </c>
      <c r="C42" s="54" t="s">
        <v>43</v>
      </c>
      <c r="D42" s="54" t="s">
        <v>44</v>
      </c>
      <c r="E42" s="53" t="s">
        <v>263</v>
      </c>
      <c r="F42" s="53" t="s">
        <v>264</v>
      </c>
      <c r="G42" s="53" t="s">
        <v>33</v>
      </c>
      <c r="H42" s="55" t="s">
        <v>275</v>
      </c>
      <c r="I42" s="35" t="e">
        <f>VLOOKUP(H42,#REF!,1,FALSE)</f>
        <v>#REF!</v>
      </c>
      <c r="J42" s="56" t="s">
        <v>35</v>
      </c>
      <c r="K42" s="53" t="s">
        <v>276</v>
      </c>
      <c r="L42" s="57" t="s">
        <v>277</v>
      </c>
      <c r="M42" s="58"/>
      <c r="N42" s="59">
        <v>44774</v>
      </c>
      <c r="O42" s="53"/>
      <c r="P42" s="60">
        <v>6500</v>
      </c>
      <c r="Q42" s="66">
        <v>97.186000000000007</v>
      </c>
      <c r="R42" s="62">
        <f t="shared" si="3"/>
        <v>631709</v>
      </c>
      <c r="S42" s="45">
        <v>202309</v>
      </c>
      <c r="T42" s="63" t="s">
        <v>278</v>
      </c>
      <c r="U42" s="64"/>
      <c r="V42" s="48">
        <v>97.185195922999995</v>
      </c>
      <c r="W42" s="65"/>
      <c r="X42" s="49"/>
      <c r="Y42" s="49"/>
      <c r="Z42" s="50" t="s">
        <v>279</v>
      </c>
      <c r="AA42" s="51">
        <v>0</v>
      </c>
      <c r="AB42" s="51"/>
      <c r="AC42" s="51">
        <v>0</v>
      </c>
    </row>
    <row r="43" spans="1:29" s="52" customFormat="1" ht="15" customHeight="1">
      <c r="A43" s="53" t="s">
        <v>41</v>
      </c>
      <c r="B43" s="34" t="s">
        <v>42</v>
      </c>
      <c r="C43" s="54" t="s">
        <v>43</v>
      </c>
      <c r="D43" s="54" t="s">
        <v>44</v>
      </c>
      <c r="E43" s="53" t="s">
        <v>280</v>
      </c>
      <c r="F43" s="53" t="s">
        <v>281</v>
      </c>
      <c r="G43" s="53" t="s">
        <v>33</v>
      </c>
      <c r="H43" s="55" t="s">
        <v>282</v>
      </c>
      <c r="I43" s="35" t="e">
        <f>VLOOKUP(H43,#REF!,1,FALSE)</f>
        <v>#REF!</v>
      </c>
      <c r="J43" s="56" t="s">
        <v>35</v>
      </c>
      <c r="K43" s="53" t="s">
        <v>283</v>
      </c>
      <c r="L43" s="57" t="s">
        <v>284</v>
      </c>
      <c r="M43" s="58"/>
      <c r="N43" s="59">
        <v>44593</v>
      </c>
      <c r="O43" s="53"/>
      <c r="P43" s="60">
        <v>6800</v>
      </c>
      <c r="Q43" s="66"/>
      <c r="R43" s="62">
        <f t="shared" si="3"/>
        <v>0</v>
      </c>
      <c r="S43" s="45">
        <v>202309</v>
      </c>
      <c r="T43" s="63" t="s">
        <v>285</v>
      </c>
      <c r="U43" s="64"/>
      <c r="V43" s="48">
        <v>0</v>
      </c>
      <c r="W43" s="65"/>
      <c r="X43" s="49"/>
      <c r="Y43" s="49"/>
      <c r="Z43" s="50" t="s">
        <v>286</v>
      </c>
      <c r="AA43" s="51">
        <v>0</v>
      </c>
      <c r="AB43" s="51"/>
      <c r="AC43" s="51">
        <v>0</v>
      </c>
    </row>
    <row r="44" spans="1:29" s="336" customFormat="1" ht="15" customHeight="1">
      <c r="A44" s="315" t="s">
        <v>41</v>
      </c>
      <c r="B44" s="316" t="s">
        <v>42</v>
      </c>
      <c r="C44" s="317" t="s">
        <v>43</v>
      </c>
      <c r="D44" s="317" t="s">
        <v>44</v>
      </c>
      <c r="E44" s="315" t="s">
        <v>280</v>
      </c>
      <c r="F44" s="315" t="s">
        <v>281</v>
      </c>
      <c r="G44" s="315" t="s">
        <v>33</v>
      </c>
      <c r="H44" s="318" t="s">
        <v>287</v>
      </c>
      <c r="I44" s="319" t="e">
        <f>VLOOKUP(H44,#REF!,1,FALSE)</f>
        <v>#REF!</v>
      </c>
      <c r="J44" s="320" t="s">
        <v>35</v>
      </c>
      <c r="K44" s="315" t="s">
        <v>48</v>
      </c>
      <c r="L44" s="321" t="s">
        <v>288</v>
      </c>
      <c r="M44" s="322"/>
      <c r="N44" s="323">
        <v>43556</v>
      </c>
      <c r="O44" s="315"/>
      <c r="P44" s="324">
        <v>8400</v>
      </c>
      <c r="Q44" s="338">
        <v>2257.895</v>
      </c>
      <c r="R44" s="326">
        <f t="shared" si="3"/>
        <v>18966318</v>
      </c>
      <c r="S44" s="327">
        <v>202309</v>
      </c>
      <c r="T44" s="328" t="s">
        <v>289</v>
      </c>
      <c r="U44" s="329"/>
      <c r="V44" s="330">
        <v>2257.8940429690001</v>
      </c>
      <c r="W44" s="331"/>
      <c r="X44" s="333">
        <v>44927</v>
      </c>
      <c r="Y44" s="333">
        <v>45291</v>
      </c>
      <c r="Z44" s="334" t="s">
        <v>290</v>
      </c>
      <c r="AA44" s="335">
        <v>0</v>
      </c>
      <c r="AB44" s="335"/>
      <c r="AC44" s="335">
        <v>0</v>
      </c>
    </row>
    <row r="45" spans="1:29" s="52" customFormat="1" ht="15" customHeight="1">
      <c r="A45" s="53" t="s">
        <v>41</v>
      </c>
      <c r="B45" s="34" t="s">
        <v>42</v>
      </c>
      <c r="C45" s="54" t="s">
        <v>43</v>
      </c>
      <c r="D45" s="54" t="s">
        <v>44</v>
      </c>
      <c r="E45" s="53" t="s">
        <v>280</v>
      </c>
      <c r="F45" s="53" t="s">
        <v>281</v>
      </c>
      <c r="G45" s="53" t="s">
        <v>33</v>
      </c>
      <c r="H45" s="55" t="s">
        <v>291</v>
      </c>
      <c r="I45" s="35" t="e">
        <f>VLOOKUP(H45,#REF!,1,FALSE)</f>
        <v>#REF!</v>
      </c>
      <c r="J45" s="56" t="s">
        <v>35</v>
      </c>
      <c r="K45" s="53" t="s">
        <v>292</v>
      </c>
      <c r="L45" s="57" t="s">
        <v>293</v>
      </c>
      <c r="M45" s="58"/>
      <c r="N45" s="59">
        <v>44621</v>
      </c>
      <c r="O45" s="53"/>
      <c r="P45" s="60">
        <v>5300</v>
      </c>
      <c r="Q45" s="66"/>
      <c r="R45" s="62">
        <f t="shared" si="3"/>
        <v>0</v>
      </c>
      <c r="S45" s="45">
        <v>202309</v>
      </c>
      <c r="T45" s="63" t="s">
        <v>294</v>
      </c>
      <c r="U45" s="64"/>
      <c r="V45" s="48">
        <v>0</v>
      </c>
      <c r="W45" s="65"/>
      <c r="X45" s="49"/>
      <c r="Y45" s="49"/>
      <c r="Z45" s="50" t="s">
        <v>295</v>
      </c>
      <c r="AA45" s="51">
        <v>0</v>
      </c>
      <c r="AB45" s="51"/>
      <c r="AC45" s="51">
        <v>0</v>
      </c>
    </row>
    <row r="46" spans="1:29" s="336" customFormat="1" ht="15" customHeight="1">
      <c r="A46" s="315" t="s">
        <v>41</v>
      </c>
      <c r="B46" s="316" t="s">
        <v>42</v>
      </c>
      <c r="C46" s="317" t="s">
        <v>43</v>
      </c>
      <c r="D46" s="317" t="s">
        <v>44</v>
      </c>
      <c r="E46" s="315" t="s">
        <v>296</v>
      </c>
      <c r="F46" s="315" t="s">
        <v>297</v>
      </c>
      <c r="G46" s="315" t="s">
        <v>33</v>
      </c>
      <c r="H46" s="318" t="s">
        <v>298</v>
      </c>
      <c r="I46" s="319" t="e">
        <f>VLOOKUP(H46,#REF!,1,FALSE)</f>
        <v>#REF!</v>
      </c>
      <c r="J46" s="320" t="s">
        <v>35</v>
      </c>
      <c r="K46" s="315"/>
      <c r="L46" s="321" t="s">
        <v>299</v>
      </c>
      <c r="M46" s="322"/>
      <c r="N46" s="323">
        <v>44896</v>
      </c>
      <c r="O46" s="315"/>
      <c r="P46" s="324">
        <v>5000</v>
      </c>
      <c r="Q46" s="338"/>
      <c r="R46" s="326">
        <f t="shared" si="3"/>
        <v>0</v>
      </c>
      <c r="S46" s="327">
        <v>202309</v>
      </c>
      <c r="T46" s="328" t="s">
        <v>300</v>
      </c>
      <c r="U46" s="329"/>
      <c r="V46" s="330">
        <v>0</v>
      </c>
      <c r="W46" s="331"/>
      <c r="X46" s="333">
        <v>44896</v>
      </c>
      <c r="Y46" s="333">
        <v>45260</v>
      </c>
      <c r="Z46" s="334" t="s">
        <v>301</v>
      </c>
      <c r="AA46" s="335">
        <v>0</v>
      </c>
      <c r="AB46" s="335"/>
      <c r="AC46" s="335">
        <v>0</v>
      </c>
    </row>
    <row r="47" spans="1:29" s="336" customFormat="1" ht="15" customHeight="1">
      <c r="A47" s="315" t="s">
        <v>41</v>
      </c>
      <c r="B47" s="316" t="s">
        <v>42</v>
      </c>
      <c r="C47" s="317" t="s">
        <v>43</v>
      </c>
      <c r="D47" s="317" t="s">
        <v>44</v>
      </c>
      <c r="E47" s="315" t="s">
        <v>296</v>
      </c>
      <c r="F47" s="315" t="s">
        <v>297</v>
      </c>
      <c r="G47" s="315" t="s">
        <v>33</v>
      </c>
      <c r="H47" s="318" t="s">
        <v>298</v>
      </c>
      <c r="I47" s="319" t="e">
        <f>VLOOKUP(H47,#REF!,1,FALSE)</f>
        <v>#REF!</v>
      </c>
      <c r="J47" s="320" t="s">
        <v>35</v>
      </c>
      <c r="K47" s="315"/>
      <c r="L47" s="321" t="s">
        <v>302</v>
      </c>
      <c r="M47" s="322"/>
      <c r="N47" s="323">
        <v>44896</v>
      </c>
      <c r="O47" s="315"/>
      <c r="P47" s="324">
        <v>5000</v>
      </c>
      <c r="Q47" s="338"/>
      <c r="R47" s="326">
        <f t="shared" si="3"/>
        <v>0</v>
      </c>
      <c r="S47" s="327">
        <v>202309</v>
      </c>
      <c r="T47" s="328" t="s">
        <v>303</v>
      </c>
      <c r="U47" s="329"/>
      <c r="V47" s="330">
        <v>0</v>
      </c>
      <c r="W47" s="331"/>
      <c r="X47" s="333">
        <v>44896</v>
      </c>
      <c r="Y47" s="333">
        <v>45260</v>
      </c>
      <c r="Z47" s="334" t="s">
        <v>304</v>
      </c>
      <c r="AA47" s="335">
        <v>0</v>
      </c>
      <c r="AB47" s="335"/>
      <c r="AC47" s="335">
        <v>0</v>
      </c>
    </row>
    <row r="48" spans="1:29" s="336" customFormat="1" ht="15" customHeight="1">
      <c r="A48" s="315" t="s">
        <v>41</v>
      </c>
      <c r="B48" s="316" t="s">
        <v>42</v>
      </c>
      <c r="C48" s="317" t="s">
        <v>43</v>
      </c>
      <c r="D48" s="317" t="s">
        <v>44</v>
      </c>
      <c r="E48" s="315" t="s">
        <v>305</v>
      </c>
      <c r="F48" s="315" t="s">
        <v>306</v>
      </c>
      <c r="G48" s="315" t="s">
        <v>33</v>
      </c>
      <c r="H48" s="318" t="s">
        <v>307</v>
      </c>
      <c r="I48" s="319" t="e">
        <f>VLOOKUP(H48,#REF!,1,FALSE)</f>
        <v>#REF!</v>
      </c>
      <c r="J48" s="320" t="s">
        <v>35</v>
      </c>
      <c r="K48" s="315" t="s">
        <v>67</v>
      </c>
      <c r="L48" s="321" t="s">
        <v>308</v>
      </c>
      <c r="M48" s="322"/>
      <c r="N48" s="323">
        <v>45017</v>
      </c>
      <c r="O48" s="315"/>
      <c r="P48" s="324">
        <v>8533</v>
      </c>
      <c r="Q48" s="338">
        <v>67.5</v>
      </c>
      <c r="R48" s="326">
        <f t="shared" si="3"/>
        <v>575977.5</v>
      </c>
      <c r="S48" s="327">
        <v>202309</v>
      </c>
      <c r="T48" s="328" t="s">
        <v>309</v>
      </c>
      <c r="U48" s="329"/>
      <c r="V48" s="330">
        <v>67.128562927000004</v>
      </c>
      <c r="W48" s="331">
        <v>67.5</v>
      </c>
      <c r="X48" s="333">
        <v>44927</v>
      </c>
      <c r="Y48" s="333">
        <v>46022</v>
      </c>
      <c r="Z48" s="334" t="s">
        <v>310</v>
      </c>
      <c r="AA48" s="335">
        <v>0</v>
      </c>
      <c r="AB48" s="335"/>
      <c r="AC48" s="335">
        <v>0</v>
      </c>
    </row>
    <row r="49" spans="1:30" s="52" customFormat="1" ht="15" customHeight="1">
      <c r="A49" s="53" t="s">
        <v>194</v>
      </c>
      <c r="B49" s="34" t="s">
        <v>148</v>
      </c>
      <c r="C49" s="54" t="s">
        <v>311</v>
      </c>
      <c r="D49" s="34" t="s">
        <v>312</v>
      </c>
      <c r="E49" s="53" t="s">
        <v>313</v>
      </c>
      <c r="F49" s="53" t="s">
        <v>314</v>
      </c>
      <c r="G49" s="53" t="s">
        <v>33</v>
      </c>
      <c r="H49" s="55" t="s">
        <v>315</v>
      </c>
      <c r="I49" s="35" t="e">
        <f>VLOOKUP(H49,#REF!,1,FALSE)</f>
        <v>#REF!</v>
      </c>
      <c r="J49" s="56" t="s">
        <v>316</v>
      </c>
      <c r="K49" s="53" t="s">
        <v>317</v>
      </c>
      <c r="L49" s="57" t="s">
        <v>318</v>
      </c>
      <c r="M49" s="58" t="s">
        <v>319</v>
      </c>
      <c r="N49" s="59" t="s">
        <v>320</v>
      </c>
      <c r="O49" s="53" t="s">
        <v>321</v>
      </c>
      <c r="P49" s="60">
        <v>9500</v>
      </c>
      <c r="Q49" s="66">
        <v>139.56</v>
      </c>
      <c r="R49" s="62">
        <f t="shared" si="3"/>
        <v>1325820</v>
      </c>
      <c r="S49" s="45">
        <v>202309</v>
      </c>
      <c r="T49" s="63" t="s">
        <v>322</v>
      </c>
      <c r="U49" s="64"/>
      <c r="V49" s="79">
        <v>139.559181424</v>
      </c>
      <c r="W49" s="65"/>
      <c r="X49" s="49"/>
      <c r="Y49" s="49"/>
      <c r="Z49" s="50" t="s">
        <v>323</v>
      </c>
      <c r="AA49" s="51">
        <v>0.2</v>
      </c>
      <c r="AB49" s="51">
        <v>600</v>
      </c>
      <c r="AC49" s="51">
        <v>120</v>
      </c>
      <c r="AD49" s="80"/>
    </row>
    <row r="50" spans="1:30" s="52" customFormat="1" ht="15" customHeight="1">
      <c r="A50" s="53" t="s">
        <v>194</v>
      </c>
      <c r="B50" s="34" t="s">
        <v>148</v>
      </c>
      <c r="C50" s="54" t="s">
        <v>311</v>
      </c>
      <c r="D50" s="34" t="s">
        <v>312</v>
      </c>
      <c r="E50" s="53" t="s">
        <v>313</v>
      </c>
      <c r="F50" s="53" t="s">
        <v>314</v>
      </c>
      <c r="G50" s="53" t="s">
        <v>33</v>
      </c>
      <c r="H50" s="55" t="s">
        <v>324</v>
      </c>
      <c r="I50" s="35" t="e">
        <f>VLOOKUP(H50,#REF!,1,FALSE)</f>
        <v>#REF!</v>
      </c>
      <c r="J50" s="56" t="s">
        <v>35</v>
      </c>
      <c r="K50" s="53"/>
      <c r="L50" s="57" t="s">
        <v>325</v>
      </c>
      <c r="M50" s="58" t="s">
        <v>326</v>
      </c>
      <c r="N50" s="69" t="s">
        <v>327</v>
      </c>
      <c r="O50" s="53" t="s">
        <v>328</v>
      </c>
      <c r="P50" s="60">
        <v>9500</v>
      </c>
      <c r="Q50" s="66"/>
      <c r="R50" s="62">
        <f t="shared" si="3"/>
        <v>0</v>
      </c>
      <c r="S50" s="45">
        <v>202309</v>
      </c>
      <c r="T50" s="63" t="s">
        <v>329</v>
      </c>
      <c r="U50" s="64"/>
      <c r="V50" s="48">
        <v>0</v>
      </c>
      <c r="W50" s="65"/>
      <c r="X50" s="49"/>
      <c r="Y50" s="49"/>
      <c r="Z50" s="50" t="s">
        <v>330</v>
      </c>
      <c r="AA50" s="51" t="s">
        <v>116</v>
      </c>
      <c r="AB50" s="51">
        <v>0</v>
      </c>
      <c r="AC50" s="51">
        <v>0</v>
      </c>
    </row>
    <row r="51" spans="1:30" s="52" customFormat="1" ht="15" customHeight="1">
      <c r="A51" s="53" t="s">
        <v>194</v>
      </c>
      <c r="B51" s="34" t="s">
        <v>148</v>
      </c>
      <c r="C51" s="54" t="s">
        <v>149</v>
      </c>
      <c r="D51" s="54" t="s">
        <v>30</v>
      </c>
      <c r="E51" s="53" t="s">
        <v>331</v>
      </c>
      <c r="F51" s="53" t="s">
        <v>332</v>
      </c>
      <c r="G51" s="53" t="s">
        <v>33</v>
      </c>
      <c r="H51" s="55" t="s">
        <v>333</v>
      </c>
      <c r="I51" s="35" t="e">
        <f>VLOOKUP(H51,#REF!,1,FALSE)</f>
        <v>#REF!</v>
      </c>
      <c r="J51" s="56" t="s">
        <v>334</v>
      </c>
      <c r="K51" s="53" t="s">
        <v>335</v>
      </c>
      <c r="L51" s="57" t="s">
        <v>336</v>
      </c>
      <c r="M51" s="58"/>
      <c r="N51" s="69" t="s">
        <v>337</v>
      </c>
      <c r="O51" s="53" t="s">
        <v>338</v>
      </c>
      <c r="P51" s="60">
        <v>9500</v>
      </c>
      <c r="Q51" s="66"/>
      <c r="R51" s="62">
        <f t="shared" si="3"/>
        <v>0</v>
      </c>
      <c r="S51" s="45">
        <v>202309</v>
      </c>
      <c r="T51" s="63" t="s">
        <v>339</v>
      </c>
      <c r="U51" s="64"/>
      <c r="V51" s="48"/>
      <c r="W51" s="65"/>
      <c r="X51" s="49"/>
      <c r="Y51" s="49"/>
      <c r="Z51" s="50"/>
      <c r="AA51" s="51" t="s">
        <v>116</v>
      </c>
      <c r="AB51" s="51">
        <v>0</v>
      </c>
      <c r="AC51" s="51">
        <v>0</v>
      </c>
    </row>
    <row r="52" spans="1:30" s="52" customFormat="1" ht="15" customHeight="1">
      <c r="A52" s="53" t="s">
        <v>194</v>
      </c>
      <c r="B52" s="34" t="s">
        <v>148</v>
      </c>
      <c r="C52" s="54" t="s">
        <v>149</v>
      </c>
      <c r="D52" s="54" t="s">
        <v>30</v>
      </c>
      <c r="E52" s="53" t="s">
        <v>331</v>
      </c>
      <c r="F52" s="53" t="s">
        <v>332</v>
      </c>
      <c r="G52" s="53" t="s">
        <v>33</v>
      </c>
      <c r="H52" s="55" t="s">
        <v>333</v>
      </c>
      <c r="I52" s="35" t="e">
        <f>VLOOKUP(H52,#REF!,1,FALSE)</f>
        <v>#REF!</v>
      </c>
      <c r="J52" s="56" t="s">
        <v>334</v>
      </c>
      <c r="K52" s="53" t="s">
        <v>340</v>
      </c>
      <c r="L52" s="57" t="s">
        <v>341</v>
      </c>
      <c r="M52" s="58"/>
      <c r="N52" s="69" t="s">
        <v>342</v>
      </c>
      <c r="O52" s="70" t="s">
        <v>343</v>
      </c>
      <c r="P52" s="60">
        <v>9500</v>
      </c>
      <c r="Q52" s="66"/>
      <c r="R52" s="62">
        <f t="shared" si="3"/>
        <v>0</v>
      </c>
      <c r="S52" s="45">
        <v>202309</v>
      </c>
      <c r="T52" s="63" t="s">
        <v>344</v>
      </c>
      <c r="U52" s="64"/>
      <c r="V52" s="48">
        <v>0</v>
      </c>
      <c r="W52" s="81"/>
      <c r="X52" s="49"/>
      <c r="Y52" s="49"/>
      <c r="Z52" s="50" t="s">
        <v>345</v>
      </c>
      <c r="AA52" s="51" t="s">
        <v>116</v>
      </c>
      <c r="AB52" s="51">
        <v>0</v>
      </c>
      <c r="AC52" s="51">
        <v>0</v>
      </c>
    </row>
    <row r="53" spans="1:30" s="52" customFormat="1" ht="15" customHeight="1">
      <c r="A53" s="53" t="s">
        <v>194</v>
      </c>
      <c r="B53" s="34" t="s">
        <v>148</v>
      </c>
      <c r="C53" s="54" t="s">
        <v>149</v>
      </c>
      <c r="D53" s="54" t="s">
        <v>30</v>
      </c>
      <c r="E53" s="53" t="s">
        <v>331</v>
      </c>
      <c r="F53" s="53" t="s">
        <v>332</v>
      </c>
      <c r="G53" s="53" t="s">
        <v>33</v>
      </c>
      <c r="H53" s="55" t="s">
        <v>333</v>
      </c>
      <c r="I53" s="35" t="e">
        <f>VLOOKUP(H53,#REF!,1,FALSE)</f>
        <v>#REF!</v>
      </c>
      <c r="J53" s="56" t="s">
        <v>35</v>
      </c>
      <c r="K53" s="70" t="s">
        <v>346</v>
      </c>
      <c r="L53" s="57" t="s">
        <v>332</v>
      </c>
      <c r="M53" s="58"/>
      <c r="N53" s="69" t="s">
        <v>347</v>
      </c>
      <c r="O53" s="53" t="s">
        <v>348</v>
      </c>
      <c r="P53" s="60">
        <v>9500</v>
      </c>
      <c r="Q53" s="66">
        <v>56.1</v>
      </c>
      <c r="R53" s="62">
        <f t="shared" si="3"/>
        <v>532950</v>
      </c>
      <c r="S53" s="45">
        <v>202309</v>
      </c>
      <c r="T53" s="63" t="s">
        <v>349</v>
      </c>
      <c r="U53" s="64"/>
      <c r="V53" s="68">
        <v>56.021424254999999</v>
      </c>
      <c r="W53" s="81"/>
      <c r="X53" s="49"/>
      <c r="Y53" s="49"/>
      <c r="Z53" s="50" t="s">
        <v>350</v>
      </c>
      <c r="AA53" s="51">
        <v>0.3</v>
      </c>
      <c r="AB53" s="51">
        <v>160</v>
      </c>
      <c r="AC53" s="51">
        <f>AB53*0.3</f>
        <v>48</v>
      </c>
    </row>
    <row r="54" spans="1:30" s="52" customFormat="1" ht="15" customHeight="1">
      <c r="A54" s="53" t="s">
        <v>194</v>
      </c>
      <c r="B54" s="34" t="s">
        <v>148</v>
      </c>
      <c r="C54" s="54" t="s">
        <v>149</v>
      </c>
      <c r="D54" s="54" t="s">
        <v>30</v>
      </c>
      <c r="E54" s="53" t="s">
        <v>331</v>
      </c>
      <c r="F54" s="53" t="s">
        <v>332</v>
      </c>
      <c r="G54" s="53" t="s">
        <v>33</v>
      </c>
      <c r="H54" s="55" t="s">
        <v>333</v>
      </c>
      <c r="I54" s="35" t="e">
        <f>VLOOKUP(H54,#REF!,1,FALSE)</f>
        <v>#REF!</v>
      </c>
      <c r="J54" s="56" t="s">
        <v>35</v>
      </c>
      <c r="K54" s="53" t="s">
        <v>351</v>
      </c>
      <c r="L54" s="57" t="s">
        <v>352</v>
      </c>
      <c r="M54" s="58"/>
      <c r="N54" s="69" t="s">
        <v>353</v>
      </c>
      <c r="O54" s="53" t="s">
        <v>354</v>
      </c>
      <c r="P54" s="60">
        <v>9500</v>
      </c>
      <c r="Q54" s="66">
        <v>48</v>
      </c>
      <c r="R54" s="62">
        <f t="shared" si="3"/>
        <v>456000</v>
      </c>
      <c r="S54" s="45">
        <v>202309</v>
      </c>
      <c r="T54" s="63" t="s">
        <v>355</v>
      </c>
      <c r="U54" s="64"/>
      <c r="V54" s="68">
        <v>47.965879135000002</v>
      </c>
      <c r="W54" s="81"/>
      <c r="X54" s="49"/>
      <c r="Y54" s="49"/>
      <c r="Z54" s="50" t="s">
        <v>356</v>
      </c>
      <c r="AA54" s="51">
        <v>0.3</v>
      </c>
      <c r="AB54" s="51">
        <v>140</v>
      </c>
      <c r="AC54" s="51">
        <v>42</v>
      </c>
    </row>
    <row r="55" spans="1:30" s="52" customFormat="1" ht="15" customHeight="1">
      <c r="A55" s="53" t="s">
        <v>194</v>
      </c>
      <c r="B55" s="34" t="s">
        <v>148</v>
      </c>
      <c r="C55" s="54" t="s">
        <v>149</v>
      </c>
      <c r="D55" s="54" t="s">
        <v>30</v>
      </c>
      <c r="E55" s="53" t="s">
        <v>331</v>
      </c>
      <c r="F55" s="53" t="s">
        <v>357</v>
      </c>
      <c r="G55" s="53" t="s">
        <v>33</v>
      </c>
      <c r="H55" s="55" t="s">
        <v>358</v>
      </c>
      <c r="I55" s="35" t="e">
        <f>VLOOKUP(H55,#REF!,1,FALSE)</f>
        <v>#REF!</v>
      </c>
      <c r="J55" s="56" t="s">
        <v>35</v>
      </c>
      <c r="K55" s="53" t="s">
        <v>359</v>
      </c>
      <c r="L55" s="57" t="s">
        <v>360</v>
      </c>
      <c r="M55" s="58"/>
      <c r="N55" s="59" t="s">
        <v>361</v>
      </c>
      <c r="O55" s="70" t="s">
        <v>362</v>
      </c>
      <c r="P55" s="60">
        <v>9500</v>
      </c>
      <c r="Q55" s="66"/>
      <c r="R55" s="62">
        <f t="shared" si="3"/>
        <v>0</v>
      </c>
      <c r="S55" s="45">
        <v>202309</v>
      </c>
      <c r="T55" s="63" t="s">
        <v>363</v>
      </c>
      <c r="U55" s="64"/>
      <c r="V55" s="48">
        <v>0</v>
      </c>
      <c r="W55" s="65"/>
      <c r="X55" s="49"/>
      <c r="Y55" s="49"/>
      <c r="Z55" s="50" t="s">
        <v>364</v>
      </c>
      <c r="AA55" s="51" t="s">
        <v>116</v>
      </c>
      <c r="AB55" s="51"/>
      <c r="AC55" s="51"/>
    </row>
    <row r="56" spans="1:30" s="52" customFormat="1" ht="15" customHeight="1">
      <c r="A56" s="53" t="s">
        <v>194</v>
      </c>
      <c r="B56" s="34" t="s">
        <v>148</v>
      </c>
      <c r="C56" s="54" t="s">
        <v>149</v>
      </c>
      <c r="D56" s="54" t="s">
        <v>30</v>
      </c>
      <c r="E56" s="53" t="s">
        <v>331</v>
      </c>
      <c r="F56" s="53" t="s">
        <v>357</v>
      </c>
      <c r="G56" s="53" t="s">
        <v>33</v>
      </c>
      <c r="H56" s="55" t="s">
        <v>358</v>
      </c>
      <c r="I56" s="35" t="e">
        <f>VLOOKUP(H56,#REF!,1,FALSE)</f>
        <v>#REF!</v>
      </c>
      <c r="J56" s="56" t="s">
        <v>35</v>
      </c>
      <c r="K56" s="53" t="s">
        <v>365</v>
      </c>
      <c r="L56" s="57" t="s">
        <v>365</v>
      </c>
      <c r="M56" s="58"/>
      <c r="N56" s="69" t="s">
        <v>366</v>
      </c>
      <c r="O56" s="70" t="s">
        <v>367</v>
      </c>
      <c r="P56" s="60">
        <v>9500</v>
      </c>
      <c r="Q56" s="66">
        <v>62</v>
      </c>
      <c r="R56" s="62">
        <f t="shared" si="3"/>
        <v>589000</v>
      </c>
      <c r="S56" s="45">
        <v>202309</v>
      </c>
      <c r="T56" s="82" t="s">
        <v>368</v>
      </c>
      <c r="U56" s="64"/>
      <c r="V56" s="68">
        <v>61.971384735000001</v>
      </c>
      <c r="W56" s="83"/>
      <c r="X56" s="49"/>
      <c r="Y56" s="49"/>
      <c r="Z56" s="50" t="s">
        <v>369</v>
      </c>
      <c r="AA56" s="51">
        <v>0.3</v>
      </c>
      <c r="AB56" s="51">
        <v>200</v>
      </c>
      <c r="AC56" s="51">
        <f>AA56*AB56</f>
        <v>60</v>
      </c>
    </row>
    <row r="57" spans="1:30" s="336" customFormat="1" ht="15" customHeight="1">
      <c r="A57" s="315" t="s">
        <v>194</v>
      </c>
      <c r="B57" s="316" t="s">
        <v>148</v>
      </c>
      <c r="C57" s="317" t="s">
        <v>149</v>
      </c>
      <c r="D57" s="316" t="s">
        <v>30</v>
      </c>
      <c r="E57" s="315" t="s">
        <v>331</v>
      </c>
      <c r="F57" s="315" t="s">
        <v>370</v>
      </c>
      <c r="G57" s="315" t="s">
        <v>33</v>
      </c>
      <c r="H57" s="318" t="s">
        <v>371</v>
      </c>
      <c r="I57" s="319" t="e">
        <f>VLOOKUP(H57,#REF!,1,FALSE)</f>
        <v>#REF!</v>
      </c>
      <c r="J57" s="320" t="s">
        <v>167</v>
      </c>
      <c r="K57" s="339" t="s">
        <v>372</v>
      </c>
      <c r="L57" s="321" t="s">
        <v>373</v>
      </c>
      <c r="M57" s="322"/>
      <c r="N57" s="323">
        <v>41244</v>
      </c>
      <c r="O57" s="315" t="s">
        <v>374</v>
      </c>
      <c r="P57" s="341" t="s">
        <v>375</v>
      </c>
      <c r="Q57" s="338">
        <v>100.53400000000001</v>
      </c>
      <c r="R57" s="326">
        <f>ROUND(14000*Q57,2)</f>
        <v>1407476</v>
      </c>
      <c r="S57" s="327">
        <v>202309</v>
      </c>
      <c r="T57" s="328" t="s">
        <v>376</v>
      </c>
      <c r="U57" s="329"/>
      <c r="V57" s="330">
        <v>100.533848179</v>
      </c>
      <c r="W57" s="331"/>
      <c r="X57" s="333">
        <v>44829</v>
      </c>
      <c r="Y57" s="333">
        <v>45559</v>
      </c>
      <c r="Z57" s="334" t="s">
        <v>377</v>
      </c>
      <c r="AA57" s="335">
        <f>85/620</f>
        <v>0.13709677419354838</v>
      </c>
      <c r="AB57" s="335">
        <v>420</v>
      </c>
      <c r="AC57" s="335" t="s">
        <v>378</v>
      </c>
    </row>
    <row r="58" spans="1:30" s="336" customFormat="1" ht="15" customHeight="1">
      <c r="A58" s="315" t="s">
        <v>194</v>
      </c>
      <c r="B58" s="316" t="s">
        <v>148</v>
      </c>
      <c r="C58" s="317" t="s">
        <v>149</v>
      </c>
      <c r="D58" s="316" t="s">
        <v>30</v>
      </c>
      <c r="E58" s="315" t="s">
        <v>331</v>
      </c>
      <c r="F58" s="315" t="s">
        <v>370</v>
      </c>
      <c r="G58" s="315" t="s">
        <v>33</v>
      </c>
      <c r="H58" s="318" t="s">
        <v>371</v>
      </c>
      <c r="I58" s="319" t="e">
        <f>VLOOKUP(H58,#REF!,1,FALSE)</f>
        <v>#REF!</v>
      </c>
      <c r="J58" s="320" t="s">
        <v>167</v>
      </c>
      <c r="K58" s="315" t="s">
        <v>379</v>
      </c>
      <c r="L58" s="321" t="s">
        <v>380</v>
      </c>
      <c r="M58" s="322"/>
      <c r="N58" s="323">
        <v>41244</v>
      </c>
      <c r="O58" s="315" t="s">
        <v>328</v>
      </c>
      <c r="P58" s="341" t="s">
        <v>381</v>
      </c>
      <c r="Q58" s="338">
        <v>108.07899999999999</v>
      </c>
      <c r="R58" s="326">
        <f>ROUND(14000*Q58,2)</f>
        <v>1513106</v>
      </c>
      <c r="S58" s="327">
        <v>202309</v>
      </c>
      <c r="T58" s="328" t="s">
        <v>382</v>
      </c>
      <c r="U58" s="329"/>
      <c r="V58" s="330">
        <v>108.078279075</v>
      </c>
      <c r="W58" s="331"/>
      <c r="X58" s="333">
        <v>44829</v>
      </c>
      <c r="Y58" s="333">
        <v>45559</v>
      </c>
      <c r="Z58" s="334" t="s">
        <v>383</v>
      </c>
      <c r="AA58" s="335">
        <f>85/620</f>
        <v>0.13709677419354838</v>
      </c>
      <c r="AB58" s="335">
        <v>200</v>
      </c>
      <c r="AC58" s="335" t="s">
        <v>378</v>
      </c>
    </row>
    <row r="59" spans="1:30" s="336" customFormat="1" ht="15" customHeight="1">
      <c r="A59" s="315" t="s">
        <v>194</v>
      </c>
      <c r="B59" s="316" t="s">
        <v>148</v>
      </c>
      <c r="C59" s="317" t="s">
        <v>149</v>
      </c>
      <c r="D59" s="316" t="s">
        <v>30</v>
      </c>
      <c r="E59" s="315" t="s">
        <v>331</v>
      </c>
      <c r="F59" s="315" t="s">
        <v>370</v>
      </c>
      <c r="G59" s="315" t="s">
        <v>33</v>
      </c>
      <c r="H59" s="318" t="s">
        <v>371</v>
      </c>
      <c r="I59" s="319" t="e">
        <f>VLOOKUP(H59,#REF!,1,FALSE)</f>
        <v>#REF!</v>
      </c>
      <c r="J59" s="320" t="s">
        <v>86</v>
      </c>
      <c r="K59" s="315" t="s">
        <v>384</v>
      </c>
      <c r="L59" s="321" t="s">
        <v>385</v>
      </c>
      <c r="M59" s="322"/>
      <c r="N59" s="323">
        <v>42796</v>
      </c>
      <c r="O59" s="315" t="s">
        <v>156</v>
      </c>
      <c r="P59" s="324">
        <v>120000</v>
      </c>
      <c r="Q59" s="338">
        <v>4.0640000000000001</v>
      </c>
      <c r="R59" s="326">
        <f>ROUND(P59*Q59,2)</f>
        <v>487680</v>
      </c>
      <c r="S59" s="327">
        <v>202309</v>
      </c>
      <c r="T59" s="328" t="s">
        <v>386</v>
      </c>
      <c r="U59" s="329"/>
      <c r="V59" s="330">
        <v>4.0634842649999996</v>
      </c>
      <c r="W59" s="331"/>
      <c r="X59" s="333">
        <v>44829</v>
      </c>
      <c r="Y59" s="333">
        <v>45559</v>
      </c>
      <c r="Z59" s="334" t="s">
        <v>387</v>
      </c>
      <c r="AA59" s="335">
        <v>0.1</v>
      </c>
      <c r="AB59" s="335">
        <v>20</v>
      </c>
      <c r="AC59" s="335">
        <v>2</v>
      </c>
    </row>
    <row r="60" spans="1:30" s="336" customFormat="1" ht="15" customHeight="1">
      <c r="A60" s="315" t="s">
        <v>194</v>
      </c>
      <c r="B60" s="316" t="s">
        <v>148</v>
      </c>
      <c r="C60" s="317" t="s">
        <v>149</v>
      </c>
      <c r="D60" s="316" t="s">
        <v>30</v>
      </c>
      <c r="E60" s="315" t="s">
        <v>331</v>
      </c>
      <c r="F60" s="315" t="s">
        <v>332</v>
      </c>
      <c r="G60" s="315" t="s">
        <v>33</v>
      </c>
      <c r="H60" s="344" t="s">
        <v>371</v>
      </c>
      <c r="I60" s="319" t="e">
        <f>VLOOKUP(H60,#REF!,1,FALSE)</f>
        <v>#REF!</v>
      </c>
      <c r="J60" s="320" t="s">
        <v>167</v>
      </c>
      <c r="K60" s="315" t="s">
        <v>388</v>
      </c>
      <c r="L60" s="321" t="s">
        <v>389</v>
      </c>
      <c r="M60" s="322"/>
      <c r="N60" s="345">
        <v>42795</v>
      </c>
      <c r="O60" s="315" t="s">
        <v>390</v>
      </c>
      <c r="P60" s="341" t="s">
        <v>391</v>
      </c>
      <c r="Q60" s="338">
        <v>29.992000000000001</v>
      </c>
      <c r="R60" s="326">
        <f>ROUND(14000*Q60,2)</f>
        <v>419888</v>
      </c>
      <c r="S60" s="327">
        <v>202309</v>
      </c>
      <c r="T60" s="328" t="s">
        <v>392</v>
      </c>
      <c r="U60" s="329"/>
      <c r="V60" s="330">
        <v>29.991536985</v>
      </c>
      <c r="W60" s="331"/>
      <c r="X60" s="333">
        <v>44829</v>
      </c>
      <c r="Y60" s="333">
        <v>45559</v>
      </c>
      <c r="Z60" s="334" t="s">
        <v>393</v>
      </c>
      <c r="AA60" s="335">
        <f>AC60/AB60</f>
        <v>0.13333333333333333</v>
      </c>
      <c r="AB60" s="335">
        <v>120</v>
      </c>
      <c r="AC60" s="335">
        <v>16</v>
      </c>
    </row>
    <row r="61" spans="1:30" s="52" customFormat="1" ht="15" customHeight="1">
      <c r="A61" s="53" t="s">
        <v>194</v>
      </c>
      <c r="B61" s="34" t="s">
        <v>148</v>
      </c>
      <c r="C61" s="54" t="s">
        <v>149</v>
      </c>
      <c r="D61" s="34" t="s">
        <v>30</v>
      </c>
      <c r="E61" s="53" t="s">
        <v>331</v>
      </c>
      <c r="F61" s="53" t="s">
        <v>394</v>
      </c>
      <c r="G61" s="53" t="s">
        <v>33</v>
      </c>
      <c r="H61" s="55" t="s">
        <v>395</v>
      </c>
      <c r="I61" s="35" t="e">
        <f>VLOOKUP(H61,#REF!,1,FALSE)</f>
        <v>#REF!</v>
      </c>
      <c r="J61" s="56" t="s">
        <v>167</v>
      </c>
      <c r="K61" s="53" t="s">
        <v>396</v>
      </c>
      <c r="L61" s="57" t="s">
        <v>397</v>
      </c>
      <c r="M61" s="58"/>
      <c r="N61" s="69" t="s">
        <v>398</v>
      </c>
      <c r="O61" s="70" t="s">
        <v>399</v>
      </c>
      <c r="P61" s="60">
        <v>9500</v>
      </c>
      <c r="Q61" s="66">
        <v>141.1</v>
      </c>
      <c r="R61" s="62">
        <f t="shared" ref="R61:R70" si="4">ROUND(P61*Q61,2)</f>
        <v>1340450</v>
      </c>
      <c r="S61" s="45">
        <v>202309</v>
      </c>
      <c r="T61" s="63" t="s">
        <v>400</v>
      </c>
      <c r="U61" s="64"/>
      <c r="V61" s="68">
        <v>141.06211798199999</v>
      </c>
      <c r="W61" s="65"/>
      <c r="X61" s="49"/>
      <c r="Y61" s="49"/>
      <c r="Z61" s="50" t="s">
        <v>401</v>
      </c>
      <c r="AA61" s="51">
        <v>0.3</v>
      </c>
      <c r="AB61" s="51">
        <v>400</v>
      </c>
      <c r="AC61" s="51">
        <f>AA61*AB61</f>
        <v>120</v>
      </c>
    </row>
    <row r="62" spans="1:30" s="336" customFormat="1" ht="15" customHeight="1">
      <c r="A62" s="315" t="s">
        <v>194</v>
      </c>
      <c r="B62" s="316" t="s">
        <v>148</v>
      </c>
      <c r="C62" s="317" t="s">
        <v>149</v>
      </c>
      <c r="D62" s="317" t="s">
        <v>30</v>
      </c>
      <c r="E62" s="315" t="s">
        <v>331</v>
      </c>
      <c r="F62" s="315" t="s">
        <v>402</v>
      </c>
      <c r="G62" s="315" t="s">
        <v>33</v>
      </c>
      <c r="H62" s="318" t="s">
        <v>403</v>
      </c>
      <c r="I62" s="319" t="e">
        <f>VLOOKUP(H62,#REF!,1,FALSE)</f>
        <v>#REF!</v>
      </c>
      <c r="J62" s="320" t="s">
        <v>35</v>
      </c>
      <c r="K62" s="315" t="s">
        <v>404</v>
      </c>
      <c r="L62" s="321" t="s">
        <v>405</v>
      </c>
      <c r="M62" s="322" t="s">
        <v>406</v>
      </c>
      <c r="N62" s="323">
        <v>44971</v>
      </c>
      <c r="O62" s="315" t="s">
        <v>407</v>
      </c>
      <c r="P62" s="324">
        <v>9500</v>
      </c>
      <c r="Q62" s="338">
        <v>17.742999999999999</v>
      </c>
      <c r="R62" s="326">
        <f t="shared" si="4"/>
        <v>168558.5</v>
      </c>
      <c r="S62" s="327">
        <v>202309</v>
      </c>
      <c r="T62" s="328" t="s">
        <v>408</v>
      </c>
      <c r="U62" s="329"/>
      <c r="V62" s="330">
        <v>17.742522035</v>
      </c>
      <c r="W62" s="331"/>
      <c r="X62" s="333">
        <v>44972</v>
      </c>
      <c r="Y62" s="333">
        <v>45336</v>
      </c>
      <c r="Z62" s="334" t="s">
        <v>409</v>
      </c>
      <c r="AA62" s="335">
        <v>0.3</v>
      </c>
      <c r="AB62" s="346">
        <v>50</v>
      </c>
      <c r="AC62" s="335">
        <f>AA62*AB62</f>
        <v>15</v>
      </c>
    </row>
    <row r="63" spans="1:30" s="52" customFormat="1" ht="15" customHeight="1">
      <c r="A63" s="53" t="s">
        <v>194</v>
      </c>
      <c r="B63" s="34" t="s">
        <v>148</v>
      </c>
      <c r="C63" s="54" t="s">
        <v>311</v>
      </c>
      <c r="D63" s="34" t="s">
        <v>312</v>
      </c>
      <c r="E63" s="53" t="s">
        <v>410</v>
      </c>
      <c r="F63" s="53" t="s">
        <v>411</v>
      </c>
      <c r="G63" s="53" t="s">
        <v>33</v>
      </c>
      <c r="H63" s="55" t="s">
        <v>412</v>
      </c>
      <c r="I63" s="35" t="e">
        <f>VLOOKUP(H63,#REF!,1,FALSE)</f>
        <v>#REF!</v>
      </c>
      <c r="J63" s="56" t="s">
        <v>35</v>
      </c>
      <c r="K63" s="53" t="s">
        <v>413</v>
      </c>
      <c r="L63" s="57" t="s">
        <v>411</v>
      </c>
      <c r="M63" s="58"/>
      <c r="N63" s="59" t="s">
        <v>414</v>
      </c>
      <c r="O63" s="53" t="s">
        <v>415</v>
      </c>
      <c r="P63" s="60">
        <v>7000</v>
      </c>
      <c r="Q63" s="66">
        <v>121.3</v>
      </c>
      <c r="R63" s="62">
        <f t="shared" si="4"/>
        <v>849100</v>
      </c>
      <c r="S63" s="45">
        <v>202309</v>
      </c>
      <c r="T63" s="63" t="s">
        <v>416</v>
      </c>
      <c r="U63" s="64"/>
      <c r="V63" s="79">
        <v>121.240524292</v>
      </c>
      <c r="W63" s="81"/>
      <c r="X63" s="49"/>
      <c r="Y63" s="49"/>
      <c r="Z63" s="50" t="s">
        <v>417</v>
      </c>
      <c r="AA63" s="51">
        <v>0.3</v>
      </c>
      <c r="AB63" s="51">
        <v>280</v>
      </c>
      <c r="AC63" s="51">
        <v>84</v>
      </c>
      <c r="AD63" s="80"/>
    </row>
    <row r="64" spans="1:30" s="52" customFormat="1" ht="15" customHeight="1">
      <c r="A64" s="53" t="s">
        <v>194</v>
      </c>
      <c r="B64" s="34" t="s">
        <v>148</v>
      </c>
      <c r="C64" s="54" t="s">
        <v>311</v>
      </c>
      <c r="D64" s="34" t="s">
        <v>312</v>
      </c>
      <c r="E64" s="53" t="s">
        <v>410</v>
      </c>
      <c r="F64" s="53" t="s">
        <v>411</v>
      </c>
      <c r="G64" s="53" t="s">
        <v>33</v>
      </c>
      <c r="H64" s="55" t="s">
        <v>412</v>
      </c>
      <c r="I64" s="35" t="e">
        <f>VLOOKUP(H64,#REF!,1,FALSE)</f>
        <v>#REF!</v>
      </c>
      <c r="J64" s="56" t="s">
        <v>35</v>
      </c>
      <c r="K64" s="53" t="s">
        <v>418</v>
      </c>
      <c r="L64" s="57" t="s">
        <v>419</v>
      </c>
      <c r="M64" s="58"/>
      <c r="N64" s="59" t="s">
        <v>420</v>
      </c>
      <c r="O64" s="53" t="s">
        <v>421</v>
      </c>
      <c r="P64" s="60">
        <v>7000</v>
      </c>
      <c r="Q64" s="66"/>
      <c r="R64" s="62">
        <f t="shared" si="4"/>
        <v>0</v>
      </c>
      <c r="S64" s="45">
        <v>202309</v>
      </c>
      <c r="T64" s="63" t="s">
        <v>422</v>
      </c>
      <c r="U64" s="64"/>
      <c r="V64" s="48">
        <v>0</v>
      </c>
      <c r="W64" s="65"/>
      <c r="X64" s="49"/>
      <c r="Y64" s="49"/>
      <c r="Z64" s="50" t="s">
        <v>423</v>
      </c>
      <c r="AA64" s="51" t="s">
        <v>116</v>
      </c>
      <c r="AB64" s="51">
        <v>0</v>
      </c>
      <c r="AC64" s="51">
        <v>0</v>
      </c>
    </row>
    <row r="65" spans="1:30" s="52" customFormat="1" ht="15" customHeight="1">
      <c r="A65" s="53" t="s">
        <v>194</v>
      </c>
      <c r="B65" s="34" t="s">
        <v>148</v>
      </c>
      <c r="C65" s="54" t="s">
        <v>311</v>
      </c>
      <c r="D65" s="34" t="s">
        <v>312</v>
      </c>
      <c r="E65" s="53" t="s">
        <v>410</v>
      </c>
      <c r="F65" s="53" t="s">
        <v>411</v>
      </c>
      <c r="G65" s="53" t="s">
        <v>33</v>
      </c>
      <c r="H65" s="55" t="s">
        <v>412</v>
      </c>
      <c r="I65" s="35" t="e">
        <f>VLOOKUP(H65,#REF!,1,FALSE)</f>
        <v>#REF!</v>
      </c>
      <c r="J65" s="56" t="s">
        <v>167</v>
      </c>
      <c r="K65" s="53" t="s">
        <v>424</v>
      </c>
      <c r="L65" s="57" t="s">
        <v>425</v>
      </c>
      <c r="M65" s="58"/>
      <c r="N65" s="59" t="s">
        <v>426</v>
      </c>
      <c r="O65" s="53" t="s">
        <v>427</v>
      </c>
      <c r="P65" s="60">
        <v>7000</v>
      </c>
      <c r="Q65" s="66">
        <v>92.3</v>
      </c>
      <c r="R65" s="62">
        <f t="shared" si="4"/>
        <v>646100</v>
      </c>
      <c r="S65" s="45">
        <v>202309</v>
      </c>
      <c r="T65" s="63" t="s">
        <v>428</v>
      </c>
      <c r="U65" s="64"/>
      <c r="V65" s="79">
        <v>92.237533549777993</v>
      </c>
      <c r="W65" s="65"/>
      <c r="X65" s="49"/>
      <c r="Y65" s="49"/>
      <c r="Z65" s="50" t="s">
        <v>429</v>
      </c>
      <c r="AA65" s="51">
        <v>0.3</v>
      </c>
      <c r="AB65" s="51">
        <v>240</v>
      </c>
      <c r="AC65" s="51">
        <v>72</v>
      </c>
      <c r="AD65" s="80"/>
    </row>
    <row r="66" spans="1:30" s="52" customFormat="1" ht="15" customHeight="1">
      <c r="A66" s="53" t="s">
        <v>194</v>
      </c>
      <c r="B66" s="34" t="s">
        <v>148</v>
      </c>
      <c r="C66" s="54" t="s">
        <v>311</v>
      </c>
      <c r="D66" s="34" t="s">
        <v>312</v>
      </c>
      <c r="E66" s="53" t="s">
        <v>410</v>
      </c>
      <c r="F66" s="53" t="s">
        <v>411</v>
      </c>
      <c r="G66" s="53" t="s">
        <v>33</v>
      </c>
      <c r="H66" s="55" t="s">
        <v>412</v>
      </c>
      <c r="I66" s="35" t="e">
        <f>VLOOKUP(H66,#REF!,1,FALSE)</f>
        <v>#REF!</v>
      </c>
      <c r="J66" s="56" t="s">
        <v>35</v>
      </c>
      <c r="K66" s="53" t="s">
        <v>430</v>
      </c>
      <c r="L66" s="57" t="s">
        <v>431</v>
      </c>
      <c r="M66" s="58"/>
      <c r="N66" s="69" t="s">
        <v>432</v>
      </c>
      <c r="O66" s="70" t="s">
        <v>433</v>
      </c>
      <c r="P66" s="60">
        <v>7000</v>
      </c>
      <c r="Q66" s="66">
        <v>38</v>
      </c>
      <c r="R66" s="62">
        <f t="shared" si="4"/>
        <v>266000</v>
      </c>
      <c r="S66" s="45">
        <v>202309</v>
      </c>
      <c r="T66" s="63" t="s">
        <v>434</v>
      </c>
      <c r="U66" s="64"/>
      <c r="V66" s="79">
        <v>37.912841796999999</v>
      </c>
      <c r="W66" s="65"/>
      <c r="X66" s="49"/>
      <c r="Y66" s="49"/>
      <c r="Z66" s="50" t="s">
        <v>435</v>
      </c>
      <c r="AA66" s="51">
        <v>0.3</v>
      </c>
      <c r="AB66" s="51">
        <v>120</v>
      </c>
      <c r="AC66" s="51">
        <f>AA66*AB66</f>
        <v>36</v>
      </c>
      <c r="AD66" s="80"/>
    </row>
    <row r="67" spans="1:30" s="52" customFormat="1" ht="15" customHeight="1">
      <c r="A67" s="53" t="s">
        <v>194</v>
      </c>
      <c r="B67" s="34" t="s">
        <v>148</v>
      </c>
      <c r="C67" s="54" t="s">
        <v>311</v>
      </c>
      <c r="D67" s="34" t="s">
        <v>312</v>
      </c>
      <c r="E67" s="53" t="s">
        <v>410</v>
      </c>
      <c r="F67" s="53" t="s">
        <v>411</v>
      </c>
      <c r="G67" s="53" t="s">
        <v>33</v>
      </c>
      <c r="H67" s="55" t="s">
        <v>412</v>
      </c>
      <c r="I67" s="35" t="e">
        <f>VLOOKUP(H67,#REF!,1,FALSE)</f>
        <v>#REF!</v>
      </c>
      <c r="J67" s="56" t="s">
        <v>334</v>
      </c>
      <c r="K67" s="53" t="s">
        <v>436</v>
      </c>
      <c r="L67" s="57" t="s">
        <v>437</v>
      </c>
      <c r="M67" s="58"/>
      <c r="N67" s="59"/>
      <c r="O67" s="53" t="s">
        <v>438</v>
      </c>
      <c r="P67" s="60">
        <v>7000</v>
      </c>
      <c r="Q67" s="66"/>
      <c r="R67" s="62">
        <f t="shared" si="4"/>
        <v>0</v>
      </c>
      <c r="S67" s="45">
        <v>202309</v>
      </c>
      <c r="T67" s="63" t="s">
        <v>439</v>
      </c>
      <c r="U67" s="64"/>
      <c r="V67" s="48">
        <v>0</v>
      </c>
      <c r="W67" s="65"/>
      <c r="X67" s="49"/>
      <c r="Y67" s="49"/>
      <c r="Z67" s="50" t="s">
        <v>440</v>
      </c>
      <c r="AA67" s="51" t="s">
        <v>441</v>
      </c>
      <c r="AB67" s="51">
        <v>0</v>
      </c>
      <c r="AC67" s="51">
        <v>0</v>
      </c>
    </row>
    <row r="68" spans="1:30" s="52" customFormat="1" ht="15" customHeight="1">
      <c r="A68" s="53" t="s">
        <v>194</v>
      </c>
      <c r="B68" s="34" t="s">
        <v>148</v>
      </c>
      <c r="C68" s="54" t="s">
        <v>442</v>
      </c>
      <c r="D68" s="54" t="s">
        <v>30</v>
      </c>
      <c r="E68" s="53" t="s">
        <v>443</v>
      </c>
      <c r="F68" s="54" t="s">
        <v>444</v>
      </c>
      <c r="G68" s="53" t="s">
        <v>33</v>
      </c>
      <c r="H68" s="55" t="s">
        <v>445</v>
      </c>
      <c r="I68" s="35" t="e">
        <f>VLOOKUP(H68,#REF!,1,FALSE)</f>
        <v>#REF!</v>
      </c>
      <c r="J68" s="56" t="s">
        <v>35</v>
      </c>
      <c r="K68" s="53" t="s">
        <v>446</v>
      </c>
      <c r="L68" s="57" t="s">
        <v>444</v>
      </c>
      <c r="M68" s="58"/>
      <c r="N68" s="69" t="s">
        <v>447</v>
      </c>
      <c r="O68" s="70" t="s">
        <v>448</v>
      </c>
      <c r="P68" s="60">
        <v>9833</v>
      </c>
      <c r="Q68" s="66"/>
      <c r="R68" s="62">
        <f t="shared" si="4"/>
        <v>0</v>
      </c>
      <c r="S68" s="45">
        <v>202309</v>
      </c>
      <c r="T68" s="63" t="s">
        <v>449</v>
      </c>
      <c r="U68" s="64"/>
      <c r="V68" s="48">
        <v>0</v>
      </c>
      <c r="W68" s="65"/>
      <c r="X68" s="49"/>
      <c r="Y68" s="49"/>
      <c r="Z68" s="50" t="s">
        <v>450</v>
      </c>
      <c r="AA68" s="51" t="s">
        <v>116</v>
      </c>
      <c r="AB68" s="51">
        <v>0</v>
      </c>
      <c r="AC68" s="51">
        <v>0</v>
      </c>
    </row>
    <row r="69" spans="1:30" s="52" customFormat="1" ht="15" customHeight="1">
      <c r="A69" s="53" t="s">
        <v>194</v>
      </c>
      <c r="B69" s="34" t="s">
        <v>148</v>
      </c>
      <c r="C69" s="54" t="s">
        <v>442</v>
      </c>
      <c r="D69" s="54" t="s">
        <v>30</v>
      </c>
      <c r="E69" s="53" t="s">
        <v>443</v>
      </c>
      <c r="F69" s="54" t="s">
        <v>444</v>
      </c>
      <c r="G69" s="53" t="s">
        <v>33</v>
      </c>
      <c r="H69" s="55" t="s">
        <v>445</v>
      </c>
      <c r="I69" s="35" t="e">
        <f>VLOOKUP(H69,#REF!,1,FALSE)</f>
        <v>#REF!</v>
      </c>
      <c r="J69" s="56" t="s">
        <v>35</v>
      </c>
      <c r="K69" s="53" t="s">
        <v>451</v>
      </c>
      <c r="L69" s="57" t="s">
        <v>452</v>
      </c>
      <c r="M69" s="58"/>
      <c r="N69" s="69" t="s">
        <v>453</v>
      </c>
      <c r="O69" s="70" t="s">
        <v>454</v>
      </c>
      <c r="P69" s="60">
        <v>11500</v>
      </c>
      <c r="Q69" s="66">
        <v>9.8000000000000007</v>
      </c>
      <c r="R69" s="62">
        <f t="shared" si="4"/>
        <v>112700</v>
      </c>
      <c r="S69" s="45">
        <v>202309</v>
      </c>
      <c r="T69" s="63" t="s">
        <v>455</v>
      </c>
      <c r="U69" s="64"/>
      <c r="V69" s="68">
        <v>9.7213580129999997</v>
      </c>
      <c r="W69" s="65"/>
      <c r="X69" s="49"/>
      <c r="Y69" s="49"/>
      <c r="Z69" s="50" t="s">
        <v>456</v>
      </c>
      <c r="AA69" s="51">
        <v>0.4</v>
      </c>
      <c r="AB69" s="51">
        <v>60</v>
      </c>
      <c r="AC69" s="51">
        <f>AA69*AB69</f>
        <v>24</v>
      </c>
    </row>
    <row r="70" spans="1:30" s="336" customFormat="1" ht="15" customHeight="1">
      <c r="A70" s="315" t="s">
        <v>194</v>
      </c>
      <c r="B70" s="316" t="s">
        <v>148</v>
      </c>
      <c r="C70" s="317" t="s">
        <v>149</v>
      </c>
      <c r="D70" s="317" t="s">
        <v>30</v>
      </c>
      <c r="E70" s="315" t="s">
        <v>457</v>
      </c>
      <c r="F70" s="315" t="s">
        <v>332</v>
      </c>
      <c r="G70" s="315" t="s">
        <v>33</v>
      </c>
      <c r="H70" s="318" t="s">
        <v>458</v>
      </c>
      <c r="I70" s="319" t="e">
        <f>VLOOKUP(H70,#REF!,1,FALSE)</f>
        <v>#REF!</v>
      </c>
      <c r="J70" s="320" t="s">
        <v>35</v>
      </c>
      <c r="K70" s="315" t="s">
        <v>215</v>
      </c>
      <c r="L70" s="321" t="s">
        <v>459</v>
      </c>
      <c r="M70" s="322"/>
      <c r="N70" s="345">
        <v>43889</v>
      </c>
      <c r="O70" s="315" t="s">
        <v>460</v>
      </c>
      <c r="P70" s="324">
        <v>0</v>
      </c>
      <c r="Q70" s="338"/>
      <c r="R70" s="326">
        <f t="shared" si="4"/>
        <v>0</v>
      </c>
      <c r="S70" s="327">
        <v>202309</v>
      </c>
      <c r="T70" s="328" t="s">
        <v>461</v>
      </c>
      <c r="U70" s="329"/>
      <c r="V70" s="330">
        <v>0</v>
      </c>
      <c r="W70" s="331"/>
      <c r="X70" s="333">
        <v>43825</v>
      </c>
      <c r="Y70" s="333">
        <v>45549</v>
      </c>
      <c r="Z70" s="334" t="s">
        <v>462</v>
      </c>
      <c r="AA70" s="335" t="s">
        <v>463</v>
      </c>
      <c r="AB70" s="335">
        <v>100</v>
      </c>
      <c r="AC70" s="335">
        <v>0</v>
      </c>
    </row>
    <row r="71" spans="1:30" s="52" customFormat="1" ht="15" customHeight="1">
      <c r="A71" s="53" t="s">
        <v>194</v>
      </c>
      <c r="B71" s="34" t="s">
        <v>148</v>
      </c>
      <c r="C71" s="54" t="s">
        <v>311</v>
      </c>
      <c r="D71" s="34" t="s">
        <v>312</v>
      </c>
      <c r="E71" s="53" t="s">
        <v>464</v>
      </c>
      <c r="F71" s="53" t="s">
        <v>314</v>
      </c>
      <c r="G71" s="53" t="s">
        <v>33</v>
      </c>
      <c r="H71" s="55" t="s">
        <v>465</v>
      </c>
      <c r="I71" s="35" t="e">
        <f>VLOOKUP(H71,#REF!,1,FALSE)</f>
        <v>#REF!</v>
      </c>
      <c r="J71" s="56" t="s">
        <v>86</v>
      </c>
      <c r="K71" s="53" t="s">
        <v>466</v>
      </c>
      <c r="L71" s="57" t="s">
        <v>467</v>
      </c>
      <c r="M71" s="58"/>
      <c r="N71" s="59"/>
      <c r="O71" s="53" t="s">
        <v>156</v>
      </c>
      <c r="P71" s="67" t="s">
        <v>468</v>
      </c>
      <c r="Q71" s="66">
        <v>2</v>
      </c>
      <c r="R71" s="62">
        <f>ROUND(Q71*50000,2)</f>
        <v>100000</v>
      </c>
      <c r="S71" s="45">
        <v>202309</v>
      </c>
      <c r="T71" s="63" t="s">
        <v>469</v>
      </c>
      <c r="U71" s="64"/>
      <c r="V71" s="79">
        <v>0.96256102099999996</v>
      </c>
      <c r="W71" s="65"/>
      <c r="X71" s="49"/>
      <c r="Y71" s="49"/>
      <c r="Z71" s="50" t="s">
        <v>466</v>
      </c>
      <c r="AA71" s="51">
        <v>0.1</v>
      </c>
      <c r="AB71" s="51">
        <v>20</v>
      </c>
      <c r="AC71" s="51">
        <v>2</v>
      </c>
      <c r="AD71" s="80"/>
    </row>
    <row r="72" spans="1:30" s="336" customFormat="1" ht="15" customHeight="1">
      <c r="A72" s="315" t="s">
        <v>147</v>
      </c>
      <c r="B72" s="316" t="s">
        <v>148</v>
      </c>
      <c r="C72" s="317" t="s">
        <v>311</v>
      </c>
      <c r="D72" s="316" t="s">
        <v>312</v>
      </c>
      <c r="E72" s="315" t="s">
        <v>470</v>
      </c>
      <c r="F72" s="315" t="s">
        <v>471</v>
      </c>
      <c r="G72" s="315" t="s">
        <v>33</v>
      </c>
      <c r="H72" s="318" t="s">
        <v>472</v>
      </c>
      <c r="I72" s="319" t="e">
        <f>VLOOKUP(H72,#REF!,1,FALSE)</f>
        <v>#REF!</v>
      </c>
      <c r="J72" s="320" t="s">
        <v>35</v>
      </c>
      <c r="K72" s="315" t="s">
        <v>473</v>
      </c>
      <c r="L72" s="321" t="s">
        <v>474</v>
      </c>
      <c r="M72" s="322"/>
      <c r="N72" s="323" t="s">
        <v>475</v>
      </c>
      <c r="O72" s="339" t="s">
        <v>476</v>
      </c>
      <c r="P72" s="324">
        <v>9000</v>
      </c>
      <c r="Q72" s="338">
        <v>25.6</v>
      </c>
      <c r="R72" s="326">
        <f t="shared" ref="R72:R135" si="5">ROUND(P72*Q72,2)</f>
        <v>230400</v>
      </c>
      <c r="S72" s="327">
        <v>202309</v>
      </c>
      <c r="T72" s="328" t="s">
        <v>477</v>
      </c>
      <c r="U72" s="329"/>
      <c r="V72" s="347">
        <v>24.41</v>
      </c>
      <c r="W72" s="331">
        <v>26.6</v>
      </c>
      <c r="X72" s="333">
        <v>44562</v>
      </c>
      <c r="Y72" s="333">
        <v>45291</v>
      </c>
      <c r="Z72" s="334" t="s">
        <v>478</v>
      </c>
      <c r="AA72" s="335">
        <v>0.3</v>
      </c>
      <c r="AB72" s="335">
        <v>180</v>
      </c>
      <c r="AC72" s="335">
        <f>AA72*AB72-30</f>
        <v>24</v>
      </c>
      <c r="AD72" s="348"/>
    </row>
    <row r="73" spans="1:30" s="336" customFormat="1" ht="15" customHeight="1">
      <c r="A73" s="315" t="s">
        <v>147</v>
      </c>
      <c r="B73" s="316" t="s">
        <v>148</v>
      </c>
      <c r="C73" s="317" t="s">
        <v>311</v>
      </c>
      <c r="D73" s="316" t="s">
        <v>312</v>
      </c>
      <c r="E73" s="315" t="s">
        <v>470</v>
      </c>
      <c r="F73" s="315" t="s">
        <v>471</v>
      </c>
      <c r="G73" s="315" t="s">
        <v>33</v>
      </c>
      <c r="H73" s="318" t="s">
        <v>472</v>
      </c>
      <c r="I73" s="319" t="e">
        <f>VLOOKUP(H73,#REF!,1,FALSE)</f>
        <v>#REF!</v>
      </c>
      <c r="J73" s="320" t="s">
        <v>35</v>
      </c>
      <c r="K73" s="315" t="s">
        <v>473</v>
      </c>
      <c r="L73" s="321" t="s">
        <v>479</v>
      </c>
      <c r="M73" s="322"/>
      <c r="N73" s="323">
        <v>44804</v>
      </c>
      <c r="O73" s="315" t="s">
        <v>480</v>
      </c>
      <c r="P73" s="324">
        <v>9000</v>
      </c>
      <c r="Q73" s="338">
        <v>90</v>
      </c>
      <c r="R73" s="326">
        <f t="shared" si="5"/>
        <v>810000</v>
      </c>
      <c r="S73" s="327">
        <v>202309</v>
      </c>
      <c r="T73" s="328" t="s">
        <v>481</v>
      </c>
      <c r="U73" s="329"/>
      <c r="V73" s="347">
        <v>85.231176910000002</v>
      </c>
      <c r="W73" s="349">
        <v>90</v>
      </c>
      <c r="X73" s="333">
        <v>44562</v>
      </c>
      <c r="Y73" s="333">
        <v>45291</v>
      </c>
      <c r="Z73" s="334" t="s">
        <v>482</v>
      </c>
      <c r="AA73" s="335">
        <v>0.3</v>
      </c>
      <c r="AB73" s="335">
        <v>300</v>
      </c>
      <c r="AC73" s="335">
        <v>90</v>
      </c>
      <c r="AD73" s="348"/>
    </row>
    <row r="74" spans="1:30" s="336" customFormat="1" ht="15" customHeight="1">
      <c r="A74" s="315" t="s">
        <v>147</v>
      </c>
      <c r="B74" s="316" t="s">
        <v>148</v>
      </c>
      <c r="C74" s="317" t="s">
        <v>311</v>
      </c>
      <c r="D74" s="316" t="s">
        <v>312</v>
      </c>
      <c r="E74" s="315" t="s">
        <v>470</v>
      </c>
      <c r="F74" s="315" t="s">
        <v>471</v>
      </c>
      <c r="G74" s="315" t="s">
        <v>33</v>
      </c>
      <c r="H74" s="318" t="s">
        <v>472</v>
      </c>
      <c r="I74" s="319" t="e">
        <f>VLOOKUP(H74,#REF!,1,FALSE)</f>
        <v>#REF!</v>
      </c>
      <c r="J74" s="320" t="s">
        <v>334</v>
      </c>
      <c r="K74" s="315" t="s">
        <v>483</v>
      </c>
      <c r="L74" s="321" t="s">
        <v>484</v>
      </c>
      <c r="M74" s="322" t="s">
        <v>485</v>
      </c>
      <c r="N74" s="323" t="s">
        <v>486</v>
      </c>
      <c r="O74" s="315" t="s">
        <v>487</v>
      </c>
      <c r="P74" s="324">
        <v>9000</v>
      </c>
      <c r="Q74" s="338"/>
      <c r="R74" s="326">
        <f t="shared" si="5"/>
        <v>0</v>
      </c>
      <c r="S74" s="327">
        <v>202309</v>
      </c>
      <c r="T74" s="328" t="s">
        <v>488</v>
      </c>
      <c r="U74" s="329"/>
      <c r="V74" s="330">
        <v>0</v>
      </c>
      <c r="W74" s="331"/>
      <c r="X74" s="333">
        <v>44562</v>
      </c>
      <c r="Y74" s="333">
        <v>45291</v>
      </c>
      <c r="Z74" s="334" t="s">
        <v>489</v>
      </c>
      <c r="AA74" s="335" t="s">
        <v>116</v>
      </c>
      <c r="AB74" s="335">
        <v>0</v>
      </c>
      <c r="AC74" s="335">
        <v>0</v>
      </c>
    </row>
    <row r="75" spans="1:30" s="336" customFormat="1" ht="15" customHeight="1">
      <c r="A75" s="315" t="s">
        <v>147</v>
      </c>
      <c r="B75" s="316" t="s">
        <v>148</v>
      </c>
      <c r="C75" s="317" t="s">
        <v>311</v>
      </c>
      <c r="D75" s="316" t="s">
        <v>312</v>
      </c>
      <c r="E75" s="315" t="s">
        <v>470</v>
      </c>
      <c r="F75" s="315" t="s">
        <v>471</v>
      </c>
      <c r="G75" s="315" t="s">
        <v>33</v>
      </c>
      <c r="H75" s="318" t="s">
        <v>472</v>
      </c>
      <c r="I75" s="319" t="e">
        <f>VLOOKUP(H75,#REF!,1,FALSE)</f>
        <v>#REF!</v>
      </c>
      <c r="J75" s="320" t="s">
        <v>316</v>
      </c>
      <c r="K75" s="315" t="s">
        <v>490</v>
      </c>
      <c r="L75" s="321" t="s">
        <v>491</v>
      </c>
      <c r="M75" s="322"/>
      <c r="N75" s="323"/>
      <c r="O75" s="315" t="s">
        <v>328</v>
      </c>
      <c r="P75" s="324">
        <v>9000</v>
      </c>
      <c r="Q75" s="338">
        <v>67.7</v>
      </c>
      <c r="R75" s="326">
        <f t="shared" si="5"/>
        <v>609300</v>
      </c>
      <c r="S75" s="327">
        <v>202309</v>
      </c>
      <c r="T75" s="328" t="s">
        <v>492</v>
      </c>
      <c r="U75" s="329"/>
      <c r="V75" s="347">
        <v>69.309162186999998</v>
      </c>
      <c r="W75" s="331">
        <v>67.7</v>
      </c>
      <c r="X75" s="333">
        <v>44562</v>
      </c>
      <c r="Y75" s="333">
        <v>45291</v>
      </c>
      <c r="Z75" s="334" t="s">
        <v>493</v>
      </c>
      <c r="AA75" s="335">
        <v>0.24</v>
      </c>
      <c r="AB75" s="335">
        <v>200</v>
      </c>
      <c r="AC75" s="335">
        <v>48</v>
      </c>
      <c r="AD75" s="348"/>
    </row>
    <row r="76" spans="1:30" s="52" customFormat="1" ht="15" customHeight="1">
      <c r="A76" s="53" t="s">
        <v>147</v>
      </c>
      <c r="B76" s="34" t="s">
        <v>148</v>
      </c>
      <c r="C76" s="54" t="s">
        <v>311</v>
      </c>
      <c r="D76" s="34" t="s">
        <v>312</v>
      </c>
      <c r="E76" s="53" t="s">
        <v>470</v>
      </c>
      <c r="F76" s="53" t="s">
        <v>471</v>
      </c>
      <c r="G76" s="53" t="s">
        <v>33</v>
      </c>
      <c r="H76" s="55" t="s">
        <v>494</v>
      </c>
      <c r="I76" s="35" t="e">
        <f>VLOOKUP(H76,#REF!,1,FALSE)</f>
        <v>#REF!</v>
      </c>
      <c r="J76" s="56" t="s">
        <v>35</v>
      </c>
      <c r="K76" s="53" t="s">
        <v>495</v>
      </c>
      <c r="L76" s="57" t="s">
        <v>496</v>
      </c>
      <c r="M76" s="58" t="s">
        <v>497</v>
      </c>
      <c r="N76" s="59" t="s">
        <v>498</v>
      </c>
      <c r="O76" s="53" t="s">
        <v>499</v>
      </c>
      <c r="P76" s="60">
        <v>0</v>
      </c>
      <c r="Q76" s="66"/>
      <c r="R76" s="62">
        <f t="shared" si="5"/>
        <v>0</v>
      </c>
      <c r="S76" s="45">
        <v>202309</v>
      </c>
      <c r="T76" s="63" t="s">
        <v>500</v>
      </c>
      <c r="U76" s="64"/>
      <c r="V76" s="48">
        <v>0</v>
      </c>
      <c r="W76" s="65"/>
      <c r="X76" s="49"/>
      <c r="Y76" s="49"/>
      <c r="Z76" s="50" t="s">
        <v>495</v>
      </c>
      <c r="AA76" s="51" t="s">
        <v>116</v>
      </c>
      <c r="AB76" s="51">
        <v>0</v>
      </c>
      <c r="AC76" s="51">
        <v>0</v>
      </c>
    </row>
    <row r="77" spans="1:30" s="52" customFormat="1" ht="15" customHeight="1">
      <c r="A77" s="53" t="s">
        <v>147</v>
      </c>
      <c r="B77" s="34" t="s">
        <v>148</v>
      </c>
      <c r="C77" s="54" t="s">
        <v>311</v>
      </c>
      <c r="D77" s="34" t="s">
        <v>312</v>
      </c>
      <c r="E77" s="53" t="s">
        <v>470</v>
      </c>
      <c r="F77" s="53" t="s">
        <v>471</v>
      </c>
      <c r="G77" s="53" t="s">
        <v>33</v>
      </c>
      <c r="H77" s="55" t="s">
        <v>501</v>
      </c>
      <c r="I77" s="35" t="e">
        <f>VLOOKUP(H77,#REF!,1,FALSE)</f>
        <v>#REF!</v>
      </c>
      <c r="J77" s="56" t="s">
        <v>35</v>
      </c>
      <c r="K77" s="53" t="s">
        <v>473</v>
      </c>
      <c r="L77" s="57" t="s">
        <v>502</v>
      </c>
      <c r="M77" s="58"/>
      <c r="N77" s="69" t="s">
        <v>503</v>
      </c>
      <c r="O77" s="70" t="s">
        <v>504</v>
      </c>
      <c r="P77" s="60">
        <v>0</v>
      </c>
      <c r="Q77" s="66"/>
      <c r="R77" s="62">
        <f t="shared" si="5"/>
        <v>0</v>
      </c>
      <c r="S77" s="45">
        <v>202309</v>
      </c>
      <c r="T77" s="63" t="s">
        <v>505</v>
      </c>
      <c r="U77" s="64"/>
      <c r="V77" s="48">
        <v>0</v>
      </c>
      <c r="W77" s="65"/>
      <c r="X77" s="49"/>
      <c r="Y77" s="49"/>
      <c r="Z77" s="50" t="s">
        <v>506</v>
      </c>
      <c r="AA77" s="51" t="s">
        <v>463</v>
      </c>
      <c r="AB77" s="51">
        <v>140</v>
      </c>
      <c r="AC77" s="51">
        <v>0</v>
      </c>
    </row>
    <row r="78" spans="1:30" s="336" customFormat="1" ht="15" customHeight="1">
      <c r="A78" s="315" t="s">
        <v>147</v>
      </c>
      <c r="B78" s="316" t="s">
        <v>148</v>
      </c>
      <c r="C78" s="317" t="s">
        <v>311</v>
      </c>
      <c r="D78" s="316" t="s">
        <v>312</v>
      </c>
      <c r="E78" s="315" t="s">
        <v>470</v>
      </c>
      <c r="F78" s="315" t="s">
        <v>471</v>
      </c>
      <c r="G78" s="315" t="s">
        <v>33</v>
      </c>
      <c r="H78" s="318" t="s">
        <v>472</v>
      </c>
      <c r="I78" s="319" t="e">
        <f>VLOOKUP(H78,#REF!,1,FALSE)</f>
        <v>#REF!</v>
      </c>
      <c r="J78" s="320" t="s">
        <v>35</v>
      </c>
      <c r="K78" s="315" t="s">
        <v>473</v>
      </c>
      <c r="L78" s="321" t="s">
        <v>507</v>
      </c>
      <c r="M78" s="322"/>
      <c r="N78" s="323">
        <v>44866</v>
      </c>
      <c r="O78" s="315" t="s">
        <v>508</v>
      </c>
      <c r="P78" s="324">
        <v>9000</v>
      </c>
      <c r="Q78" s="338">
        <v>150</v>
      </c>
      <c r="R78" s="326">
        <f t="shared" si="5"/>
        <v>1350000</v>
      </c>
      <c r="S78" s="327">
        <v>202309</v>
      </c>
      <c r="T78" s="328" t="s">
        <v>509</v>
      </c>
      <c r="U78" s="329"/>
      <c r="V78" s="347">
        <v>130.561076488</v>
      </c>
      <c r="W78" s="331">
        <v>150</v>
      </c>
      <c r="X78" s="333">
        <v>44562</v>
      </c>
      <c r="Y78" s="333">
        <v>45291</v>
      </c>
      <c r="Z78" s="334" t="s">
        <v>510</v>
      </c>
      <c r="AA78" s="335">
        <v>0.3</v>
      </c>
      <c r="AB78" s="335">
        <v>500</v>
      </c>
      <c r="AC78" s="335">
        <v>150</v>
      </c>
      <c r="AD78" s="348"/>
    </row>
    <row r="79" spans="1:30" s="52" customFormat="1" ht="15" customHeight="1">
      <c r="A79" s="53" t="s">
        <v>147</v>
      </c>
      <c r="B79" s="34" t="s">
        <v>148</v>
      </c>
      <c r="C79" s="54" t="s">
        <v>149</v>
      </c>
      <c r="D79" s="54" t="s">
        <v>30</v>
      </c>
      <c r="E79" s="53" t="s">
        <v>511</v>
      </c>
      <c r="F79" s="53" t="s">
        <v>512</v>
      </c>
      <c r="G79" s="53" t="s">
        <v>33</v>
      </c>
      <c r="H79" s="55" t="s">
        <v>513</v>
      </c>
      <c r="I79" s="35" t="e">
        <f>VLOOKUP(H79,#REF!,1,FALSE)</f>
        <v>#REF!</v>
      </c>
      <c r="J79" s="56" t="s">
        <v>35</v>
      </c>
      <c r="K79" s="53" t="s">
        <v>404</v>
      </c>
      <c r="L79" s="57" t="s">
        <v>514</v>
      </c>
      <c r="M79" s="58" t="s">
        <v>406</v>
      </c>
      <c r="N79" s="59">
        <v>44958</v>
      </c>
      <c r="O79" s="53" t="s">
        <v>89</v>
      </c>
      <c r="P79" s="60">
        <v>9000</v>
      </c>
      <c r="Q79" s="84">
        <v>11.32</v>
      </c>
      <c r="R79" s="62">
        <f t="shared" si="5"/>
        <v>101880</v>
      </c>
      <c r="S79" s="45">
        <v>202309</v>
      </c>
      <c r="T79" s="63" t="s">
        <v>515</v>
      </c>
      <c r="U79" s="64"/>
      <c r="V79" s="68">
        <v>11.31725851</v>
      </c>
      <c r="W79" s="65"/>
      <c r="X79" s="49"/>
      <c r="Y79" s="49"/>
      <c r="Z79" s="50" t="s">
        <v>516</v>
      </c>
      <c r="AA79" s="51">
        <v>0.3</v>
      </c>
      <c r="AB79" s="78">
        <v>30</v>
      </c>
      <c r="AC79" s="51">
        <f>AA79*AB79</f>
        <v>9</v>
      </c>
    </row>
    <row r="80" spans="1:30" s="336" customFormat="1" ht="15" customHeight="1">
      <c r="A80" s="315" t="s">
        <v>147</v>
      </c>
      <c r="B80" s="316" t="s">
        <v>148</v>
      </c>
      <c r="C80" s="317" t="s">
        <v>311</v>
      </c>
      <c r="D80" s="316" t="s">
        <v>312</v>
      </c>
      <c r="E80" s="315" t="s">
        <v>517</v>
      </c>
      <c r="F80" s="315" t="s">
        <v>518</v>
      </c>
      <c r="G80" s="315" t="s">
        <v>33</v>
      </c>
      <c r="H80" s="318" t="s">
        <v>519</v>
      </c>
      <c r="I80" s="319" t="e">
        <f>VLOOKUP(H80,#REF!,1,FALSE)</f>
        <v>#REF!</v>
      </c>
      <c r="J80" s="320" t="s">
        <v>167</v>
      </c>
      <c r="K80" s="315" t="s">
        <v>520</v>
      </c>
      <c r="L80" s="321" t="s">
        <v>521</v>
      </c>
      <c r="M80" s="322" t="s">
        <v>522</v>
      </c>
      <c r="N80" s="323">
        <v>43132</v>
      </c>
      <c r="O80" s="315" t="s">
        <v>171</v>
      </c>
      <c r="P80" s="324">
        <v>9000</v>
      </c>
      <c r="Q80" s="338">
        <v>128.142</v>
      </c>
      <c r="R80" s="326">
        <f t="shared" si="5"/>
        <v>1153278</v>
      </c>
      <c r="S80" s="327">
        <v>202309</v>
      </c>
      <c r="T80" s="328" t="s">
        <v>523</v>
      </c>
      <c r="U80" s="329"/>
      <c r="V80" s="350">
        <v>128.141355078</v>
      </c>
      <c r="W80" s="331"/>
      <c r="X80" s="333">
        <v>44986</v>
      </c>
      <c r="Y80" s="333">
        <v>45351</v>
      </c>
      <c r="Z80" s="334" t="s">
        <v>524</v>
      </c>
      <c r="AA80" s="335">
        <v>0.3</v>
      </c>
      <c r="AB80" s="335">
        <v>240</v>
      </c>
      <c r="AC80" s="335">
        <v>72</v>
      </c>
      <c r="AD80" s="348"/>
    </row>
    <row r="81" spans="1:30" s="336" customFormat="1" ht="15" customHeight="1">
      <c r="A81" s="315" t="s">
        <v>147</v>
      </c>
      <c r="B81" s="316" t="s">
        <v>148</v>
      </c>
      <c r="C81" s="317" t="s">
        <v>311</v>
      </c>
      <c r="D81" s="316" t="s">
        <v>312</v>
      </c>
      <c r="E81" s="315" t="s">
        <v>517</v>
      </c>
      <c r="F81" s="315" t="s">
        <v>518</v>
      </c>
      <c r="G81" s="315" t="s">
        <v>33</v>
      </c>
      <c r="H81" s="318" t="s">
        <v>525</v>
      </c>
      <c r="I81" s="319" t="e">
        <f>VLOOKUP(H81,#REF!,1,FALSE)</f>
        <v>#REF!</v>
      </c>
      <c r="J81" s="320" t="s">
        <v>35</v>
      </c>
      <c r="K81" s="315" t="s">
        <v>526</v>
      </c>
      <c r="L81" s="321" t="s">
        <v>527</v>
      </c>
      <c r="M81" s="322"/>
      <c r="N81" s="345" t="s">
        <v>528</v>
      </c>
      <c r="O81" s="339" t="s">
        <v>529</v>
      </c>
      <c r="P81" s="324">
        <v>9000</v>
      </c>
      <c r="Q81" s="338">
        <v>48.875999999999998</v>
      </c>
      <c r="R81" s="326">
        <f t="shared" si="5"/>
        <v>439884</v>
      </c>
      <c r="S81" s="327">
        <v>202309</v>
      </c>
      <c r="T81" s="328" t="s">
        <v>530</v>
      </c>
      <c r="U81" s="329"/>
      <c r="V81" s="350">
        <v>48.875372847999998</v>
      </c>
      <c r="W81" s="351"/>
      <c r="X81" s="333">
        <v>45017</v>
      </c>
      <c r="Y81" s="333">
        <v>45382</v>
      </c>
      <c r="Z81" s="334" t="s">
        <v>531</v>
      </c>
      <c r="AA81" s="335">
        <v>0.3</v>
      </c>
      <c r="AB81" s="335">
        <v>160</v>
      </c>
      <c r="AC81" s="335">
        <f>AA81*AB81+10*0.3</f>
        <v>51</v>
      </c>
      <c r="AD81" s="348"/>
    </row>
    <row r="82" spans="1:30" s="336" customFormat="1" ht="15" customHeight="1">
      <c r="A82" s="315" t="s">
        <v>147</v>
      </c>
      <c r="B82" s="316" t="s">
        <v>148</v>
      </c>
      <c r="C82" s="317" t="s">
        <v>311</v>
      </c>
      <c r="D82" s="316" t="s">
        <v>312</v>
      </c>
      <c r="E82" s="315" t="s">
        <v>517</v>
      </c>
      <c r="F82" s="315" t="s">
        <v>518</v>
      </c>
      <c r="G82" s="315" t="s">
        <v>33</v>
      </c>
      <c r="H82" s="318" t="s">
        <v>525</v>
      </c>
      <c r="I82" s="319" t="e">
        <f>VLOOKUP(H82,#REF!,1,FALSE)</f>
        <v>#REF!</v>
      </c>
      <c r="J82" s="320" t="s">
        <v>35</v>
      </c>
      <c r="K82" s="315" t="s">
        <v>532</v>
      </c>
      <c r="L82" s="321" t="s">
        <v>533</v>
      </c>
      <c r="M82" s="322"/>
      <c r="N82" s="345" t="s">
        <v>534</v>
      </c>
      <c r="O82" s="339" t="s">
        <v>535</v>
      </c>
      <c r="P82" s="324">
        <v>9000</v>
      </c>
      <c r="Q82" s="338"/>
      <c r="R82" s="326">
        <f t="shared" si="5"/>
        <v>0</v>
      </c>
      <c r="S82" s="327">
        <v>202309</v>
      </c>
      <c r="T82" s="328" t="s">
        <v>536</v>
      </c>
      <c r="U82" s="329"/>
      <c r="V82" s="330"/>
      <c r="W82" s="331"/>
      <c r="X82" s="333">
        <v>45017</v>
      </c>
      <c r="Y82" s="333">
        <v>45382</v>
      </c>
      <c r="Z82" s="334" t="s">
        <v>537</v>
      </c>
      <c r="AA82" s="335" t="s">
        <v>116</v>
      </c>
      <c r="AB82" s="335">
        <v>0</v>
      </c>
      <c r="AC82" s="335">
        <v>0</v>
      </c>
    </row>
    <row r="83" spans="1:30" s="336" customFormat="1" ht="15" customHeight="1">
      <c r="A83" s="315" t="s">
        <v>147</v>
      </c>
      <c r="B83" s="316" t="s">
        <v>148</v>
      </c>
      <c r="C83" s="317" t="s">
        <v>311</v>
      </c>
      <c r="D83" s="316" t="s">
        <v>312</v>
      </c>
      <c r="E83" s="315" t="s">
        <v>517</v>
      </c>
      <c r="F83" s="315" t="s">
        <v>518</v>
      </c>
      <c r="G83" s="315" t="s">
        <v>33</v>
      </c>
      <c r="H83" s="318" t="s">
        <v>525</v>
      </c>
      <c r="I83" s="319" t="e">
        <f>VLOOKUP(H83,#REF!,1,FALSE)</f>
        <v>#REF!</v>
      </c>
      <c r="J83" s="320" t="s">
        <v>35</v>
      </c>
      <c r="K83" s="315" t="s">
        <v>538</v>
      </c>
      <c r="L83" s="321" t="s">
        <v>518</v>
      </c>
      <c r="M83" s="322"/>
      <c r="N83" s="323">
        <v>44774</v>
      </c>
      <c r="O83" s="315" t="s">
        <v>184</v>
      </c>
      <c r="P83" s="324">
        <v>9000</v>
      </c>
      <c r="Q83" s="338">
        <v>70.334000000000003</v>
      </c>
      <c r="R83" s="326">
        <f t="shared" si="5"/>
        <v>633006</v>
      </c>
      <c r="S83" s="327">
        <v>202309</v>
      </c>
      <c r="T83" s="328" t="s">
        <v>539</v>
      </c>
      <c r="U83" s="329"/>
      <c r="V83" s="350">
        <v>70.333460235000004</v>
      </c>
      <c r="W83" s="351"/>
      <c r="X83" s="333">
        <v>45017</v>
      </c>
      <c r="Y83" s="333">
        <v>45382</v>
      </c>
      <c r="Z83" s="334" t="s">
        <v>540</v>
      </c>
      <c r="AA83" s="335">
        <v>0.3</v>
      </c>
      <c r="AB83" s="335">
        <v>180</v>
      </c>
      <c r="AC83" s="335">
        <v>54</v>
      </c>
      <c r="AD83" s="348"/>
    </row>
    <row r="84" spans="1:30" s="336" customFormat="1" ht="15" customHeight="1">
      <c r="A84" s="315" t="s">
        <v>147</v>
      </c>
      <c r="B84" s="316" t="s">
        <v>148</v>
      </c>
      <c r="C84" s="317" t="s">
        <v>311</v>
      </c>
      <c r="D84" s="316" t="s">
        <v>312</v>
      </c>
      <c r="E84" s="315" t="s">
        <v>517</v>
      </c>
      <c r="F84" s="315" t="s">
        <v>518</v>
      </c>
      <c r="G84" s="315" t="s">
        <v>33</v>
      </c>
      <c r="H84" s="318" t="s">
        <v>525</v>
      </c>
      <c r="I84" s="319" t="e">
        <f>VLOOKUP(H84,#REF!,1,FALSE)</f>
        <v>#REF!</v>
      </c>
      <c r="J84" s="320" t="s">
        <v>334</v>
      </c>
      <c r="K84" s="315" t="s">
        <v>541</v>
      </c>
      <c r="L84" s="321" t="s">
        <v>542</v>
      </c>
      <c r="M84" s="322" t="s">
        <v>543</v>
      </c>
      <c r="N84" s="323" t="s">
        <v>544</v>
      </c>
      <c r="O84" s="315" t="s">
        <v>545</v>
      </c>
      <c r="P84" s="324">
        <v>9000</v>
      </c>
      <c r="Q84" s="338"/>
      <c r="R84" s="326">
        <f t="shared" si="5"/>
        <v>0</v>
      </c>
      <c r="S84" s="327">
        <v>202309</v>
      </c>
      <c r="T84" s="328" t="s">
        <v>546</v>
      </c>
      <c r="U84" s="329"/>
      <c r="V84" s="330">
        <v>0</v>
      </c>
      <c r="W84" s="331"/>
      <c r="X84" s="333">
        <v>45017</v>
      </c>
      <c r="Y84" s="333">
        <v>45382</v>
      </c>
      <c r="Z84" s="334" t="s">
        <v>547</v>
      </c>
      <c r="AA84" s="335" t="s">
        <v>116</v>
      </c>
      <c r="AB84" s="335">
        <v>0</v>
      </c>
      <c r="AC84" s="335">
        <v>0</v>
      </c>
    </row>
    <row r="85" spans="1:30" s="336" customFormat="1" ht="15" customHeight="1">
      <c r="A85" s="315" t="s">
        <v>147</v>
      </c>
      <c r="B85" s="316" t="s">
        <v>148</v>
      </c>
      <c r="C85" s="317" t="s">
        <v>311</v>
      </c>
      <c r="D85" s="316" t="s">
        <v>312</v>
      </c>
      <c r="E85" s="315" t="s">
        <v>517</v>
      </c>
      <c r="F85" s="315" t="s">
        <v>518</v>
      </c>
      <c r="G85" s="315" t="s">
        <v>33</v>
      </c>
      <c r="H85" s="318" t="s">
        <v>525</v>
      </c>
      <c r="I85" s="319" t="e">
        <f>VLOOKUP(H85,#REF!,1,FALSE)</f>
        <v>#REF!</v>
      </c>
      <c r="J85" s="320" t="s">
        <v>35</v>
      </c>
      <c r="K85" s="315"/>
      <c r="L85" s="321" t="s">
        <v>548</v>
      </c>
      <c r="M85" s="322" t="s">
        <v>549</v>
      </c>
      <c r="N85" s="323" t="s">
        <v>550</v>
      </c>
      <c r="O85" s="315" t="s">
        <v>551</v>
      </c>
      <c r="P85" s="324">
        <v>9000</v>
      </c>
      <c r="Q85" s="338"/>
      <c r="R85" s="326">
        <f t="shared" si="5"/>
        <v>0</v>
      </c>
      <c r="S85" s="327">
        <v>202309</v>
      </c>
      <c r="T85" s="328" t="s">
        <v>552</v>
      </c>
      <c r="U85" s="329"/>
      <c r="V85" s="330"/>
      <c r="W85" s="331"/>
      <c r="X85" s="333">
        <v>45017</v>
      </c>
      <c r="Y85" s="333">
        <v>45382</v>
      </c>
      <c r="Z85" s="334" t="s">
        <v>553</v>
      </c>
      <c r="AA85" s="335" t="s">
        <v>116</v>
      </c>
      <c r="AB85" s="335">
        <v>0</v>
      </c>
      <c r="AC85" s="335">
        <v>0</v>
      </c>
    </row>
    <row r="86" spans="1:30" s="336" customFormat="1" ht="15" customHeight="1">
      <c r="A86" s="315" t="s">
        <v>147</v>
      </c>
      <c r="B86" s="316" t="s">
        <v>148</v>
      </c>
      <c r="C86" s="317" t="s">
        <v>311</v>
      </c>
      <c r="D86" s="316" t="s">
        <v>312</v>
      </c>
      <c r="E86" s="315" t="s">
        <v>517</v>
      </c>
      <c r="F86" s="315" t="s">
        <v>518</v>
      </c>
      <c r="G86" s="315" t="s">
        <v>33</v>
      </c>
      <c r="H86" s="318" t="s">
        <v>525</v>
      </c>
      <c r="I86" s="319" t="e">
        <f>VLOOKUP(H86,#REF!,1,FALSE)</f>
        <v>#REF!</v>
      </c>
      <c r="J86" s="320" t="s">
        <v>35</v>
      </c>
      <c r="K86" s="315"/>
      <c r="L86" s="321" t="s">
        <v>554</v>
      </c>
      <c r="M86" s="322" t="s">
        <v>555</v>
      </c>
      <c r="N86" s="323" t="s">
        <v>556</v>
      </c>
      <c r="O86" s="315" t="s">
        <v>557</v>
      </c>
      <c r="P86" s="324">
        <v>9000</v>
      </c>
      <c r="Q86" s="338"/>
      <c r="R86" s="326">
        <f t="shared" si="5"/>
        <v>0</v>
      </c>
      <c r="S86" s="327">
        <v>202309</v>
      </c>
      <c r="T86" s="328" t="s">
        <v>558</v>
      </c>
      <c r="U86" s="329"/>
      <c r="V86" s="330"/>
      <c r="W86" s="331"/>
      <c r="X86" s="333">
        <v>45017</v>
      </c>
      <c r="Y86" s="333">
        <v>45382</v>
      </c>
      <c r="Z86" s="334" t="s">
        <v>559</v>
      </c>
      <c r="AA86" s="335" t="s">
        <v>116</v>
      </c>
      <c r="AB86" s="335">
        <v>0</v>
      </c>
      <c r="AC86" s="335">
        <v>0</v>
      </c>
    </row>
    <row r="87" spans="1:30" s="52" customFormat="1" ht="15" customHeight="1">
      <c r="A87" s="53" t="s">
        <v>147</v>
      </c>
      <c r="B87" s="34" t="s">
        <v>148</v>
      </c>
      <c r="C87" s="54" t="s">
        <v>311</v>
      </c>
      <c r="D87" s="34" t="s">
        <v>312</v>
      </c>
      <c r="E87" s="53" t="s">
        <v>517</v>
      </c>
      <c r="F87" s="53" t="s">
        <v>518</v>
      </c>
      <c r="G87" s="53" t="s">
        <v>33</v>
      </c>
      <c r="H87" s="55" t="s">
        <v>560</v>
      </c>
      <c r="I87" s="35" t="e">
        <f>VLOOKUP(H87,#REF!,1,FALSE)</f>
        <v>#REF!</v>
      </c>
      <c r="J87" s="56" t="s">
        <v>35</v>
      </c>
      <c r="K87" s="53" t="s">
        <v>561</v>
      </c>
      <c r="L87" s="57" t="s">
        <v>562</v>
      </c>
      <c r="M87" s="58"/>
      <c r="N87" s="59" t="s">
        <v>563</v>
      </c>
      <c r="O87" s="70" t="s">
        <v>564</v>
      </c>
      <c r="P87" s="60">
        <v>9000</v>
      </c>
      <c r="Q87" s="66"/>
      <c r="R87" s="62">
        <f t="shared" si="5"/>
        <v>0</v>
      </c>
      <c r="S87" s="45">
        <v>202309</v>
      </c>
      <c r="T87" s="63" t="s">
        <v>565</v>
      </c>
      <c r="U87" s="64"/>
      <c r="V87" s="48">
        <v>0</v>
      </c>
      <c r="W87" s="65"/>
      <c r="X87" s="49"/>
      <c r="Y87" s="49"/>
      <c r="Z87" s="50" t="s">
        <v>566</v>
      </c>
      <c r="AA87" s="51" t="s">
        <v>463</v>
      </c>
      <c r="AB87" s="51">
        <v>100</v>
      </c>
      <c r="AC87" s="51">
        <v>0</v>
      </c>
    </row>
    <row r="88" spans="1:30" s="52" customFormat="1" ht="15" customHeight="1">
      <c r="A88" s="53" t="s">
        <v>147</v>
      </c>
      <c r="B88" s="34" t="s">
        <v>148</v>
      </c>
      <c r="C88" s="54" t="s">
        <v>311</v>
      </c>
      <c r="D88" s="34" t="s">
        <v>312</v>
      </c>
      <c r="E88" s="53" t="s">
        <v>517</v>
      </c>
      <c r="F88" s="53" t="s">
        <v>518</v>
      </c>
      <c r="G88" s="53" t="s">
        <v>33</v>
      </c>
      <c r="H88" s="55" t="s">
        <v>567</v>
      </c>
      <c r="I88" s="35" t="e">
        <f>VLOOKUP(H88,#REF!,1,FALSE)</f>
        <v>#REF!</v>
      </c>
      <c r="J88" s="56" t="s">
        <v>35</v>
      </c>
      <c r="K88" s="53"/>
      <c r="L88" s="57" t="s">
        <v>568</v>
      </c>
      <c r="M88" s="58" t="s">
        <v>569</v>
      </c>
      <c r="N88" s="69" t="s">
        <v>570</v>
      </c>
      <c r="O88" s="70" t="s">
        <v>571</v>
      </c>
      <c r="P88" s="60">
        <v>0</v>
      </c>
      <c r="Q88" s="66"/>
      <c r="R88" s="62">
        <f t="shared" si="5"/>
        <v>0</v>
      </c>
      <c r="S88" s="45">
        <v>202309</v>
      </c>
      <c r="T88" s="63" t="s">
        <v>572</v>
      </c>
      <c r="U88" s="64"/>
      <c r="V88" s="48">
        <v>0</v>
      </c>
      <c r="W88" s="65"/>
      <c r="X88" s="49"/>
      <c r="Y88" s="49"/>
      <c r="Z88" s="50" t="s">
        <v>573</v>
      </c>
      <c r="AA88" s="51" t="s">
        <v>463</v>
      </c>
      <c r="AB88" s="51">
        <v>120</v>
      </c>
      <c r="AC88" s="51">
        <v>0</v>
      </c>
    </row>
    <row r="89" spans="1:30" s="52" customFormat="1" ht="15" customHeight="1">
      <c r="A89" s="53" t="s">
        <v>147</v>
      </c>
      <c r="B89" s="34" t="s">
        <v>148</v>
      </c>
      <c r="C89" s="54" t="s">
        <v>442</v>
      </c>
      <c r="D89" s="54" t="s">
        <v>30</v>
      </c>
      <c r="E89" s="53" t="s">
        <v>574</v>
      </c>
      <c r="F89" s="53" t="s">
        <v>575</v>
      </c>
      <c r="G89" s="53" t="s">
        <v>33</v>
      </c>
      <c r="H89" s="55" t="s">
        <v>576</v>
      </c>
      <c r="I89" s="35" t="e">
        <f>VLOOKUP(H89,#REF!,1,FALSE)</f>
        <v>#REF!</v>
      </c>
      <c r="J89" s="56" t="s">
        <v>35</v>
      </c>
      <c r="K89" s="53" t="s">
        <v>577</v>
      </c>
      <c r="L89" s="57" t="s">
        <v>575</v>
      </c>
      <c r="M89" s="58"/>
      <c r="N89" s="59" t="s">
        <v>578</v>
      </c>
      <c r="O89" s="53" t="s">
        <v>579</v>
      </c>
      <c r="P89" s="60">
        <v>10000</v>
      </c>
      <c r="Q89" s="66">
        <v>30</v>
      </c>
      <c r="R89" s="62">
        <f t="shared" si="5"/>
        <v>300000</v>
      </c>
      <c r="S89" s="45">
        <v>202309</v>
      </c>
      <c r="T89" s="63" t="s">
        <v>580</v>
      </c>
      <c r="U89" s="64"/>
      <c r="V89" s="68">
        <v>27.383366927000001</v>
      </c>
      <c r="W89" s="65"/>
      <c r="X89" s="49"/>
      <c r="Y89" s="49"/>
      <c r="Z89" s="50" t="s">
        <v>581</v>
      </c>
      <c r="AA89" s="51">
        <v>0.3</v>
      </c>
      <c r="AB89" s="51">
        <v>100</v>
      </c>
      <c r="AC89" s="51">
        <v>30</v>
      </c>
    </row>
    <row r="90" spans="1:30" s="52" customFormat="1" ht="15" customHeight="1">
      <c r="A90" s="53" t="s">
        <v>147</v>
      </c>
      <c r="B90" s="34" t="s">
        <v>148</v>
      </c>
      <c r="C90" s="54" t="s">
        <v>311</v>
      </c>
      <c r="D90" s="34" t="s">
        <v>312</v>
      </c>
      <c r="E90" s="53" t="s">
        <v>582</v>
      </c>
      <c r="F90" s="53" t="s">
        <v>583</v>
      </c>
      <c r="G90" s="53" t="s">
        <v>33</v>
      </c>
      <c r="H90" s="55" t="s">
        <v>584</v>
      </c>
      <c r="I90" s="35" t="e">
        <f>VLOOKUP(H90,#REF!,1,FALSE)</f>
        <v>#REF!</v>
      </c>
      <c r="J90" s="56" t="s">
        <v>35</v>
      </c>
      <c r="K90" s="53" t="s">
        <v>585</v>
      </c>
      <c r="L90" s="57" t="s">
        <v>583</v>
      </c>
      <c r="M90" s="58"/>
      <c r="N90" s="59" t="s">
        <v>586</v>
      </c>
      <c r="O90" s="70" t="s">
        <v>587</v>
      </c>
      <c r="P90" s="60">
        <v>9000</v>
      </c>
      <c r="Q90" s="66">
        <v>19.2</v>
      </c>
      <c r="R90" s="62">
        <f t="shared" si="5"/>
        <v>172800</v>
      </c>
      <c r="S90" s="45">
        <v>202309</v>
      </c>
      <c r="T90" s="63" t="s">
        <v>588</v>
      </c>
      <c r="U90" s="64"/>
      <c r="V90" s="79">
        <v>19.144002647000001</v>
      </c>
      <c r="W90" s="84"/>
      <c r="X90" s="49"/>
      <c r="Y90" s="49"/>
      <c r="Z90" s="50" t="s">
        <v>589</v>
      </c>
      <c r="AA90" s="51">
        <v>0.3</v>
      </c>
      <c r="AB90" s="51">
        <v>60</v>
      </c>
      <c r="AC90" s="51">
        <v>18</v>
      </c>
      <c r="AD90" s="80"/>
    </row>
    <row r="91" spans="1:30" s="52" customFormat="1" ht="15" customHeight="1">
      <c r="A91" s="53" t="s">
        <v>27</v>
      </c>
      <c r="B91" s="34" t="s">
        <v>148</v>
      </c>
      <c r="C91" s="54" t="s">
        <v>149</v>
      </c>
      <c r="D91" s="54" t="s">
        <v>30</v>
      </c>
      <c r="E91" s="53" t="s">
        <v>590</v>
      </c>
      <c r="F91" s="53" t="s">
        <v>591</v>
      </c>
      <c r="G91" s="53" t="s">
        <v>33</v>
      </c>
      <c r="H91" s="55" t="s">
        <v>592</v>
      </c>
      <c r="I91" s="35" t="e">
        <f>VLOOKUP(H91,#REF!,1,FALSE)</f>
        <v>#REF!</v>
      </c>
      <c r="J91" s="56" t="s">
        <v>35</v>
      </c>
      <c r="K91" s="53" t="s">
        <v>404</v>
      </c>
      <c r="L91" s="57" t="s">
        <v>593</v>
      </c>
      <c r="M91" s="58" t="s">
        <v>406</v>
      </c>
      <c r="N91" s="59">
        <v>44958</v>
      </c>
      <c r="O91" s="53" t="s">
        <v>594</v>
      </c>
      <c r="P91" s="60">
        <v>6740</v>
      </c>
      <c r="Q91" s="66">
        <v>28</v>
      </c>
      <c r="R91" s="62">
        <f t="shared" si="5"/>
        <v>188720</v>
      </c>
      <c r="S91" s="45">
        <v>202309</v>
      </c>
      <c r="T91" s="63" t="s">
        <v>595</v>
      </c>
      <c r="U91" s="64"/>
      <c r="V91" s="68">
        <v>25.188917581999998</v>
      </c>
      <c r="W91" s="65"/>
      <c r="X91" s="49"/>
      <c r="Y91" s="49"/>
      <c r="Z91" s="50" t="s">
        <v>596</v>
      </c>
      <c r="AA91" s="51">
        <v>0.4</v>
      </c>
      <c r="AB91" s="78">
        <v>70</v>
      </c>
      <c r="AC91" s="51">
        <f>AA91*AB91</f>
        <v>28</v>
      </c>
      <c r="AD91" s="85"/>
    </row>
    <row r="92" spans="1:30" s="52" customFormat="1" ht="15" customHeight="1">
      <c r="A92" s="53" t="s">
        <v>27</v>
      </c>
      <c r="B92" s="34" t="s">
        <v>148</v>
      </c>
      <c r="C92" s="54" t="s">
        <v>149</v>
      </c>
      <c r="D92" s="34" t="s">
        <v>30</v>
      </c>
      <c r="E92" s="53" t="s">
        <v>597</v>
      </c>
      <c r="F92" s="53" t="s">
        <v>598</v>
      </c>
      <c r="G92" s="53" t="s">
        <v>33</v>
      </c>
      <c r="H92" s="55" t="s">
        <v>599</v>
      </c>
      <c r="I92" s="35" t="e">
        <f>VLOOKUP(H92,#REF!,1,FALSE)</f>
        <v>#REF!</v>
      </c>
      <c r="J92" s="56" t="s">
        <v>86</v>
      </c>
      <c r="K92" s="53" t="s">
        <v>600</v>
      </c>
      <c r="L92" s="57" t="s">
        <v>601</v>
      </c>
      <c r="M92" s="58"/>
      <c r="N92" s="59" t="s">
        <v>602</v>
      </c>
      <c r="O92" s="53" t="s">
        <v>603</v>
      </c>
      <c r="P92" s="60">
        <v>120000</v>
      </c>
      <c r="Q92" s="66">
        <v>4</v>
      </c>
      <c r="R92" s="62">
        <f t="shared" si="5"/>
        <v>480000</v>
      </c>
      <c r="S92" s="45">
        <v>202309</v>
      </c>
      <c r="T92" s="63" t="s">
        <v>604</v>
      </c>
      <c r="U92" s="64"/>
      <c r="V92" s="68">
        <v>3.300270373</v>
      </c>
      <c r="W92" s="65"/>
      <c r="X92" s="49"/>
      <c r="Y92" s="49"/>
      <c r="Z92" s="50" t="s">
        <v>605</v>
      </c>
      <c r="AA92" s="51">
        <v>0.2</v>
      </c>
      <c r="AB92" s="51">
        <v>20</v>
      </c>
      <c r="AC92" s="51">
        <v>4</v>
      </c>
      <c r="AD92" s="85"/>
    </row>
    <row r="93" spans="1:30" s="52" customFormat="1" ht="15" customHeight="1">
      <c r="A93" s="53" t="s">
        <v>27</v>
      </c>
      <c r="B93" s="34" t="s">
        <v>148</v>
      </c>
      <c r="C93" s="54" t="s">
        <v>149</v>
      </c>
      <c r="D93" s="34" t="s">
        <v>30</v>
      </c>
      <c r="E93" s="53" t="s">
        <v>597</v>
      </c>
      <c r="F93" s="53" t="s">
        <v>598</v>
      </c>
      <c r="G93" s="53" t="s">
        <v>33</v>
      </c>
      <c r="H93" s="55" t="s">
        <v>606</v>
      </c>
      <c r="I93" s="35" t="e">
        <f>VLOOKUP(H93,#REF!,1,FALSE)</f>
        <v>#REF!</v>
      </c>
      <c r="J93" s="56" t="s">
        <v>167</v>
      </c>
      <c r="K93" s="53" t="s">
        <v>607</v>
      </c>
      <c r="L93" s="57" t="s">
        <v>598</v>
      </c>
      <c r="M93" s="58"/>
      <c r="N93" s="59" t="s">
        <v>608</v>
      </c>
      <c r="O93" s="53" t="s">
        <v>609</v>
      </c>
      <c r="P93" s="60">
        <v>15000</v>
      </c>
      <c r="Q93" s="66">
        <v>117.1</v>
      </c>
      <c r="R93" s="62">
        <f t="shared" si="5"/>
        <v>1756500</v>
      </c>
      <c r="S93" s="45">
        <v>202309</v>
      </c>
      <c r="T93" s="63" t="s">
        <v>610</v>
      </c>
      <c r="U93" s="64"/>
      <c r="V93" s="68">
        <v>117.10087697500001</v>
      </c>
      <c r="W93" s="65"/>
      <c r="X93" s="49"/>
      <c r="Y93" s="49"/>
      <c r="Z93" s="50" t="s">
        <v>611</v>
      </c>
      <c r="AA93" s="51">
        <v>0.1</v>
      </c>
      <c r="AB93" s="51">
        <v>200</v>
      </c>
      <c r="AC93" s="51">
        <v>20</v>
      </c>
      <c r="AD93" s="85"/>
    </row>
    <row r="94" spans="1:30" s="52" customFormat="1" ht="15" customHeight="1">
      <c r="A94" s="53" t="s">
        <v>27</v>
      </c>
      <c r="B94" s="34" t="s">
        <v>148</v>
      </c>
      <c r="C94" s="54" t="s">
        <v>149</v>
      </c>
      <c r="D94" s="34" t="s">
        <v>30</v>
      </c>
      <c r="E94" s="53" t="s">
        <v>612</v>
      </c>
      <c r="F94" s="53" t="s">
        <v>613</v>
      </c>
      <c r="G94" s="53" t="s">
        <v>33</v>
      </c>
      <c r="H94" s="55" t="s">
        <v>614</v>
      </c>
      <c r="I94" s="35" t="e">
        <f>VLOOKUP(H94,#REF!,1,FALSE)</f>
        <v>#REF!</v>
      </c>
      <c r="J94" s="56" t="s">
        <v>167</v>
      </c>
      <c r="K94" s="53" t="s">
        <v>615</v>
      </c>
      <c r="L94" s="57" t="s">
        <v>616</v>
      </c>
      <c r="M94" s="58"/>
      <c r="N94" s="69" t="s">
        <v>617</v>
      </c>
      <c r="O94" s="70" t="s">
        <v>618</v>
      </c>
      <c r="P94" s="60">
        <v>6740</v>
      </c>
      <c r="Q94" s="66">
        <v>175.47</v>
      </c>
      <c r="R94" s="62">
        <f t="shared" si="5"/>
        <v>1182667.8</v>
      </c>
      <c r="S94" s="45">
        <v>202309</v>
      </c>
      <c r="T94" s="63" t="s">
        <v>619</v>
      </c>
      <c r="U94" s="64"/>
      <c r="V94" s="68">
        <v>175.46675080899001</v>
      </c>
      <c r="W94" s="65"/>
      <c r="X94" s="49"/>
      <c r="Y94" s="49"/>
      <c r="Z94" s="50" t="s">
        <v>620</v>
      </c>
      <c r="AA94" s="51">
        <v>0.4</v>
      </c>
      <c r="AB94" s="51">
        <v>400</v>
      </c>
      <c r="AC94" s="51">
        <f>AA94*AB94</f>
        <v>160</v>
      </c>
      <c r="AD94" s="85"/>
    </row>
    <row r="95" spans="1:30" s="52" customFormat="1" ht="15" customHeight="1">
      <c r="A95" s="53" t="s">
        <v>27</v>
      </c>
      <c r="B95" s="34" t="s">
        <v>148</v>
      </c>
      <c r="C95" s="54" t="s">
        <v>149</v>
      </c>
      <c r="D95" s="54" t="s">
        <v>30</v>
      </c>
      <c r="E95" s="53" t="s">
        <v>621</v>
      </c>
      <c r="F95" s="53" t="s">
        <v>622</v>
      </c>
      <c r="G95" s="53" t="s">
        <v>33</v>
      </c>
      <c r="H95" s="55" t="s">
        <v>623</v>
      </c>
      <c r="I95" s="35" t="e">
        <f>VLOOKUP(H95,#REF!,1,FALSE)</f>
        <v>#REF!</v>
      </c>
      <c r="J95" s="56" t="s">
        <v>35</v>
      </c>
      <c r="K95" s="53" t="s">
        <v>624</v>
      </c>
      <c r="L95" s="57" t="s">
        <v>625</v>
      </c>
      <c r="M95" s="58" t="s">
        <v>626</v>
      </c>
      <c r="N95" s="69" t="s">
        <v>627</v>
      </c>
      <c r="O95" s="70" t="s">
        <v>535</v>
      </c>
      <c r="P95" s="60">
        <v>6740</v>
      </c>
      <c r="Q95" s="66"/>
      <c r="R95" s="62">
        <f t="shared" si="5"/>
        <v>0</v>
      </c>
      <c r="S95" s="45">
        <v>202309</v>
      </c>
      <c r="T95" s="63" t="s">
        <v>628</v>
      </c>
      <c r="U95" s="64"/>
      <c r="V95" s="48">
        <v>0</v>
      </c>
      <c r="W95" s="65"/>
      <c r="X95" s="49"/>
      <c r="Y95" s="49"/>
      <c r="Z95" s="50" t="s">
        <v>629</v>
      </c>
      <c r="AA95" s="51" t="s">
        <v>116</v>
      </c>
      <c r="AB95" s="51">
        <v>0</v>
      </c>
      <c r="AC95" s="51">
        <v>0</v>
      </c>
    </row>
    <row r="96" spans="1:30" s="336" customFormat="1" ht="15" customHeight="1">
      <c r="A96" s="315" t="s">
        <v>27</v>
      </c>
      <c r="B96" s="316" t="s">
        <v>148</v>
      </c>
      <c r="C96" s="317" t="s">
        <v>149</v>
      </c>
      <c r="D96" s="317" t="s">
        <v>30</v>
      </c>
      <c r="E96" s="315" t="s">
        <v>630</v>
      </c>
      <c r="F96" s="315" t="s">
        <v>631</v>
      </c>
      <c r="G96" s="315" t="s">
        <v>33</v>
      </c>
      <c r="H96" s="318" t="s">
        <v>632</v>
      </c>
      <c r="I96" s="319" t="e">
        <f>VLOOKUP(H96,#REF!,1,FALSE)</f>
        <v>#REF!</v>
      </c>
      <c r="J96" s="320" t="s">
        <v>35</v>
      </c>
      <c r="K96" s="315" t="s">
        <v>633</v>
      </c>
      <c r="L96" s="321" t="s">
        <v>631</v>
      </c>
      <c r="M96" s="322" t="s">
        <v>634</v>
      </c>
      <c r="N96" s="323">
        <v>44927</v>
      </c>
      <c r="O96" s="315" t="s">
        <v>635</v>
      </c>
      <c r="P96" s="324">
        <v>6740</v>
      </c>
      <c r="Q96" s="338">
        <v>135.58000000000001</v>
      </c>
      <c r="R96" s="326">
        <f t="shared" si="5"/>
        <v>913809.2</v>
      </c>
      <c r="S96" s="327">
        <v>202309</v>
      </c>
      <c r="T96" s="328" t="s">
        <v>636</v>
      </c>
      <c r="U96" s="329"/>
      <c r="V96" s="340">
        <v>135.57862491700001</v>
      </c>
      <c r="W96" s="331"/>
      <c r="X96" s="333">
        <v>44905</v>
      </c>
      <c r="Y96" s="333">
        <v>45269</v>
      </c>
      <c r="Z96" s="334" t="s">
        <v>637</v>
      </c>
      <c r="AA96" s="335">
        <v>0.4</v>
      </c>
      <c r="AB96" s="335">
        <v>220</v>
      </c>
      <c r="AC96" s="335">
        <v>88</v>
      </c>
      <c r="AD96" s="352"/>
    </row>
    <row r="97" spans="1:30" s="52" customFormat="1" ht="15" customHeight="1">
      <c r="A97" s="53" t="s">
        <v>27</v>
      </c>
      <c r="B97" s="34" t="s">
        <v>148</v>
      </c>
      <c r="C97" s="54" t="s">
        <v>149</v>
      </c>
      <c r="D97" s="54" t="s">
        <v>30</v>
      </c>
      <c r="E97" s="53" t="s">
        <v>638</v>
      </c>
      <c r="F97" s="53" t="s">
        <v>639</v>
      </c>
      <c r="G97" s="53" t="s">
        <v>33</v>
      </c>
      <c r="H97" s="55" t="s">
        <v>640</v>
      </c>
      <c r="I97" s="35" t="e">
        <f>VLOOKUP(H97,#REF!,1,FALSE)</f>
        <v>#REF!</v>
      </c>
      <c r="J97" s="56" t="s">
        <v>35</v>
      </c>
      <c r="K97" s="53" t="s">
        <v>641</v>
      </c>
      <c r="L97" s="57" t="s">
        <v>639</v>
      </c>
      <c r="M97" s="58"/>
      <c r="N97" s="59" t="s">
        <v>642</v>
      </c>
      <c r="O97" s="53" t="s">
        <v>643</v>
      </c>
      <c r="P97" s="60">
        <v>6740</v>
      </c>
      <c r="Q97" s="66"/>
      <c r="R97" s="62">
        <f t="shared" si="5"/>
        <v>0</v>
      </c>
      <c r="S97" s="45">
        <v>202309</v>
      </c>
      <c r="T97" s="63" t="s">
        <v>644</v>
      </c>
      <c r="U97" s="64"/>
      <c r="V97" s="48">
        <v>0</v>
      </c>
      <c r="W97" s="65"/>
      <c r="X97" s="49"/>
      <c r="Y97" s="49"/>
      <c r="Z97" s="50" t="s">
        <v>645</v>
      </c>
      <c r="AA97" s="51" t="s">
        <v>116</v>
      </c>
      <c r="AB97" s="51">
        <v>0</v>
      </c>
      <c r="AC97" s="51">
        <v>0</v>
      </c>
    </row>
    <row r="98" spans="1:30" s="52" customFormat="1" ht="15" customHeight="1">
      <c r="A98" s="53" t="s">
        <v>27</v>
      </c>
      <c r="B98" s="34" t="s">
        <v>148</v>
      </c>
      <c r="C98" s="54" t="s">
        <v>149</v>
      </c>
      <c r="D98" s="54" t="s">
        <v>30</v>
      </c>
      <c r="E98" s="53" t="s">
        <v>638</v>
      </c>
      <c r="F98" s="53" t="s">
        <v>639</v>
      </c>
      <c r="G98" s="53" t="s">
        <v>33</v>
      </c>
      <c r="H98" s="55" t="s">
        <v>640</v>
      </c>
      <c r="I98" s="35" t="e">
        <f>VLOOKUP(H98,#REF!,1,FALSE)</f>
        <v>#REF!</v>
      </c>
      <c r="J98" s="56" t="s">
        <v>334</v>
      </c>
      <c r="K98" s="53" t="s">
        <v>646</v>
      </c>
      <c r="L98" s="57" t="s">
        <v>647</v>
      </c>
      <c r="M98" s="58"/>
      <c r="N98" s="59" t="s">
        <v>648</v>
      </c>
      <c r="O98" s="70" t="s">
        <v>649</v>
      </c>
      <c r="P98" s="60">
        <v>6740</v>
      </c>
      <c r="Q98" s="66">
        <v>4</v>
      </c>
      <c r="R98" s="62">
        <f t="shared" si="5"/>
        <v>26960</v>
      </c>
      <c r="S98" s="45">
        <v>202309</v>
      </c>
      <c r="T98" s="63" t="s">
        <v>650</v>
      </c>
      <c r="U98" s="64"/>
      <c r="V98" s="68">
        <v>0.73</v>
      </c>
      <c r="W98" s="65"/>
      <c r="X98" s="49"/>
      <c r="Y98" s="49"/>
      <c r="Z98" s="50" t="s">
        <v>651</v>
      </c>
      <c r="AA98" s="51">
        <v>0.4</v>
      </c>
      <c r="AB98" s="51">
        <v>10</v>
      </c>
      <c r="AC98" s="51">
        <v>4</v>
      </c>
      <c r="AD98" s="85"/>
    </row>
    <row r="99" spans="1:30" s="52" customFormat="1" ht="15" customHeight="1">
      <c r="A99" s="53" t="s">
        <v>27</v>
      </c>
      <c r="B99" s="34" t="s">
        <v>148</v>
      </c>
      <c r="C99" s="54" t="s">
        <v>149</v>
      </c>
      <c r="D99" s="54" t="s">
        <v>30</v>
      </c>
      <c r="E99" s="53" t="s">
        <v>638</v>
      </c>
      <c r="F99" s="53" t="s">
        <v>639</v>
      </c>
      <c r="G99" s="53" t="s">
        <v>33</v>
      </c>
      <c r="H99" s="55" t="s">
        <v>640</v>
      </c>
      <c r="I99" s="35" t="e">
        <f>VLOOKUP(H99,#REF!,1,FALSE)</f>
        <v>#REF!</v>
      </c>
      <c r="J99" s="56" t="s">
        <v>35</v>
      </c>
      <c r="K99" s="53" t="s">
        <v>652</v>
      </c>
      <c r="L99" s="57" t="s">
        <v>653</v>
      </c>
      <c r="M99" s="58"/>
      <c r="N99" s="59" t="s">
        <v>654</v>
      </c>
      <c r="O99" s="53" t="s">
        <v>655</v>
      </c>
      <c r="P99" s="60">
        <v>0</v>
      </c>
      <c r="Q99" s="66"/>
      <c r="R99" s="62">
        <f t="shared" si="5"/>
        <v>0</v>
      </c>
      <c r="S99" s="45">
        <v>202309</v>
      </c>
      <c r="T99" s="63" t="s">
        <v>656</v>
      </c>
      <c r="U99" s="64"/>
      <c r="V99" s="48">
        <v>0</v>
      </c>
      <c r="W99" s="65"/>
      <c r="X99" s="49"/>
      <c r="Y99" s="49"/>
      <c r="Z99" s="50" t="s">
        <v>657</v>
      </c>
      <c r="AA99" s="51" t="s">
        <v>116</v>
      </c>
      <c r="AB99" s="51">
        <v>0</v>
      </c>
      <c r="AC99" s="51">
        <v>0</v>
      </c>
    </row>
    <row r="100" spans="1:30" s="52" customFormat="1" ht="15" customHeight="1">
      <c r="A100" s="53" t="s">
        <v>27</v>
      </c>
      <c r="B100" s="34" t="s">
        <v>148</v>
      </c>
      <c r="C100" s="54" t="s">
        <v>149</v>
      </c>
      <c r="D100" s="54" t="s">
        <v>30</v>
      </c>
      <c r="E100" s="53" t="s">
        <v>638</v>
      </c>
      <c r="F100" s="53" t="s">
        <v>639</v>
      </c>
      <c r="G100" s="53" t="s">
        <v>33</v>
      </c>
      <c r="H100" s="55" t="s">
        <v>640</v>
      </c>
      <c r="I100" s="35" t="e">
        <f>VLOOKUP(H100,#REF!,1,FALSE)</f>
        <v>#REF!</v>
      </c>
      <c r="J100" s="56" t="s">
        <v>35</v>
      </c>
      <c r="K100" s="53" t="s">
        <v>658</v>
      </c>
      <c r="L100" s="57" t="s">
        <v>659</v>
      </c>
      <c r="M100" s="58"/>
      <c r="N100" s="59" t="s">
        <v>660</v>
      </c>
      <c r="O100" s="53" t="s">
        <v>661</v>
      </c>
      <c r="P100" s="60">
        <v>6740</v>
      </c>
      <c r="Q100" s="66">
        <v>12.44</v>
      </c>
      <c r="R100" s="62">
        <f t="shared" si="5"/>
        <v>83845.600000000006</v>
      </c>
      <c r="S100" s="45">
        <v>202309</v>
      </c>
      <c r="T100" s="63" t="s">
        <v>662</v>
      </c>
      <c r="U100" s="64"/>
      <c r="V100" s="68">
        <v>12.438479424000001</v>
      </c>
      <c r="W100" s="65"/>
      <c r="X100" s="49"/>
      <c r="Y100" s="49"/>
      <c r="Z100" s="50" t="s">
        <v>663</v>
      </c>
      <c r="AA100" s="51">
        <v>0.4</v>
      </c>
      <c r="AB100" s="51">
        <v>30</v>
      </c>
      <c r="AC100" s="51">
        <v>12</v>
      </c>
      <c r="AD100" s="85"/>
    </row>
    <row r="101" spans="1:30" s="52" customFormat="1" ht="15" customHeight="1">
      <c r="A101" s="53" t="s">
        <v>27</v>
      </c>
      <c r="B101" s="34" t="s">
        <v>148</v>
      </c>
      <c r="C101" s="54" t="s">
        <v>149</v>
      </c>
      <c r="D101" s="54" t="s">
        <v>30</v>
      </c>
      <c r="E101" s="53" t="s">
        <v>664</v>
      </c>
      <c r="F101" s="53" t="s">
        <v>665</v>
      </c>
      <c r="G101" s="53" t="s">
        <v>33</v>
      </c>
      <c r="H101" s="55" t="s">
        <v>666</v>
      </c>
      <c r="I101" s="35" t="e">
        <f>VLOOKUP(H101,#REF!,1,FALSE)</f>
        <v>#REF!</v>
      </c>
      <c r="J101" s="56" t="s">
        <v>35</v>
      </c>
      <c r="K101" s="53" t="s">
        <v>667</v>
      </c>
      <c r="L101" s="57" t="s">
        <v>665</v>
      </c>
      <c r="M101" s="58"/>
      <c r="N101" s="59" t="s">
        <v>668</v>
      </c>
      <c r="O101" s="70" t="s">
        <v>669</v>
      </c>
      <c r="P101" s="60">
        <v>6740</v>
      </c>
      <c r="Q101" s="66">
        <v>96.91</v>
      </c>
      <c r="R101" s="62">
        <f t="shared" si="5"/>
        <v>653173.4</v>
      </c>
      <c r="S101" s="45">
        <v>202309</v>
      </c>
      <c r="T101" s="63" t="s">
        <v>670</v>
      </c>
      <c r="U101" s="64"/>
      <c r="V101" s="68">
        <v>96.906582064000006</v>
      </c>
      <c r="W101" s="65"/>
      <c r="X101" s="49"/>
      <c r="Y101" s="49"/>
      <c r="Z101" s="50" t="s">
        <v>671</v>
      </c>
      <c r="AA101" s="51">
        <v>0.4</v>
      </c>
      <c r="AB101" s="51">
        <v>200</v>
      </c>
      <c r="AC101" s="51">
        <v>80</v>
      </c>
      <c r="AD101" s="85"/>
    </row>
    <row r="102" spans="1:30" s="52" customFormat="1" ht="15" customHeight="1">
      <c r="A102" s="53" t="s">
        <v>27</v>
      </c>
      <c r="B102" s="34" t="s">
        <v>148</v>
      </c>
      <c r="C102" s="54" t="s">
        <v>149</v>
      </c>
      <c r="D102" s="54" t="s">
        <v>30</v>
      </c>
      <c r="E102" s="53" t="s">
        <v>664</v>
      </c>
      <c r="F102" s="53" t="s">
        <v>665</v>
      </c>
      <c r="G102" s="53" t="s">
        <v>33</v>
      </c>
      <c r="H102" s="55" t="s">
        <v>672</v>
      </c>
      <c r="I102" s="35" t="e">
        <f>VLOOKUP(H102,#REF!,1,FALSE)</f>
        <v>#REF!</v>
      </c>
      <c r="J102" s="56" t="s">
        <v>35</v>
      </c>
      <c r="K102" s="53" t="s">
        <v>667</v>
      </c>
      <c r="L102" s="57" t="s">
        <v>673</v>
      </c>
      <c r="M102" s="58" t="s">
        <v>674</v>
      </c>
      <c r="N102" s="59">
        <v>44835</v>
      </c>
      <c r="O102" s="53" t="s">
        <v>480</v>
      </c>
      <c r="P102" s="60">
        <v>6740</v>
      </c>
      <c r="Q102" s="66">
        <v>120.03</v>
      </c>
      <c r="R102" s="62">
        <f t="shared" si="5"/>
        <v>809002.2</v>
      </c>
      <c r="S102" s="45">
        <v>202309</v>
      </c>
      <c r="T102" s="63" t="s">
        <v>675</v>
      </c>
      <c r="U102" s="64"/>
      <c r="V102" s="68">
        <f>40.03+80</f>
        <v>120.03</v>
      </c>
      <c r="W102" s="65"/>
      <c r="X102" s="49"/>
      <c r="Y102" s="49"/>
      <c r="Z102" s="50" t="s">
        <v>676</v>
      </c>
      <c r="AA102" s="51">
        <v>0.4</v>
      </c>
      <c r="AB102" s="51">
        <v>300</v>
      </c>
      <c r="AC102" s="51">
        <v>120</v>
      </c>
      <c r="AD102" s="85"/>
    </row>
    <row r="103" spans="1:30" s="52" customFormat="1" ht="15" customHeight="1">
      <c r="A103" s="53" t="s">
        <v>27</v>
      </c>
      <c r="B103" s="34" t="s">
        <v>148</v>
      </c>
      <c r="C103" s="54" t="s">
        <v>149</v>
      </c>
      <c r="D103" s="54" t="s">
        <v>30</v>
      </c>
      <c r="E103" s="53" t="s">
        <v>677</v>
      </c>
      <c r="F103" s="53" t="s">
        <v>678</v>
      </c>
      <c r="G103" s="53" t="s">
        <v>33</v>
      </c>
      <c r="H103" s="55" t="s">
        <v>679</v>
      </c>
      <c r="I103" s="35" t="e">
        <f>VLOOKUP(H103,#REF!,1,FALSE)</f>
        <v>#REF!</v>
      </c>
      <c r="J103" s="56" t="s">
        <v>35</v>
      </c>
      <c r="K103" s="53" t="s">
        <v>680</v>
      </c>
      <c r="L103" s="57" t="s">
        <v>678</v>
      </c>
      <c r="M103" s="58"/>
      <c r="N103" s="59" t="s">
        <v>681</v>
      </c>
      <c r="O103" s="53" t="s">
        <v>682</v>
      </c>
      <c r="P103" s="60">
        <v>6740</v>
      </c>
      <c r="Q103" s="66"/>
      <c r="R103" s="62">
        <f t="shared" si="5"/>
        <v>0</v>
      </c>
      <c r="S103" s="45">
        <v>202309</v>
      </c>
      <c r="T103" s="63" t="s">
        <v>683</v>
      </c>
      <c r="U103" s="64"/>
      <c r="V103" s="48">
        <v>0</v>
      </c>
      <c r="W103" s="65"/>
      <c r="X103" s="49"/>
      <c r="Y103" s="49"/>
      <c r="Z103" s="50" t="s">
        <v>684</v>
      </c>
      <c r="AA103" s="51" t="s">
        <v>116</v>
      </c>
      <c r="AB103" s="51">
        <v>0</v>
      </c>
      <c r="AC103" s="51">
        <v>0</v>
      </c>
    </row>
    <row r="104" spans="1:30" s="52" customFormat="1" ht="15" customHeight="1">
      <c r="A104" s="53" t="s">
        <v>27</v>
      </c>
      <c r="B104" s="34" t="s">
        <v>148</v>
      </c>
      <c r="C104" s="54" t="s">
        <v>149</v>
      </c>
      <c r="D104" s="54" t="s">
        <v>30</v>
      </c>
      <c r="E104" s="53" t="s">
        <v>677</v>
      </c>
      <c r="F104" s="53" t="s">
        <v>678</v>
      </c>
      <c r="G104" s="53" t="s">
        <v>33</v>
      </c>
      <c r="H104" s="55" t="s">
        <v>679</v>
      </c>
      <c r="I104" s="35" t="e">
        <f>VLOOKUP(H104,#REF!,1,FALSE)</f>
        <v>#REF!</v>
      </c>
      <c r="J104" s="56" t="s">
        <v>35</v>
      </c>
      <c r="K104" s="53" t="s">
        <v>685</v>
      </c>
      <c r="L104" s="57" t="s">
        <v>686</v>
      </c>
      <c r="M104" s="58"/>
      <c r="N104" s="59" t="s">
        <v>687</v>
      </c>
      <c r="O104" s="70" t="s">
        <v>688</v>
      </c>
      <c r="P104" s="60">
        <v>6740</v>
      </c>
      <c r="Q104" s="66">
        <v>137.93</v>
      </c>
      <c r="R104" s="62">
        <f t="shared" si="5"/>
        <v>929648.2</v>
      </c>
      <c r="S104" s="45">
        <v>202309</v>
      </c>
      <c r="T104" s="63" t="s">
        <v>689</v>
      </c>
      <c r="U104" s="64"/>
      <c r="V104" s="68">
        <v>137.934692383</v>
      </c>
      <c r="W104" s="65"/>
      <c r="X104" s="49"/>
      <c r="Y104" s="49"/>
      <c r="Z104" s="50" t="s">
        <v>690</v>
      </c>
      <c r="AA104" s="51">
        <v>0.4</v>
      </c>
      <c r="AB104" s="51">
        <v>340</v>
      </c>
      <c r="AC104" s="51">
        <v>136</v>
      </c>
      <c r="AD104" s="85"/>
    </row>
    <row r="105" spans="1:30" s="52" customFormat="1" ht="15" customHeight="1">
      <c r="A105" s="53" t="s">
        <v>27</v>
      </c>
      <c r="B105" s="34" t="s">
        <v>148</v>
      </c>
      <c r="C105" s="54" t="s">
        <v>149</v>
      </c>
      <c r="D105" s="54" t="s">
        <v>30</v>
      </c>
      <c r="E105" s="53" t="s">
        <v>677</v>
      </c>
      <c r="F105" s="53" t="s">
        <v>678</v>
      </c>
      <c r="G105" s="53" t="s">
        <v>33</v>
      </c>
      <c r="H105" s="55" t="s">
        <v>679</v>
      </c>
      <c r="I105" s="35" t="e">
        <f>VLOOKUP(H105,#REF!,1,FALSE)</f>
        <v>#REF!</v>
      </c>
      <c r="J105" s="56" t="s">
        <v>35</v>
      </c>
      <c r="K105" s="53" t="s">
        <v>691</v>
      </c>
      <c r="L105" s="57" t="s">
        <v>692</v>
      </c>
      <c r="M105" s="58"/>
      <c r="N105" s="59" t="s">
        <v>693</v>
      </c>
      <c r="O105" s="70" t="s">
        <v>694</v>
      </c>
      <c r="P105" s="60">
        <v>6740</v>
      </c>
      <c r="Q105" s="66">
        <v>10.3</v>
      </c>
      <c r="R105" s="62">
        <f t="shared" si="5"/>
        <v>69422</v>
      </c>
      <c r="S105" s="45">
        <v>202309</v>
      </c>
      <c r="T105" s="63" t="s">
        <v>695</v>
      </c>
      <c r="U105" s="64"/>
      <c r="V105" s="68">
        <v>10.296687126</v>
      </c>
      <c r="W105" s="65"/>
      <c r="X105" s="49"/>
      <c r="Y105" s="49"/>
      <c r="Z105" s="50" t="s">
        <v>696</v>
      </c>
      <c r="AA105" s="51">
        <v>0.4</v>
      </c>
      <c r="AB105" s="78">
        <v>20</v>
      </c>
      <c r="AC105" s="51">
        <v>8</v>
      </c>
      <c r="AD105" s="85"/>
    </row>
    <row r="106" spans="1:30" s="52" customFormat="1" ht="15" customHeight="1">
      <c r="A106" s="53" t="s">
        <v>27</v>
      </c>
      <c r="B106" s="34" t="s">
        <v>148</v>
      </c>
      <c r="C106" s="54" t="s">
        <v>311</v>
      </c>
      <c r="D106" s="34" t="s">
        <v>312</v>
      </c>
      <c r="E106" s="53" t="s">
        <v>697</v>
      </c>
      <c r="F106" s="53" t="s">
        <v>698</v>
      </c>
      <c r="G106" s="53" t="s">
        <v>33</v>
      </c>
      <c r="H106" s="55" t="s">
        <v>699</v>
      </c>
      <c r="I106" s="35" t="e">
        <f>VLOOKUP(H106,#REF!,1,FALSE)</f>
        <v>#REF!</v>
      </c>
      <c r="J106" s="56" t="s">
        <v>35</v>
      </c>
      <c r="K106" s="53" t="s">
        <v>700</v>
      </c>
      <c r="L106" s="57" t="s">
        <v>701</v>
      </c>
      <c r="M106" s="58"/>
      <c r="N106" s="59" t="s">
        <v>702</v>
      </c>
      <c r="O106" s="70" t="s">
        <v>703</v>
      </c>
      <c r="P106" s="60">
        <v>6740</v>
      </c>
      <c r="Q106" s="66">
        <v>203.86</v>
      </c>
      <c r="R106" s="62">
        <f t="shared" si="5"/>
        <v>1374016.4</v>
      </c>
      <c r="S106" s="45">
        <v>202309</v>
      </c>
      <c r="T106" s="63" t="s">
        <v>704</v>
      </c>
      <c r="U106" s="64"/>
      <c r="V106" s="79">
        <v>203.85841369600001</v>
      </c>
      <c r="W106" s="65"/>
      <c r="X106" s="49"/>
      <c r="Y106" s="49"/>
      <c r="Z106" s="50" t="s">
        <v>705</v>
      </c>
      <c r="AA106" s="51">
        <v>0.4</v>
      </c>
      <c r="AB106" s="51">
        <v>500</v>
      </c>
      <c r="AC106" s="51">
        <v>200</v>
      </c>
      <c r="AD106" s="80"/>
    </row>
    <row r="107" spans="1:30" s="336" customFormat="1" ht="15" customHeight="1">
      <c r="A107" s="315" t="s">
        <v>27</v>
      </c>
      <c r="B107" s="316" t="s">
        <v>148</v>
      </c>
      <c r="C107" s="317" t="s">
        <v>311</v>
      </c>
      <c r="D107" s="316" t="s">
        <v>312</v>
      </c>
      <c r="E107" s="315" t="s">
        <v>697</v>
      </c>
      <c r="F107" s="315" t="s">
        <v>698</v>
      </c>
      <c r="G107" s="315" t="s">
        <v>33</v>
      </c>
      <c r="H107" s="318" t="s">
        <v>706</v>
      </c>
      <c r="I107" s="319" t="e">
        <f>VLOOKUP(H107,#REF!,1,FALSE)</f>
        <v>#REF!</v>
      </c>
      <c r="J107" s="320" t="s">
        <v>86</v>
      </c>
      <c r="K107" s="315" t="s">
        <v>707</v>
      </c>
      <c r="L107" s="321" t="s">
        <v>708</v>
      </c>
      <c r="M107" s="322"/>
      <c r="N107" s="323">
        <v>42522</v>
      </c>
      <c r="O107" s="315" t="s">
        <v>156</v>
      </c>
      <c r="P107" s="324">
        <v>20000</v>
      </c>
      <c r="Q107" s="338">
        <v>4</v>
      </c>
      <c r="R107" s="326">
        <f t="shared" si="5"/>
        <v>80000</v>
      </c>
      <c r="S107" s="327">
        <v>202309</v>
      </c>
      <c r="T107" s="328" t="s">
        <v>709</v>
      </c>
      <c r="U107" s="329"/>
      <c r="V107" s="347">
        <v>0.69206660334020997</v>
      </c>
      <c r="W107" s="331"/>
      <c r="X107" s="333">
        <v>44378</v>
      </c>
      <c r="Y107" s="333">
        <v>45473</v>
      </c>
      <c r="Z107" s="334" t="s">
        <v>710</v>
      </c>
      <c r="AA107" s="335">
        <v>0.2</v>
      </c>
      <c r="AB107" s="335">
        <v>20</v>
      </c>
      <c r="AC107" s="335">
        <v>4</v>
      </c>
      <c r="AD107" s="348"/>
    </row>
    <row r="108" spans="1:30" s="52" customFormat="1" ht="15" customHeight="1">
      <c r="A108" s="53" t="s">
        <v>27</v>
      </c>
      <c r="B108" s="34" t="s">
        <v>148</v>
      </c>
      <c r="C108" s="54" t="s">
        <v>311</v>
      </c>
      <c r="D108" s="34" t="s">
        <v>312</v>
      </c>
      <c r="E108" s="53" t="s">
        <v>697</v>
      </c>
      <c r="F108" s="53" t="s">
        <v>698</v>
      </c>
      <c r="G108" s="53" t="s">
        <v>33</v>
      </c>
      <c r="H108" s="55" t="s">
        <v>699</v>
      </c>
      <c r="I108" s="35" t="e">
        <f>VLOOKUP(H108,#REF!,1,FALSE)</f>
        <v>#REF!</v>
      </c>
      <c r="J108" s="56" t="s">
        <v>35</v>
      </c>
      <c r="K108" s="53" t="s">
        <v>711</v>
      </c>
      <c r="L108" s="57" t="s">
        <v>711</v>
      </c>
      <c r="M108" s="58" t="s">
        <v>712</v>
      </c>
      <c r="N108" s="59">
        <v>44839</v>
      </c>
      <c r="O108" s="53" t="s">
        <v>328</v>
      </c>
      <c r="P108" s="60">
        <v>6740</v>
      </c>
      <c r="Q108" s="66">
        <v>80</v>
      </c>
      <c r="R108" s="62">
        <f t="shared" si="5"/>
        <v>539200</v>
      </c>
      <c r="S108" s="45">
        <v>202309</v>
      </c>
      <c r="T108" s="63" t="s">
        <v>713</v>
      </c>
      <c r="U108" s="64"/>
      <c r="V108" s="79">
        <v>74.110267422000007</v>
      </c>
      <c r="W108" s="65"/>
      <c r="X108" s="49"/>
      <c r="Y108" s="49"/>
      <c r="Z108" s="50" t="s">
        <v>714</v>
      </c>
      <c r="AA108" s="51">
        <v>0.4</v>
      </c>
      <c r="AB108" s="51">
        <v>200</v>
      </c>
      <c r="AC108" s="51">
        <v>80</v>
      </c>
      <c r="AD108" s="80"/>
    </row>
    <row r="109" spans="1:30" s="52" customFormat="1" ht="15" customHeight="1">
      <c r="A109" s="53" t="s">
        <v>27</v>
      </c>
      <c r="B109" s="34" t="s">
        <v>148</v>
      </c>
      <c r="C109" s="54" t="s">
        <v>311</v>
      </c>
      <c r="D109" s="34" t="s">
        <v>312</v>
      </c>
      <c r="E109" s="53" t="s">
        <v>715</v>
      </c>
      <c r="F109" s="53" t="s">
        <v>716</v>
      </c>
      <c r="G109" s="53" t="s">
        <v>33</v>
      </c>
      <c r="H109" s="55" t="s">
        <v>717</v>
      </c>
      <c r="I109" s="35" t="e">
        <f>VLOOKUP(H109,#REF!,1,FALSE)</f>
        <v>#REF!</v>
      </c>
      <c r="J109" s="56" t="s">
        <v>35</v>
      </c>
      <c r="K109" s="55" t="s">
        <v>718</v>
      </c>
      <c r="L109" s="57" t="s">
        <v>718</v>
      </c>
      <c r="M109" s="58"/>
      <c r="N109" s="69" t="s">
        <v>719</v>
      </c>
      <c r="O109" s="70" t="s">
        <v>720</v>
      </c>
      <c r="P109" s="60">
        <v>6740</v>
      </c>
      <c r="Q109" s="66">
        <v>62.25</v>
      </c>
      <c r="R109" s="62">
        <f t="shared" si="5"/>
        <v>419565</v>
      </c>
      <c r="S109" s="45">
        <v>202309</v>
      </c>
      <c r="T109" s="63" t="s">
        <v>721</v>
      </c>
      <c r="U109" s="64"/>
      <c r="V109" s="79">
        <v>62.249626159999998</v>
      </c>
      <c r="W109" s="65"/>
      <c r="X109" s="49"/>
      <c r="Y109" s="49"/>
      <c r="Z109" s="50" t="s">
        <v>722</v>
      </c>
      <c r="AA109" s="51">
        <v>0.4</v>
      </c>
      <c r="AB109" s="51">
        <v>150</v>
      </c>
      <c r="AC109" s="51">
        <f>AA109*AB109</f>
        <v>60</v>
      </c>
      <c r="AD109" s="80"/>
    </row>
    <row r="110" spans="1:30" s="52" customFormat="1" ht="15" customHeight="1">
      <c r="A110" s="53" t="s">
        <v>27</v>
      </c>
      <c r="B110" s="34" t="s">
        <v>148</v>
      </c>
      <c r="C110" s="54" t="s">
        <v>311</v>
      </c>
      <c r="D110" s="34" t="s">
        <v>312</v>
      </c>
      <c r="E110" s="53" t="s">
        <v>715</v>
      </c>
      <c r="F110" s="53" t="s">
        <v>716</v>
      </c>
      <c r="G110" s="53" t="s">
        <v>33</v>
      </c>
      <c r="H110" s="55" t="s">
        <v>723</v>
      </c>
      <c r="I110" s="35" t="e">
        <f>VLOOKUP(H110,#REF!,1,FALSE)</f>
        <v>#REF!</v>
      </c>
      <c r="J110" s="56" t="s">
        <v>35</v>
      </c>
      <c r="K110" s="55" t="s">
        <v>724</v>
      </c>
      <c r="L110" s="57" t="s">
        <v>724</v>
      </c>
      <c r="M110" s="58"/>
      <c r="N110" s="59">
        <v>45121</v>
      </c>
      <c r="O110" s="70" t="s">
        <v>725</v>
      </c>
      <c r="P110" s="60">
        <v>6740</v>
      </c>
      <c r="Q110" s="66">
        <v>62.68</v>
      </c>
      <c r="R110" s="62">
        <f t="shared" si="5"/>
        <v>422463.2</v>
      </c>
      <c r="S110" s="45">
        <v>202309</v>
      </c>
      <c r="T110" s="63" t="s">
        <v>726</v>
      </c>
      <c r="U110" s="64"/>
      <c r="V110" s="79">
        <v>62.67609787</v>
      </c>
      <c r="W110" s="65"/>
      <c r="X110" s="49"/>
      <c r="Y110" s="49"/>
      <c r="Z110" s="50" t="s">
        <v>727</v>
      </c>
      <c r="AA110" s="51">
        <v>0.4</v>
      </c>
      <c r="AB110" s="51">
        <v>150</v>
      </c>
      <c r="AC110" s="51">
        <f>AA110*AB110</f>
        <v>60</v>
      </c>
      <c r="AD110" s="80"/>
    </row>
    <row r="111" spans="1:30" s="52" customFormat="1" ht="15" customHeight="1">
      <c r="A111" s="53" t="s">
        <v>27</v>
      </c>
      <c r="B111" s="34" t="s">
        <v>148</v>
      </c>
      <c r="C111" s="54" t="s">
        <v>311</v>
      </c>
      <c r="D111" s="34" t="s">
        <v>312</v>
      </c>
      <c r="E111" s="53" t="s">
        <v>715</v>
      </c>
      <c r="F111" s="53" t="s">
        <v>716</v>
      </c>
      <c r="G111" s="53" t="s">
        <v>33</v>
      </c>
      <c r="H111" s="55" t="s">
        <v>717</v>
      </c>
      <c r="I111" s="35" t="e">
        <f>VLOOKUP(H111,#REF!,1,FALSE)</f>
        <v>#REF!</v>
      </c>
      <c r="J111" s="56" t="s">
        <v>35</v>
      </c>
      <c r="K111" s="53" t="s">
        <v>728</v>
      </c>
      <c r="L111" s="57" t="s">
        <v>729</v>
      </c>
      <c r="M111" s="58"/>
      <c r="N111" s="59">
        <v>44228</v>
      </c>
      <c r="O111" s="53" t="s">
        <v>328</v>
      </c>
      <c r="P111" s="60">
        <v>6740</v>
      </c>
      <c r="Q111" s="66">
        <v>80.37</v>
      </c>
      <c r="R111" s="62">
        <f t="shared" si="5"/>
        <v>541693.80000000005</v>
      </c>
      <c r="S111" s="45">
        <v>202309</v>
      </c>
      <c r="T111" s="63" t="s">
        <v>730</v>
      </c>
      <c r="U111" s="64"/>
      <c r="V111" s="79">
        <v>80.371223450000002</v>
      </c>
      <c r="W111" s="65"/>
      <c r="X111" s="49"/>
      <c r="Y111" s="49"/>
      <c r="Z111" s="50" t="s">
        <v>731</v>
      </c>
      <c r="AA111" s="51">
        <v>0.4</v>
      </c>
      <c r="AB111" s="51">
        <v>200</v>
      </c>
      <c r="AC111" s="51">
        <v>80</v>
      </c>
      <c r="AD111" s="80"/>
    </row>
    <row r="112" spans="1:30" s="52" customFormat="1" ht="15" customHeight="1">
      <c r="A112" s="53" t="s">
        <v>27</v>
      </c>
      <c r="B112" s="34" t="s">
        <v>148</v>
      </c>
      <c r="C112" s="54" t="s">
        <v>311</v>
      </c>
      <c r="D112" s="34" t="s">
        <v>312</v>
      </c>
      <c r="E112" s="53" t="s">
        <v>732</v>
      </c>
      <c r="F112" s="53" t="s">
        <v>733</v>
      </c>
      <c r="G112" s="53" t="s">
        <v>33</v>
      </c>
      <c r="H112" s="55" t="s">
        <v>734</v>
      </c>
      <c r="I112" s="35" t="e">
        <f>VLOOKUP(H112,#REF!,1,FALSE)</f>
        <v>#REF!</v>
      </c>
      <c r="J112" s="56" t="s">
        <v>35</v>
      </c>
      <c r="K112" s="53" t="s">
        <v>735</v>
      </c>
      <c r="L112" s="57" t="s">
        <v>736</v>
      </c>
      <c r="M112" s="58" t="s">
        <v>737</v>
      </c>
      <c r="N112" s="59">
        <v>44967</v>
      </c>
      <c r="O112" s="53" t="s">
        <v>738</v>
      </c>
      <c r="P112" s="60">
        <v>6740</v>
      </c>
      <c r="Q112" s="66">
        <v>268.20999999999998</v>
      </c>
      <c r="R112" s="62">
        <f t="shared" si="5"/>
        <v>1807735.4</v>
      </c>
      <c r="S112" s="45">
        <v>202309</v>
      </c>
      <c r="T112" s="63" t="s">
        <v>739</v>
      </c>
      <c r="U112" s="64"/>
      <c r="V112" s="79">
        <v>268.20764032900001</v>
      </c>
      <c r="W112" s="65"/>
      <c r="X112" s="49"/>
      <c r="Y112" s="49"/>
      <c r="Z112" s="50" t="s">
        <v>740</v>
      </c>
      <c r="AA112" s="51">
        <v>0.4</v>
      </c>
      <c r="AB112" s="51">
        <v>600</v>
      </c>
      <c r="AC112" s="51">
        <f>AA112*AB112</f>
        <v>240</v>
      </c>
      <c r="AD112" s="80"/>
    </row>
    <row r="113" spans="1:30" s="52" customFormat="1" ht="15" customHeight="1">
      <c r="A113" s="34" t="s">
        <v>27</v>
      </c>
      <c r="B113" s="54" t="s">
        <v>148</v>
      </c>
      <c r="C113" s="34" t="s">
        <v>311</v>
      </c>
      <c r="D113" s="34" t="s">
        <v>312</v>
      </c>
      <c r="E113" s="34" t="s">
        <v>741</v>
      </c>
      <c r="F113" s="34" t="s">
        <v>742</v>
      </c>
      <c r="G113" s="86" t="s">
        <v>33</v>
      </c>
      <c r="H113" s="55" t="s">
        <v>743</v>
      </c>
      <c r="I113" s="35" t="e">
        <f>VLOOKUP(H113,#REF!,1,FALSE)</f>
        <v>#REF!</v>
      </c>
      <c r="J113" s="35" t="s">
        <v>35</v>
      </c>
      <c r="K113" s="35" t="s">
        <v>744</v>
      </c>
      <c r="L113" s="57" t="s">
        <v>745</v>
      </c>
      <c r="M113" s="72" t="s">
        <v>746</v>
      </c>
      <c r="N113" s="87">
        <v>45022</v>
      </c>
      <c r="O113" s="88" t="s">
        <v>328</v>
      </c>
      <c r="P113" s="89">
        <v>6740</v>
      </c>
      <c r="Q113" s="89">
        <v>82.62</v>
      </c>
      <c r="R113" s="74">
        <f t="shared" si="5"/>
        <v>556858.80000000005</v>
      </c>
      <c r="S113" s="45">
        <v>202309</v>
      </c>
      <c r="T113" s="90" t="s">
        <v>747</v>
      </c>
      <c r="U113" s="87"/>
      <c r="V113" s="79">
        <v>82.619171143000003</v>
      </c>
      <c r="W113" s="77"/>
      <c r="X113" s="49"/>
      <c r="Y113" s="49"/>
      <c r="Z113" s="50" t="s">
        <v>748</v>
      </c>
      <c r="AA113" s="91">
        <v>0.4</v>
      </c>
      <c r="AB113" s="91">
        <v>200</v>
      </c>
      <c r="AC113" s="91">
        <f>AA113*AB113</f>
        <v>80</v>
      </c>
      <c r="AD113" s="80"/>
    </row>
    <row r="114" spans="1:30" s="52" customFormat="1" ht="15" customHeight="1">
      <c r="A114" s="53" t="s">
        <v>27</v>
      </c>
      <c r="B114" s="34" t="s">
        <v>148</v>
      </c>
      <c r="C114" s="54" t="s">
        <v>442</v>
      </c>
      <c r="D114" s="54" t="s">
        <v>30</v>
      </c>
      <c r="E114" s="53" t="s">
        <v>749</v>
      </c>
      <c r="F114" s="53" t="s">
        <v>750</v>
      </c>
      <c r="G114" s="53" t="s">
        <v>33</v>
      </c>
      <c r="H114" s="55" t="s">
        <v>751</v>
      </c>
      <c r="I114" s="35" t="e">
        <f>VLOOKUP(H114,#REF!,1,FALSE)</f>
        <v>#REF!</v>
      </c>
      <c r="J114" s="56" t="s">
        <v>35</v>
      </c>
      <c r="K114" s="53" t="s">
        <v>442</v>
      </c>
      <c r="L114" s="57" t="s">
        <v>752</v>
      </c>
      <c r="M114" s="58" t="s">
        <v>753</v>
      </c>
      <c r="N114" s="59" t="s">
        <v>754</v>
      </c>
      <c r="O114" s="53" t="s">
        <v>755</v>
      </c>
      <c r="P114" s="60">
        <v>15000</v>
      </c>
      <c r="Q114" s="66">
        <v>8.35</v>
      </c>
      <c r="R114" s="62">
        <f t="shared" si="5"/>
        <v>125250</v>
      </c>
      <c r="S114" s="45">
        <v>202309</v>
      </c>
      <c r="T114" s="63" t="s">
        <v>756</v>
      </c>
      <c r="U114" s="64"/>
      <c r="V114" s="68">
        <v>8.3479862209999993</v>
      </c>
      <c r="W114" s="65"/>
      <c r="X114" s="49"/>
      <c r="Y114" s="49"/>
      <c r="Z114" s="50" t="s">
        <v>757</v>
      </c>
      <c r="AA114" s="51">
        <v>0.4</v>
      </c>
      <c r="AB114" s="51">
        <v>20</v>
      </c>
      <c r="AC114" s="51">
        <v>8</v>
      </c>
      <c r="AD114" s="85"/>
    </row>
    <row r="115" spans="1:30" s="52" customFormat="1" ht="15" customHeight="1">
      <c r="A115" s="53" t="s">
        <v>27</v>
      </c>
      <c r="B115" s="34" t="s">
        <v>148</v>
      </c>
      <c r="C115" s="54" t="s">
        <v>442</v>
      </c>
      <c r="D115" s="34" t="s">
        <v>30</v>
      </c>
      <c r="E115" s="53" t="s">
        <v>749</v>
      </c>
      <c r="F115" s="53" t="s">
        <v>750</v>
      </c>
      <c r="G115" s="53" t="s">
        <v>33</v>
      </c>
      <c r="H115" s="55" t="s">
        <v>758</v>
      </c>
      <c r="I115" s="35" t="e">
        <f>VLOOKUP(H115,#REF!,1,FALSE)</f>
        <v>#REF!</v>
      </c>
      <c r="J115" s="56" t="s">
        <v>167</v>
      </c>
      <c r="K115" s="53" t="s">
        <v>759</v>
      </c>
      <c r="L115" s="57" t="s">
        <v>750</v>
      </c>
      <c r="M115" s="58"/>
      <c r="N115" s="59" t="s">
        <v>760</v>
      </c>
      <c r="O115" s="53" t="s">
        <v>761</v>
      </c>
      <c r="P115" s="60">
        <v>19800</v>
      </c>
      <c r="Q115" s="66"/>
      <c r="R115" s="62">
        <f t="shared" si="5"/>
        <v>0</v>
      </c>
      <c r="S115" s="45">
        <v>202309</v>
      </c>
      <c r="T115" s="63" t="s">
        <v>762</v>
      </c>
      <c r="U115" s="64"/>
      <c r="V115" s="48">
        <v>0</v>
      </c>
      <c r="W115" s="65"/>
      <c r="X115" s="49"/>
      <c r="Y115" s="49"/>
      <c r="Z115" s="50" t="s">
        <v>763</v>
      </c>
      <c r="AA115" s="51" t="s">
        <v>116</v>
      </c>
      <c r="AB115" s="51">
        <v>0</v>
      </c>
      <c r="AC115" s="51">
        <v>0</v>
      </c>
    </row>
    <row r="116" spans="1:30" s="336" customFormat="1" ht="15" customHeight="1">
      <c r="A116" s="316" t="s">
        <v>764</v>
      </c>
      <c r="B116" s="316" t="s">
        <v>148</v>
      </c>
      <c r="C116" s="319" t="s">
        <v>765</v>
      </c>
      <c r="D116" s="317" t="s">
        <v>30</v>
      </c>
      <c r="E116" s="316" t="s">
        <v>766</v>
      </c>
      <c r="F116" s="316" t="s">
        <v>767</v>
      </c>
      <c r="G116" s="318" t="s">
        <v>33</v>
      </c>
      <c r="H116" s="318" t="s">
        <v>768</v>
      </c>
      <c r="I116" s="319" t="e">
        <f>VLOOKUP(H116,#REF!,1,FALSE)</f>
        <v>#REF!</v>
      </c>
      <c r="J116" s="320" t="s">
        <v>35</v>
      </c>
      <c r="K116" s="316" t="s">
        <v>769</v>
      </c>
      <c r="L116" s="353" t="s">
        <v>770</v>
      </c>
      <c r="M116" s="354" t="s">
        <v>771</v>
      </c>
      <c r="N116" s="355" t="s">
        <v>772</v>
      </c>
      <c r="O116" s="355" t="s">
        <v>773</v>
      </c>
      <c r="P116" s="356">
        <v>6600</v>
      </c>
      <c r="Q116" s="357">
        <v>120.7</v>
      </c>
      <c r="R116" s="358">
        <f t="shared" si="5"/>
        <v>796620</v>
      </c>
      <c r="S116" s="327">
        <v>202309</v>
      </c>
      <c r="T116" s="359" t="s">
        <v>774</v>
      </c>
      <c r="U116" s="316"/>
      <c r="V116" s="340">
        <v>120.611152649</v>
      </c>
      <c r="W116" s="360"/>
      <c r="X116" s="333">
        <v>45078</v>
      </c>
      <c r="Y116" s="333">
        <v>45443</v>
      </c>
      <c r="Z116" s="334" t="s">
        <v>775</v>
      </c>
      <c r="AA116" s="335">
        <v>0.3</v>
      </c>
      <c r="AB116" s="335">
        <v>280</v>
      </c>
      <c r="AC116" s="335">
        <f t="shared" ref="AC116:AC121" si="6">AA116*AB116</f>
        <v>84</v>
      </c>
    </row>
    <row r="117" spans="1:30" s="336" customFormat="1" ht="15" customHeight="1">
      <c r="A117" s="316" t="s">
        <v>776</v>
      </c>
      <c r="B117" s="316" t="s">
        <v>148</v>
      </c>
      <c r="C117" s="319" t="s">
        <v>765</v>
      </c>
      <c r="D117" s="317" t="s">
        <v>30</v>
      </c>
      <c r="E117" s="316" t="s">
        <v>766</v>
      </c>
      <c r="F117" s="316" t="s">
        <v>777</v>
      </c>
      <c r="G117" s="318" t="s">
        <v>33</v>
      </c>
      <c r="H117" s="318" t="s">
        <v>778</v>
      </c>
      <c r="I117" s="319" t="e">
        <f>VLOOKUP(H117,#REF!,1,FALSE)</f>
        <v>#REF!</v>
      </c>
      <c r="J117" s="320" t="s">
        <v>35</v>
      </c>
      <c r="K117" s="316" t="s">
        <v>769</v>
      </c>
      <c r="L117" s="353" t="s">
        <v>779</v>
      </c>
      <c r="M117" s="354" t="s">
        <v>771</v>
      </c>
      <c r="N117" s="355" t="s">
        <v>772</v>
      </c>
      <c r="O117" s="361" t="s">
        <v>780</v>
      </c>
      <c r="P117" s="356">
        <v>7650</v>
      </c>
      <c r="Q117" s="357">
        <v>71</v>
      </c>
      <c r="R117" s="358">
        <f t="shared" si="5"/>
        <v>543150</v>
      </c>
      <c r="S117" s="327">
        <v>202309</v>
      </c>
      <c r="T117" s="359" t="s">
        <v>781</v>
      </c>
      <c r="U117" s="316"/>
      <c r="V117" s="340">
        <v>70.921508789000001</v>
      </c>
      <c r="W117" s="360"/>
      <c r="X117" s="333">
        <v>45078</v>
      </c>
      <c r="Y117" s="333">
        <v>45443</v>
      </c>
      <c r="Z117" s="334" t="s">
        <v>782</v>
      </c>
      <c r="AA117" s="335">
        <v>0.3</v>
      </c>
      <c r="AB117" s="335">
        <v>180</v>
      </c>
      <c r="AC117" s="335">
        <f t="shared" si="6"/>
        <v>54</v>
      </c>
    </row>
    <row r="118" spans="1:30" s="336" customFormat="1" ht="15" customHeight="1">
      <c r="A118" s="316" t="s">
        <v>783</v>
      </c>
      <c r="B118" s="316" t="s">
        <v>148</v>
      </c>
      <c r="C118" s="319" t="s">
        <v>765</v>
      </c>
      <c r="D118" s="317" t="s">
        <v>30</v>
      </c>
      <c r="E118" s="316" t="s">
        <v>766</v>
      </c>
      <c r="F118" s="316" t="s">
        <v>784</v>
      </c>
      <c r="G118" s="318" t="s">
        <v>33</v>
      </c>
      <c r="H118" s="318" t="s">
        <v>785</v>
      </c>
      <c r="I118" s="319" t="e">
        <f>VLOOKUP(H118,#REF!,1,FALSE)</f>
        <v>#REF!</v>
      </c>
      <c r="J118" s="320" t="s">
        <v>35</v>
      </c>
      <c r="K118" s="316" t="s">
        <v>769</v>
      </c>
      <c r="L118" s="353" t="s">
        <v>786</v>
      </c>
      <c r="M118" s="354" t="s">
        <v>771</v>
      </c>
      <c r="N118" s="355" t="s">
        <v>772</v>
      </c>
      <c r="O118" s="361" t="s">
        <v>787</v>
      </c>
      <c r="P118" s="356">
        <v>5041.67</v>
      </c>
      <c r="Q118" s="357">
        <v>133.9</v>
      </c>
      <c r="R118" s="358">
        <f t="shared" si="5"/>
        <v>675079.61</v>
      </c>
      <c r="S118" s="327">
        <v>202309</v>
      </c>
      <c r="T118" s="359" t="s">
        <v>788</v>
      </c>
      <c r="U118" s="316"/>
      <c r="V118" s="340">
        <v>133.84036254899999</v>
      </c>
      <c r="W118" s="360"/>
      <c r="X118" s="333">
        <v>45078</v>
      </c>
      <c r="Y118" s="333">
        <v>45443</v>
      </c>
      <c r="Z118" s="334" t="s">
        <v>789</v>
      </c>
      <c r="AA118" s="335">
        <v>0.4</v>
      </c>
      <c r="AB118" s="335">
        <v>260</v>
      </c>
      <c r="AC118" s="335">
        <f t="shared" si="6"/>
        <v>104</v>
      </c>
    </row>
    <row r="119" spans="1:30" s="336" customFormat="1" ht="15" customHeight="1">
      <c r="A119" s="316" t="s">
        <v>194</v>
      </c>
      <c r="B119" s="316" t="s">
        <v>148</v>
      </c>
      <c r="C119" s="319" t="s">
        <v>765</v>
      </c>
      <c r="D119" s="317" t="s">
        <v>30</v>
      </c>
      <c r="E119" s="316" t="s">
        <v>790</v>
      </c>
      <c r="F119" s="316" t="s">
        <v>791</v>
      </c>
      <c r="G119" s="318" t="s">
        <v>33</v>
      </c>
      <c r="H119" s="318" t="s">
        <v>792</v>
      </c>
      <c r="I119" s="319" t="e">
        <f>VLOOKUP(H119,#REF!,1,FALSE)</f>
        <v>#REF!</v>
      </c>
      <c r="J119" s="320" t="s">
        <v>35</v>
      </c>
      <c r="K119" s="316" t="s">
        <v>793</v>
      </c>
      <c r="L119" s="353" t="s">
        <v>794</v>
      </c>
      <c r="M119" s="354" t="s">
        <v>795</v>
      </c>
      <c r="N119" s="355">
        <v>44934</v>
      </c>
      <c r="O119" s="355" t="s">
        <v>480</v>
      </c>
      <c r="P119" s="356">
        <v>9500</v>
      </c>
      <c r="Q119" s="357">
        <v>90</v>
      </c>
      <c r="R119" s="358">
        <f t="shared" si="5"/>
        <v>855000</v>
      </c>
      <c r="S119" s="327">
        <v>202309</v>
      </c>
      <c r="T119" s="359" t="s">
        <v>796</v>
      </c>
      <c r="U119" s="316"/>
      <c r="V119" s="330">
        <v>81.967131334000001</v>
      </c>
      <c r="W119" s="360"/>
      <c r="X119" s="333">
        <v>44927</v>
      </c>
      <c r="Y119" s="333">
        <v>45291</v>
      </c>
      <c r="Z119" s="334" t="s">
        <v>797</v>
      </c>
      <c r="AA119" s="335">
        <v>0.3</v>
      </c>
      <c r="AB119" s="335">
        <v>300</v>
      </c>
      <c r="AC119" s="335">
        <f t="shared" si="6"/>
        <v>90</v>
      </c>
    </row>
    <row r="120" spans="1:30" s="336" customFormat="1" ht="15" customHeight="1">
      <c r="A120" s="316" t="s">
        <v>194</v>
      </c>
      <c r="B120" s="316" t="s">
        <v>148</v>
      </c>
      <c r="C120" s="319" t="s">
        <v>765</v>
      </c>
      <c r="D120" s="317" t="s">
        <v>30</v>
      </c>
      <c r="E120" s="316" t="s">
        <v>798</v>
      </c>
      <c r="F120" s="316" t="s">
        <v>799</v>
      </c>
      <c r="G120" s="318" t="s">
        <v>33</v>
      </c>
      <c r="H120" s="318" t="s">
        <v>800</v>
      </c>
      <c r="I120" s="319" t="e">
        <f>VLOOKUP(H120,#REF!,1,FALSE)</f>
        <v>#REF!</v>
      </c>
      <c r="J120" s="320" t="s">
        <v>35</v>
      </c>
      <c r="K120" s="362" t="s">
        <v>801</v>
      </c>
      <c r="L120" s="353" t="s">
        <v>802</v>
      </c>
      <c r="M120" s="354"/>
      <c r="N120" s="361" t="s">
        <v>803</v>
      </c>
      <c r="O120" s="361" t="s">
        <v>804</v>
      </c>
      <c r="P120" s="356">
        <v>6750</v>
      </c>
      <c r="Q120" s="357">
        <v>139.4</v>
      </c>
      <c r="R120" s="358">
        <f t="shared" si="5"/>
        <v>940950</v>
      </c>
      <c r="S120" s="327">
        <v>202309</v>
      </c>
      <c r="T120" s="359" t="s">
        <v>805</v>
      </c>
      <c r="U120" s="316"/>
      <c r="V120" s="340">
        <v>139.328857422</v>
      </c>
      <c r="W120" s="360"/>
      <c r="X120" s="333">
        <v>45017</v>
      </c>
      <c r="Y120" s="333">
        <v>45382</v>
      </c>
      <c r="Z120" s="334" t="s">
        <v>806</v>
      </c>
      <c r="AA120" s="335">
        <v>0.3</v>
      </c>
      <c r="AB120" s="346">
        <v>440</v>
      </c>
      <c r="AC120" s="335">
        <f t="shared" si="6"/>
        <v>132</v>
      </c>
    </row>
    <row r="121" spans="1:30" s="336" customFormat="1" ht="15" customHeight="1">
      <c r="A121" s="316" t="s">
        <v>194</v>
      </c>
      <c r="B121" s="316" t="s">
        <v>148</v>
      </c>
      <c r="C121" s="319" t="s">
        <v>765</v>
      </c>
      <c r="D121" s="317" t="s">
        <v>30</v>
      </c>
      <c r="E121" s="316" t="s">
        <v>798</v>
      </c>
      <c r="F121" s="316" t="s">
        <v>799</v>
      </c>
      <c r="G121" s="318" t="s">
        <v>33</v>
      </c>
      <c r="H121" s="318" t="s">
        <v>800</v>
      </c>
      <c r="I121" s="319" t="e">
        <f>VLOOKUP(H121,#REF!,1,FALSE)</f>
        <v>#REF!</v>
      </c>
      <c r="J121" s="320" t="s">
        <v>35</v>
      </c>
      <c r="K121" s="362" t="s">
        <v>807</v>
      </c>
      <c r="L121" s="353" t="s">
        <v>808</v>
      </c>
      <c r="M121" s="354"/>
      <c r="N121" s="361" t="s">
        <v>809</v>
      </c>
      <c r="O121" s="361" t="s">
        <v>810</v>
      </c>
      <c r="P121" s="356">
        <v>6750</v>
      </c>
      <c r="Q121" s="357"/>
      <c r="R121" s="358">
        <f t="shared" si="5"/>
        <v>0</v>
      </c>
      <c r="S121" s="327">
        <v>202309</v>
      </c>
      <c r="T121" s="359" t="s">
        <v>811</v>
      </c>
      <c r="U121" s="316"/>
      <c r="V121" s="330">
        <v>0</v>
      </c>
      <c r="W121" s="360"/>
      <c r="X121" s="333">
        <v>45017</v>
      </c>
      <c r="Y121" s="333">
        <v>45382</v>
      </c>
      <c r="Z121" s="334"/>
      <c r="AA121" s="335">
        <v>0.3</v>
      </c>
      <c r="AB121" s="335">
        <v>0</v>
      </c>
      <c r="AC121" s="335">
        <f t="shared" si="6"/>
        <v>0</v>
      </c>
    </row>
    <row r="122" spans="1:30" s="336" customFormat="1" ht="15" customHeight="1">
      <c r="A122" s="316" t="s">
        <v>194</v>
      </c>
      <c r="B122" s="316" t="s">
        <v>148</v>
      </c>
      <c r="C122" s="319" t="s">
        <v>765</v>
      </c>
      <c r="D122" s="317" t="s">
        <v>30</v>
      </c>
      <c r="E122" s="316" t="s">
        <v>798</v>
      </c>
      <c r="F122" s="316" t="s">
        <v>799</v>
      </c>
      <c r="G122" s="318" t="s">
        <v>33</v>
      </c>
      <c r="H122" s="318" t="s">
        <v>800</v>
      </c>
      <c r="I122" s="319" t="e">
        <f>VLOOKUP(H122,#REF!,1,FALSE)</f>
        <v>#REF!</v>
      </c>
      <c r="J122" s="318" t="s">
        <v>334</v>
      </c>
      <c r="K122" s="316" t="s">
        <v>812</v>
      </c>
      <c r="L122" s="353" t="s">
        <v>812</v>
      </c>
      <c r="M122" s="354" t="s">
        <v>813</v>
      </c>
      <c r="N122" s="355"/>
      <c r="O122" s="355" t="s">
        <v>89</v>
      </c>
      <c r="P122" s="356">
        <v>6750</v>
      </c>
      <c r="Q122" s="357">
        <v>3</v>
      </c>
      <c r="R122" s="358">
        <f t="shared" si="5"/>
        <v>20250</v>
      </c>
      <c r="S122" s="327">
        <v>202309</v>
      </c>
      <c r="T122" s="359" t="s">
        <v>814</v>
      </c>
      <c r="U122" s="316"/>
      <c r="V122" s="340">
        <v>1.84</v>
      </c>
      <c r="W122" s="360"/>
      <c r="X122" s="333">
        <v>45017</v>
      </c>
      <c r="Y122" s="333">
        <v>45382</v>
      </c>
      <c r="Z122" s="334" t="s">
        <v>815</v>
      </c>
      <c r="AA122" s="335">
        <v>10</v>
      </c>
      <c r="AB122" s="335">
        <v>30</v>
      </c>
      <c r="AC122" s="335">
        <v>3</v>
      </c>
    </row>
    <row r="123" spans="1:30" s="52" customFormat="1" ht="15" customHeight="1">
      <c r="A123" s="34" t="s">
        <v>194</v>
      </c>
      <c r="B123" s="34" t="s">
        <v>148</v>
      </c>
      <c r="C123" s="35" t="s">
        <v>765</v>
      </c>
      <c r="D123" s="54" t="s">
        <v>30</v>
      </c>
      <c r="E123" s="34" t="s">
        <v>816</v>
      </c>
      <c r="F123" s="34" t="s">
        <v>817</v>
      </c>
      <c r="G123" s="55" t="s">
        <v>33</v>
      </c>
      <c r="H123" s="55" t="s">
        <v>818</v>
      </c>
      <c r="I123" s="35" t="e">
        <f>VLOOKUP(H123,#REF!,1,FALSE)</f>
        <v>#REF!</v>
      </c>
      <c r="J123" s="56" t="s">
        <v>35</v>
      </c>
      <c r="K123" s="34" t="s">
        <v>819</v>
      </c>
      <c r="L123" s="92" t="s">
        <v>819</v>
      </c>
      <c r="M123" s="72" t="s">
        <v>820</v>
      </c>
      <c r="N123" s="93" t="s">
        <v>821</v>
      </c>
      <c r="O123" s="40" t="s">
        <v>822</v>
      </c>
      <c r="P123" s="94">
        <v>9500</v>
      </c>
      <c r="Q123" s="95">
        <v>6.5</v>
      </c>
      <c r="R123" s="74">
        <f t="shared" si="5"/>
        <v>61750</v>
      </c>
      <c r="S123" s="45">
        <v>202309</v>
      </c>
      <c r="T123" s="96" t="s">
        <v>823</v>
      </c>
      <c r="U123" s="34"/>
      <c r="V123" s="68">
        <v>6.4903736109999999</v>
      </c>
      <c r="W123" s="97"/>
      <c r="X123" s="49"/>
      <c r="Y123" s="49"/>
      <c r="Z123" s="50" t="s">
        <v>824</v>
      </c>
      <c r="AA123" s="51">
        <v>0.3</v>
      </c>
      <c r="AB123" s="51">
        <v>20</v>
      </c>
      <c r="AC123" s="51">
        <f>AA123*AB123</f>
        <v>6</v>
      </c>
    </row>
    <row r="124" spans="1:30" s="52" customFormat="1" ht="15" customHeight="1">
      <c r="A124" s="34" t="s">
        <v>194</v>
      </c>
      <c r="B124" s="34" t="s">
        <v>148</v>
      </c>
      <c r="C124" s="35" t="s">
        <v>765</v>
      </c>
      <c r="D124" s="54" t="s">
        <v>30</v>
      </c>
      <c r="E124" s="34" t="s">
        <v>816</v>
      </c>
      <c r="F124" s="34" t="s">
        <v>817</v>
      </c>
      <c r="G124" s="55" t="s">
        <v>33</v>
      </c>
      <c r="H124" s="55" t="s">
        <v>825</v>
      </c>
      <c r="I124" s="35" t="e">
        <f>VLOOKUP(H124,#REF!,1,FALSE)</f>
        <v>#REF!</v>
      </c>
      <c r="J124" s="56" t="s">
        <v>35</v>
      </c>
      <c r="K124" s="34" t="s">
        <v>826</v>
      </c>
      <c r="L124" s="92" t="s">
        <v>826</v>
      </c>
      <c r="M124" s="72" t="s">
        <v>820</v>
      </c>
      <c r="N124" s="93" t="s">
        <v>827</v>
      </c>
      <c r="O124" s="93" t="s">
        <v>682</v>
      </c>
      <c r="P124" s="94">
        <v>9833.33</v>
      </c>
      <c r="Q124" s="95"/>
      <c r="R124" s="74">
        <f t="shared" si="5"/>
        <v>0</v>
      </c>
      <c r="S124" s="45">
        <v>202309</v>
      </c>
      <c r="T124" s="96" t="s">
        <v>828</v>
      </c>
      <c r="U124" s="34"/>
      <c r="V124" s="48">
        <v>0</v>
      </c>
      <c r="W124" s="97"/>
      <c r="X124" s="49"/>
      <c r="Y124" s="49"/>
      <c r="Z124" s="50"/>
      <c r="AA124" s="51" t="s">
        <v>116</v>
      </c>
      <c r="AB124" s="51">
        <v>0</v>
      </c>
      <c r="AC124" s="51">
        <v>0</v>
      </c>
    </row>
    <row r="125" spans="1:30" s="52" customFormat="1" ht="15" customHeight="1">
      <c r="A125" s="34" t="s">
        <v>194</v>
      </c>
      <c r="B125" s="34" t="s">
        <v>148</v>
      </c>
      <c r="C125" s="35" t="s">
        <v>765</v>
      </c>
      <c r="D125" s="54" t="s">
        <v>30</v>
      </c>
      <c r="E125" s="34" t="s">
        <v>816</v>
      </c>
      <c r="F125" s="34" t="s">
        <v>817</v>
      </c>
      <c r="G125" s="55" t="s">
        <v>33</v>
      </c>
      <c r="H125" s="55" t="s">
        <v>825</v>
      </c>
      <c r="I125" s="35" t="e">
        <f>VLOOKUP(H125,#REF!,1,FALSE)</f>
        <v>#REF!</v>
      </c>
      <c r="J125" s="56" t="s">
        <v>35</v>
      </c>
      <c r="K125" s="34" t="s">
        <v>829</v>
      </c>
      <c r="L125" s="92" t="s">
        <v>830</v>
      </c>
      <c r="M125" s="72" t="s">
        <v>820</v>
      </c>
      <c r="N125" s="93" t="s">
        <v>831</v>
      </c>
      <c r="O125" s="93" t="s">
        <v>832</v>
      </c>
      <c r="P125" s="94">
        <v>9833.33</v>
      </c>
      <c r="Q125" s="95"/>
      <c r="R125" s="74">
        <f t="shared" si="5"/>
        <v>0</v>
      </c>
      <c r="S125" s="45">
        <v>202309</v>
      </c>
      <c r="T125" s="96" t="s">
        <v>833</v>
      </c>
      <c r="U125" s="34"/>
      <c r="V125" s="48">
        <v>0</v>
      </c>
      <c r="W125" s="97"/>
      <c r="X125" s="49"/>
      <c r="Y125" s="49"/>
      <c r="Z125" s="50"/>
      <c r="AA125" s="51" t="s">
        <v>116</v>
      </c>
      <c r="AB125" s="51">
        <v>0</v>
      </c>
      <c r="AC125" s="51">
        <v>0</v>
      </c>
    </row>
    <row r="126" spans="1:30" s="52" customFormat="1" ht="15" customHeight="1">
      <c r="A126" s="34" t="s">
        <v>194</v>
      </c>
      <c r="B126" s="34" t="s">
        <v>148</v>
      </c>
      <c r="C126" s="35" t="s">
        <v>765</v>
      </c>
      <c r="D126" s="54" t="s">
        <v>30</v>
      </c>
      <c r="E126" s="34" t="s">
        <v>816</v>
      </c>
      <c r="F126" s="34" t="s">
        <v>817</v>
      </c>
      <c r="G126" s="55" t="s">
        <v>33</v>
      </c>
      <c r="H126" s="55" t="s">
        <v>834</v>
      </c>
      <c r="I126" s="35" t="e">
        <f>VLOOKUP(H126,#REF!,1,FALSE)</f>
        <v>#REF!</v>
      </c>
      <c r="J126" s="56" t="s">
        <v>35</v>
      </c>
      <c r="K126" s="34" t="s">
        <v>835</v>
      </c>
      <c r="L126" s="92" t="s">
        <v>835</v>
      </c>
      <c r="M126" s="72" t="s">
        <v>836</v>
      </c>
      <c r="N126" s="93" t="s">
        <v>837</v>
      </c>
      <c r="O126" s="40" t="s">
        <v>832</v>
      </c>
      <c r="P126" s="94">
        <v>0</v>
      </c>
      <c r="Q126" s="95"/>
      <c r="R126" s="74">
        <f t="shared" si="5"/>
        <v>0</v>
      </c>
      <c r="S126" s="45">
        <v>202309</v>
      </c>
      <c r="T126" s="96" t="s">
        <v>838</v>
      </c>
      <c r="U126" s="34"/>
      <c r="V126" s="48">
        <v>0</v>
      </c>
      <c r="W126" s="97"/>
      <c r="X126" s="49"/>
      <c r="Y126" s="49"/>
      <c r="Z126" s="50"/>
      <c r="AA126" s="51" t="s">
        <v>116</v>
      </c>
      <c r="AB126" s="51">
        <v>0</v>
      </c>
      <c r="AC126" s="51">
        <v>0</v>
      </c>
    </row>
    <row r="127" spans="1:30" s="336" customFormat="1" ht="15" customHeight="1">
      <c r="A127" s="316" t="s">
        <v>147</v>
      </c>
      <c r="B127" s="316" t="s">
        <v>148</v>
      </c>
      <c r="C127" s="319" t="s">
        <v>765</v>
      </c>
      <c r="D127" s="317" t="s">
        <v>30</v>
      </c>
      <c r="E127" s="316" t="s">
        <v>839</v>
      </c>
      <c r="F127" s="316" t="s">
        <v>840</v>
      </c>
      <c r="G127" s="318" t="s">
        <v>33</v>
      </c>
      <c r="H127" s="318" t="s">
        <v>841</v>
      </c>
      <c r="I127" s="319" t="e">
        <f>VLOOKUP(H127,#REF!,1,FALSE)</f>
        <v>#REF!</v>
      </c>
      <c r="J127" s="320" t="s">
        <v>35</v>
      </c>
      <c r="K127" s="316" t="s">
        <v>840</v>
      </c>
      <c r="L127" s="353" t="s">
        <v>842</v>
      </c>
      <c r="M127" s="354" t="s">
        <v>843</v>
      </c>
      <c r="N127" s="355" t="s">
        <v>844</v>
      </c>
      <c r="O127" s="355" t="s">
        <v>845</v>
      </c>
      <c r="P127" s="356">
        <v>9000</v>
      </c>
      <c r="Q127" s="357">
        <v>30.77</v>
      </c>
      <c r="R127" s="358">
        <f t="shared" si="5"/>
        <v>276930</v>
      </c>
      <c r="S127" s="327">
        <v>202309</v>
      </c>
      <c r="T127" s="359" t="s">
        <v>846</v>
      </c>
      <c r="U127" s="316"/>
      <c r="V127" s="340">
        <v>30.769645365999999</v>
      </c>
      <c r="W127" s="360"/>
      <c r="X127" s="333">
        <v>44652</v>
      </c>
      <c r="Y127" s="333">
        <v>45382</v>
      </c>
      <c r="Z127" s="334" t="s">
        <v>847</v>
      </c>
      <c r="AA127" s="335">
        <v>0.2</v>
      </c>
      <c r="AB127" s="335">
        <v>80</v>
      </c>
      <c r="AC127" s="335">
        <f>AA127*AB127</f>
        <v>16</v>
      </c>
    </row>
    <row r="128" spans="1:30" s="336" customFormat="1" ht="15" customHeight="1">
      <c r="A128" s="316" t="s">
        <v>147</v>
      </c>
      <c r="B128" s="316" t="s">
        <v>148</v>
      </c>
      <c r="C128" s="319" t="s">
        <v>765</v>
      </c>
      <c r="D128" s="317" t="s">
        <v>30</v>
      </c>
      <c r="E128" s="316" t="s">
        <v>848</v>
      </c>
      <c r="F128" s="316" t="s">
        <v>849</v>
      </c>
      <c r="G128" s="318" t="s">
        <v>33</v>
      </c>
      <c r="H128" s="318" t="s">
        <v>850</v>
      </c>
      <c r="I128" s="319" t="e">
        <f>VLOOKUP(H128,#REF!,1,FALSE)</f>
        <v>#REF!</v>
      </c>
      <c r="J128" s="318" t="s">
        <v>334</v>
      </c>
      <c r="K128" s="316" t="s">
        <v>851</v>
      </c>
      <c r="L128" s="353" t="s">
        <v>851</v>
      </c>
      <c r="M128" s="354" t="s">
        <v>852</v>
      </c>
      <c r="N128" s="355" t="s">
        <v>853</v>
      </c>
      <c r="O128" s="355" t="s">
        <v>854</v>
      </c>
      <c r="P128" s="356">
        <v>9000</v>
      </c>
      <c r="Q128" s="357"/>
      <c r="R128" s="358">
        <f t="shared" si="5"/>
        <v>0</v>
      </c>
      <c r="S128" s="327">
        <v>202309</v>
      </c>
      <c r="T128" s="359" t="s">
        <v>855</v>
      </c>
      <c r="U128" s="316"/>
      <c r="V128" s="330">
        <v>0</v>
      </c>
      <c r="W128" s="360"/>
      <c r="X128" s="333">
        <v>44317</v>
      </c>
      <c r="Y128" s="333">
        <v>45046</v>
      </c>
      <c r="Z128" s="334"/>
      <c r="AA128" s="335" t="s">
        <v>116</v>
      </c>
      <c r="AB128" s="335"/>
      <c r="AC128" s="335">
        <v>0</v>
      </c>
    </row>
    <row r="129" spans="1:30" s="336" customFormat="1" ht="15" customHeight="1">
      <c r="A129" s="316" t="s">
        <v>147</v>
      </c>
      <c r="B129" s="316" t="s">
        <v>148</v>
      </c>
      <c r="C129" s="319" t="s">
        <v>765</v>
      </c>
      <c r="D129" s="317" t="s">
        <v>30</v>
      </c>
      <c r="E129" s="316" t="s">
        <v>848</v>
      </c>
      <c r="F129" s="316" t="s">
        <v>849</v>
      </c>
      <c r="G129" s="318" t="s">
        <v>33</v>
      </c>
      <c r="H129" s="318" t="s">
        <v>850</v>
      </c>
      <c r="I129" s="319" t="e">
        <f>VLOOKUP(H129,#REF!,1,FALSE)</f>
        <v>#REF!</v>
      </c>
      <c r="J129" s="320" t="s">
        <v>35</v>
      </c>
      <c r="K129" s="316" t="s">
        <v>856</v>
      </c>
      <c r="L129" s="353" t="s">
        <v>857</v>
      </c>
      <c r="M129" s="354" t="s">
        <v>858</v>
      </c>
      <c r="N129" s="355" t="s">
        <v>859</v>
      </c>
      <c r="O129" s="355" t="s">
        <v>860</v>
      </c>
      <c r="P129" s="356">
        <v>9000</v>
      </c>
      <c r="Q129" s="357"/>
      <c r="R129" s="358">
        <f t="shared" si="5"/>
        <v>0</v>
      </c>
      <c r="S129" s="327">
        <v>202309</v>
      </c>
      <c r="T129" s="359" t="s">
        <v>861</v>
      </c>
      <c r="U129" s="316"/>
      <c r="V129" s="330">
        <v>0</v>
      </c>
      <c r="W129" s="360"/>
      <c r="X129" s="333">
        <v>44317</v>
      </c>
      <c r="Y129" s="333">
        <v>45046</v>
      </c>
      <c r="Z129" s="334"/>
      <c r="AA129" s="335" t="s">
        <v>116</v>
      </c>
      <c r="AB129" s="335"/>
      <c r="AC129" s="335">
        <v>0</v>
      </c>
    </row>
    <row r="130" spans="1:30" s="52" customFormat="1" ht="15" customHeight="1">
      <c r="A130" s="34" t="s">
        <v>147</v>
      </c>
      <c r="B130" s="34" t="s">
        <v>148</v>
      </c>
      <c r="C130" s="35" t="s">
        <v>765</v>
      </c>
      <c r="D130" s="54" t="s">
        <v>30</v>
      </c>
      <c r="E130" s="34" t="s">
        <v>862</v>
      </c>
      <c r="F130" s="34" t="s">
        <v>863</v>
      </c>
      <c r="G130" s="55" t="s">
        <v>33</v>
      </c>
      <c r="H130" s="55" t="s">
        <v>864</v>
      </c>
      <c r="I130" s="35" t="e">
        <f>VLOOKUP(H130,#REF!,1,FALSE)</f>
        <v>#REF!</v>
      </c>
      <c r="J130" s="56" t="s">
        <v>35</v>
      </c>
      <c r="K130" s="34" t="s">
        <v>863</v>
      </c>
      <c r="L130" s="92" t="s">
        <v>863</v>
      </c>
      <c r="M130" s="72" t="s">
        <v>865</v>
      </c>
      <c r="N130" s="40" t="s">
        <v>866</v>
      </c>
      <c r="O130" s="93" t="s">
        <v>867</v>
      </c>
      <c r="P130" s="94">
        <v>9000</v>
      </c>
      <c r="Q130" s="66">
        <v>91.9</v>
      </c>
      <c r="R130" s="74">
        <f t="shared" si="5"/>
        <v>827100</v>
      </c>
      <c r="S130" s="45">
        <v>202309</v>
      </c>
      <c r="T130" s="96" t="s">
        <v>868</v>
      </c>
      <c r="U130" s="34"/>
      <c r="V130" s="68">
        <v>91.845056814000003</v>
      </c>
      <c r="W130" s="97"/>
      <c r="X130" s="49"/>
      <c r="Y130" s="49"/>
      <c r="Z130" s="50" t="s">
        <v>869</v>
      </c>
      <c r="AA130" s="51">
        <v>0.2</v>
      </c>
      <c r="AB130" s="51">
        <v>200</v>
      </c>
      <c r="AC130" s="51">
        <f t="shared" ref="AC130:AC151" si="7">AA130*AB130</f>
        <v>40</v>
      </c>
    </row>
    <row r="131" spans="1:30" s="336" customFormat="1" ht="15" customHeight="1">
      <c r="A131" s="316" t="s">
        <v>147</v>
      </c>
      <c r="B131" s="316" t="s">
        <v>148</v>
      </c>
      <c r="C131" s="319" t="s">
        <v>765</v>
      </c>
      <c r="D131" s="317" t="s">
        <v>30</v>
      </c>
      <c r="E131" s="316" t="s">
        <v>870</v>
      </c>
      <c r="F131" s="316" t="s">
        <v>871</v>
      </c>
      <c r="G131" s="318" t="s">
        <v>33</v>
      </c>
      <c r="H131" s="318" t="s">
        <v>872</v>
      </c>
      <c r="I131" s="319" t="e">
        <f>VLOOKUP(H131,#REF!,1,FALSE)</f>
        <v>#REF!</v>
      </c>
      <c r="J131" s="320" t="s">
        <v>35</v>
      </c>
      <c r="K131" s="316" t="s">
        <v>871</v>
      </c>
      <c r="L131" s="353" t="s">
        <v>871</v>
      </c>
      <c r="M131" s="354" t="s">
        <v>873</v>
      </c>
      <c r="N131" s="361" t="s">
        <v>874</v>
      </c>
      <c r="O131" s="355" t="s">
        <v>875</v>
      </c>
      <c r="P131" s="356">
        <v>9000</v>
      </c>
      <c r="Q131" s="357">
        <v>76.34</v>
      </c>
      <c r="R131" s="358">
        <f t="shared" si="5"/>
        <v>687060</v>
      </c>
      <c r="S131" s="327">
        <v>202309</v>
      </c>
      <c r="T131" s="359" t="s">
        <v>876</v>
      </c>
      <c r="U131" s="316"/>
      <c r="V131" s="340">
        <v>76.335785424999997</v>
      </c>
      <c r="W131" s="360"/>
      <c r="X131" s="333">
        <v>44835</v>
      </c>
      <c r="Y131" s="333">
        <v>45199</v>
      </c>
      <c r="Z131" s="334" t="s">
        <v>877</v>
      </c>
      <c r="AA131" s="335">
        <v>0.2</v>
      </c>
      <c r="AB131" s="335">
        <v>300</v>
      </c>
      <c r="AC131" s="335">
        <f t="shared" si="7"/>
        <v>60</v>
      </c>
    </row>
    <row r="132" spans="1:30" s="52" customFormat="1" ht="15" customHeight="1">
      <c r="A132" s="34" t="s">
        <v>147</v>
      </c>
      <c r="B132" s="34" t="s">
        <v>148</v>
      </c>
      <c r="C132" s="35" t="s">
        <v>765</v>
      </c>
      <c r="D132" s="54" t="s">
        <v>30</v>
      </c>
      <c r="E132" s="34" t="s">
        <v>878</v>
      </c>
      <c r="F132" s="34" t="s">
        <v>879</v>
      </c>
      <c r="G132" s="55" t="s">
        <v>33</v>
      </c>
      <c r="H132" s="55" t="s">
        <v>880</v>
      </c>
      <c r="I132" s="35" t="e">
        <f>VLOOKUP(H132,#REF!,1,FALSE)</f>
        <v>#REF!</v>
      </c>
      <c r="J132" s="56" t="s">
        <v>35</v>
      </c>
      <c r="K132" s="34" t="s">
        <v>881</v>
      </c>
      <c r="L132" s="92" t="s">
        <v>881</v>
      </c>
      <c r="M132" s="72" t="s">
        <v>882</v>
      </c>
      <c r="N132" s="40" t="s">
        <v>883</v>
      </c>
      <c r="O132" s="40" t="s">
        <v>884</v>
      </c>
      <c r="P132" s="94">
        <v>9000</v>
      </c>
      <c r="Q132" s="95">
        <v>13.3</v>
      </c>
      <c r="R132" s="74">
        <f t="shared" si="5"/>
        <v>119700</v>
      </c>
      <c r="S132" s="45">
        <v>202309</v>
      </c>
      <c r="T132" s="96" t="s">
        <v>885</v>
      </c>
      <c r="U132" s="34"/>
      <c r="V132" s="68">
        <v>13.235490779999999</v>
      </c>
      <c r="W132" s="97"/>
      <c r="X132" s="49"/>
      <c r="Y132" s="49"/>
      <c r="Z132" s="50" t="s">
        <v>886</v>
      </c>
      <c r="AA132" s="51">
        <v>0.3</v>
      </c>
      <c r="AB132" s="51">
        <v>40</v>
      </c>
      <c r="AC132" s="51">
        <f t="shared" si="7"/>
        <v>12</v>
      </c>
    </row>
    <row r="133" spans="1:30" s="52" customFormat="1" ht="15" customHeight="1">
      <c r="A133" s="34" t="s">
        <v>147</v>
      </c>
      <c r="B133" s="34" t="s">
        <v>148</v>
      </c>
      <c r="C133" s="35" t="s">
        <v>765</v>
      </c>
      <c r="D133" s="54" t="s">
        <v>30</v>
      </c>
      <c r="E133" s="34" t="s">
        <v>878</v>
      </c>
      <c r="F133" s="34" t="s">
        <v>879</v>
      </c>
      <c r="G133" s="55" t="s">
        <v>33</v>
      </c>
      <c r="H133" s="55" t="s">
        <v>887</v>
      </c>
      <c r="I133" s="35" t="e">
        <f>VLOOKUP(H133,#REF!,1,FALSE)</f>
        <v>#REF!</v>
      </c>
      <c r="J133" s="56" t="s">
        <v>35</v>
      </c>
      <c r="K133" s="34" t="s">
        <v>888</v>
      </c>
      <c r="L133" s="92" t="s">
        <v>888</v>
      </c>
      <c r="M133" s="72" t="s">
        <v>882</v>
      </c>
      <c r="N133" s="93">
        <v>45001</v>
      </c>
      <c r="O133" s="93" t="s">
        <v>460</v>
      </c>
      <c r="P133" s="94">
        <v>9000</v>
      </c>
      <c r="Q133" s="95">
        <v>58.7</v>
      </c>
      <c r="R133" s="74">
        <f t="shared" si="5"/>
        <v>528300</v>
      </c>
      <c r="S133" s="45">
        <v>202309</v>
      </c>
      <c r="T133" s="96" t="s">
        <v>889</v>
      </c>
      <c r="U133" s="34"/>
      <c r="V133" s="68">
        <v>58.648778104999998</v>
      </c>
      <c r="W133" s="97"/>
      <c r="X133" s="49"/>
      <c r="Y133" s="49"/>
      <c r="Z133" s="50" t="s">
        <v>890</v>
      </c>
      <c r="AA133" s="51">
        <v>0.3</v>
      </c>
      <c r="AB133" s="51">
        <v>100</v>
      </c>
      <c r="AC133" s="51">
        <f t="shared" si="7"/>
        <v>30</v>
      </c>
    </row>
    <row r="134" spans="1:30" s="52" customFormat="1" ht="15" customHeight="1">
      <c r="A134" s="34" t="s">
        <v>147</v>
      </c>
      <c r="B134" s="34" t="s">
        <v>148</v>
      </c>
      <c r="C134" s="35" t="s">
        <v>765</v>
      </c>
      <c r="D134" s="54" t="s">
        <v>30</v>
      </c>
      <c r="E134" s="34" t="s">
        <v>891</v>
      </c>
      <c r="F134" s="34" t="s">
        <v>892</v>
      </c>
      <c r="G134" s="55" t="s">
        <v>33</v>
      </c>
      <c r="H134" s="55" t="s">
        <v>893</v>
      </c>
      <c r="I134" s="35" t="e">
        <f>VLOOKUP(H134,#REF!,1,FALSE)</f>
        <v>#REF!</v>
      </c>
      <c r="J134" s="56" t="s">
        <v>35</v>
      </c>
      <c r="K134" s="34" t="s">
        <v>892</v>
      </c>
      <c r="L134" s="92" t="s">
        <v>892</v>
      </c>
      <c r="M134" s="72" t="s">
        <v>894</v>
      </c>
      <c r="N134" s="40" t="s">
        <v>895</v>
      </c>
      <c r="O134" s="40" t="s">
        <v>896</v>
      </c>
      <c r="P134" s="94">
        <v>9000</v>
      </c>
      <c r="Q134" s="95">
        <v>65.59</v>
      </c>
      <c r="R134" s="74">
        <f t="shared" si="5"/>
        <v>590310</v>
      </c>
      <c r="S134" s="45">
        <v>202309</v>
      </c>
      <c r="T134" s="96" t="s">
        <v>897</v>
      </c>
      <c r="U134" s="34"/>
      <c r="V134" s="68">
        <v>65.586297439999996</v>
      </c>
      <c r="W134" s="98"/>
      <c r="X134" s="49"/>
      <c r="Y134" s="49"/>
      <c r="Z134" s="50" t="s">
        <v>898</v>
      </c>
      <c r="AA134" s="51">
        <v>0.2</v>
      </c>
      <c r="AB134" s="51">
        <v>200</v>
      </c>
      <c r="AC134" s="51">
        <f t="shared" si="7"/>
        <v>40</v>
      </c>
    </row>
    <row r="135" spans="1:30" s="336" customFormat="1" ht="15" customHeight="1">
      <c r="A135" s="316" t="s">
        <v>147</v>
      </c>
      <c r="B135" s="316" t="s">
        <v>148</v>
      </c>
      <c r="C135" s="319" t="s">
        <v>765</v>
      </c>
      <c r="D135" s="317" t="s">
        <v>30</v>
      </c>
      <c r="E135" s="316" t="s">
        <v>899</v>
      </c>
      <c r="F135" s="316" t="s">
        <v>900</v>
      </c>
      <c r="G135" s="318" t="s">
        <v>33</v>
      </c>
      <c r="H135" s="318" t="s">
        <v>901</v>
      </c>
      <c r="I135" s="319" t="e">
        <f>VLOOKUP(H135,#REF!,1,FALSE)</f>
        <v>#REF!</v>
      </c>
      <c r="J135" s="320" t="s">
        <v>35</v>
      </c>
      <c r="K135" s="316" t="s">
        <v>900</v>
      </c>
      <c r="L135" s="353" t="s">
        <v>900</v>
      </c>
      <c r="M135" s="354" t="s">
        <v>902</v>
      </c>
      <c r="N135" s="361" t="s">
        <v>903</v>
      </c>
      <c r="O135" s="361" t="s">
        <v>904</v>
      </c>
      <c r="P135" s="356">
        <v>9000</v>
      </c>
      <c r="Q135" s="357">
        <v>187.8</v>
      </c>
      <c r="R135" s="358">
        <f t="shared" si="5"/>
        <v>1690200</v>
      </c>
      <c r="S135" s="327">
        <v>202309</v>
      </c>
      <c r="T135" s="359" t="s">
        <v>905</v>
      </c>
      <c r="U135" s="316"/>
      <c r="V135" s="340">
        <v>187.793077754</v>
      </c>
      <c r="W135" s="360"/>
      <c r="X135" s="333">
        <v>44652</v>
      </c>
      <c r="Y135" s="333">
        <v>45382</v>
      </c>
      <c r="Z135" s="334" t="s">
        <v>906</v>
      </c>
      <c r="AA135" s="335">
        <v>0.2</v>
      </c>
      <c r="AB135" s="335">
        <v>400</v>
      </c>
      <c r="AC135" s="335">
        <f t="shared" si="7"/>
        <v>80</v>
      </c>
    </row>
    <row r="136" spans="1:30" s="52" customFormat="1" ht="15" customHeight="1">
      <c r="A136" s="34" t="s">
        <v>147</v>
      </c>
      <c r="B136" s="34" t="s">
        <v>148</v>
      </c>
      <c r="C136" s="35" t="s">
        <v>765</v>
      </c>
      <c r="D136" s="54" t="s">
        <v>30</v>
      </c>
      <c r="E136" s="34" t="s">
        <v>907</v>
      </c>
      <c r="F136" s="34" t="s">
        <v>908</v>
      </c>
      <c r="G136" s="55" t="s">
        <v>33</v>
      </c>
      <c r="H136" s="55" t="s">
        <v>909</v>
      </c>
      <c r="I136" s="35" t="e">
        <f>VLOOKUP(H136,#REF!,1,FALSE)</f>
        <v>#REF!</v>
      </c>
      <c r="J136" s="56" t="s">
        <v>35</v>
      </c>
      <c r="K136" s="34" t="s">
        <v>908</v>
      </c>
      <c r="L136" s="92" t="s">
        <v>908</v>
      </c>
      <c r="M136" s="72" t="s">
        <v>910</v>
      </c>
      <c r="N136" s="93">
        <v>44789</v>
      </c>
      <c r="O136" s="93" t="s">
        <v>460</v>
      </c>
      <c r="P136" s="94">
        <v>9000</v>
      </c>
      <c r="Q136" s="95">
        <v>20.170000000000002</v>
      </c>
      <c r="R136" s="74">
        <f t="shared" ref="R136:R183" si="8">ROUND(P136*Q136,2)</f>
        <v>181530</v>
      </c>
      <c r="S136" s="45">
        <v>202309</v>
      </c>
      <c r="T136" s="96" t="s">
        <v>911</v>
      </c>
      <c r="U136" s="34"/>
      <c r="V136" s="68">
        <v>20.172292631000001</v>
      </c>
      <c r="W136" s="97"/>
      <c r="X136" s="49"/>
      <c r="Y136" s="49"/>
      <c r="Z136" s="50" t="s">
        <v>912</v>
      </c>
      <c r="AA136" s="51">
        <v>0.2</v>
      </c>
      <c r="AB136" s="51">
        <v>100</v>
      </c>
      <c r="AC136" s="51">
        <f t="shared" si="7"/>
        <v>20</v>
      </c>
    </row>
    <row r="137" spans="1:30" s="52" customFormat="1" ht="15" customHeight="1">
      <c r="A137" s="34" t="s">
        <v>27</v>
      </c>
      <c r="B137" s="34" t="s">
        <v>148</v>
      </c>
      <c r="C137" s="35" t="s">
        <v>765</v>
      </c>
      <c r="D137" s="54" t="s">
        <v>30</v>
      </c>
      <c r="E137" s="34" t="s">
        <v>913</v>
      </c>
      <c r="F137" s="34" t="s">
        <v>914</v>
      </c>
      <c r="G137" s="55" t="s">
        <v>33</v>
      </c>
      <c r="H137" s="55" t="s">
        <v>915</v>
      </c>
      <c r="I137" s="35" t="e">
        <f>VLOOKUP(H137,#REF!,1,FALSE)</f>
        <v>#REF!</v>
      </c>
      <c r="J137" s="56" t="s">
        <v>35</v>
      </c>
      <c r="K137" s="99" t="s">
        <v>914</v>
      </c>
      <c r="L137" s="92" t="s">
        <v>914</v>
      </c>
      <c r="M137" s="72" t="s">
        <v>916</v>
      </c>
      <c r="N137" s="40" t="s">
        <v>917</v>
      </c>
      <c r="O137" s="40" t="s">
        <v>918</v>
      </c>
      <c r="P137" s="94">
        <v>6740</v>
      </c>
      <c r="Q137" s="95">
        <v>44.26</v>
      </c>
      <c r="R137" s="74">
        <f t="shared" si="8"/>
        <v>298312.40000000002</v>
      </c>
      <c r="S137" s="45">
        <v>202309</v>
      </c>
      <c r="T137" s="96" t="s">
        <v>919</v>
      </c>
      <c r="U137" s="34"/>
      <c r="V137" s="68">
        <v>44.263420105000002</v>
      </c>
      <c r="W137" s="97"/>
      <c r="X137" s="49"/>
      <c r="Y137" s="49"/>
      <c r="Z137" s="50" t="s">
        <v>920</v>
      </c>
      <c r="AA137" s="51">
        <v>0.4</v>
      </c>
      <c r="AB137" s="51">
        <v>110</v>
      </c>
      <c r="AC137" s="51">
        <f t="shared" si="7"/>
        <v>44</v>
      </c>
      <c r="AD137" s="85"/>
    </row>
    <row r="138" spans="1:30" s="52" customFormat="1" ht="15" customHeight="1">
      <c r="A138" s="34" t="s">
        <v>27</v>
      </c>
      <c r="B138" s="34" t="s">
        <v>148</v>
      </c>
      <c r="C138" s="35" t="s">
        <v>765</v>
      </c>
      <c r="D138" s="54" t="s">
        <v>30</v>
      </c>
      <c r="E138" s="34" t="s">
        <v>913</v>
      </c>
      <c r="F138" s="34" t="s">
        <v>914</v>
      </c>
      <c r="G138" s="55" t="s">
        <v>33</v>
      </c>
      <c r="H138" s="55" t="s">
        <v>915</v>
      </c>
      <c r="I138" s="35" t="e">
        <f>VLOOKUP(H138,#REF!,1,FALSE)</f>
        <v>#REF!</v>
      </c>
      <c r="J138" s="56" t="s">
        <v>35</v>
      </c>
      <c r="K138" s="99" t="s">
        <v>921</v>
      </c>
      <c r="L138" s="92" t="s">
        <v>921</v>
      </c>
      <c r="M138" s="72" t="s">
        <v>922</v>
      </c>
      <c r="N138" s="40" t="s">
        <v>923</v>
      </c>
      <c r="O138" s="40" t="s">
        <v>924</v>
      </c>
      <c r="P138" s="94">
        <v>6740</v>
      </c>
      <c r="Q138" s="95">
        <v>221.51</v>
      </c>
      <c r="R138" s="74">
        <f t="shared" si="8"/>
        <v>1492977.4</v>
      </c>
      <c r="S138" s="45">
        <v>202309</v>
      </c>
      <c r="T138" s="96" t="s">
        <v>925</v>
      </c>
      <c r="U138" s="34"/>
      <c r="V138" s="68">
        <v>221.508132636</v>
      </c>
      <c r="W138" s="97"/>
      <c r="X138" s="49"/>
      <c r="Y138" s="49"/>
      <c r="Z138" s="50" t="s">
        <v>926</v>
      </c>
      <c r="AA138" s="51">
        <v>0.4</v>
      </c>
      <c r="AB138" s="51">
        <v>500</v>
      </c>
      <c r="AC138" s="51">
        <f t="shared" si="7"/>
        <v>200</v>
      </c>
      <c r="AD138" s="85"/>
    </row>
    <row r="139" spans="1:30" s="336" customFormat="1" ht="15" customHeight="1">
      <c r="A139" s="316" t="s">
        <v>27</v>
      </c>
      <c r="B139" s="316" t="s">
        <v>148</v>
      </c>
      <c r="C139" s="319" t="s">
        <v>765</v>
      </c>
      <c r="D139" s="317" t="s">
        <v>30</v>
      </c>
      <c r="E139" s="316" t="s">
        <v>927</v>
      </c>
      <c r="F139" s="316" t="s">
        <v>928</v>
      </c>
      <c r="G139" s="318" t="s">
        <v>33</v>
      </c>
      <c r="H139" s="318" t="s">
        <v>929</v>
      </c>
      <c r="I139" s="319" t="e">
        <f>VLOOKUP(H139,#REF!,1,FALSE)</f>
        <v>#REF!</v>
      </c>
      <c r="J139" s="320" t="s">
        <v>35</v>
      </c>
      <c r="K139" s="316" t="s">
        <v>930</v>
      </c>
      <c r="L139" s="353" t="s">
        <v>928</v>
      </c>
      <c r="M139" s="354" t="s">
        <v>931</v>
      </c>
      <c r="N139" s="355" t="s">
        <v>932</v>
      </c>
      <c r="O139" s="355" t="s">
        <v>933</v>
      </c>
      <c r="P139" s="356">
        <v>6740</v>
      </c>
      <c r="Q139" s="357"/>
      <c r="R139" s="358">
        <f t="shared" si="8"/>
        <v>0</v>
      </c>
      <c r="S139" s="327">
        <v>202309</v>
      </c>
      <c r="T139" s="359" t="s">
        <v>934</v>
      </c>
      <c r="U139" s="316"/>
      <c r="V139" s="330">
        <v>0</v>
      </c>
      <c r="W139" s="360"/>
      <c r="X139" s="333">
        <v>44197</v>
      </c>
      <c r="Y139" s="333">
        <v>44926</v>
      </c>
      <c r="Z139" s="334"/>
      <c r="AA139" s="335" t="s">
        <v>116</v>
      </c>
      <c r="AB139" s="335">
        <v>0</v>
      </c>
      <c r="AC139" s="335">
        <v>0</v>
      </c>
    </row>
    <row r="140" spans="1:30" s="52" customFormat="1" ht="15" customHeight="1">
      <c r="A140" s="34" t="s">
        <v>27</v>
      </c>
      <c r="B140" s="34" t="s">
        <v>148</v>
      </c>
      <c r="C140" s="35" t="s">
        <v>765</v>
      </c>
      <c r="D140" s="54" t="s">
        <v>30</v>
      </c>
      <c r="E140" s="34" t="s">
        <v>935</v>
      </c>
      <c r="F140" s="34" t="s">
        <v>936</v>
      </c>
      <c r="G140" s="55" t="s">
        <v>33</v>
      </c>
      <c r="H140" s="55" t="s">
        <v>937</v>
      </c>
      <c r="I140" s="35" t="e">
        <f>VLOOKUP(H140,#REF!,1,FALSE)</f>
        <v>#REF!</v>
      </c>
      <c r="J140" s="56" t="s">
        <v>35</v>
      </c>
      <c r="K140" s="34" t="s">
        <v>936</v>
      </c>
      <c r="L140" s="92" t="s">
        <v>936</v>
      </c>
      <c r="M140" s="72" t="s">
        <v>938</v>
      </c>
      <c r="N140" s="93" t="s">
        <v>939</v>
      </c>
      <c r="O140" s="93" t="s">
        <v>940</v>
      </c>
      <c r="P140" s="94">
        <v>6740</v>
      </c>
      <c r="Q140" s="95"/>
      <c r="R140" s="74">
        <f t="shared" si="8"/>
        <v>0</v>
      </c>
      <c r="S140" s="45">
        <v>202309</v>
      </c>
      <c r="T140" s="96" t="s">
        <v>941</v>
      </c>
      <c r="U140" s="34"/>
      <c r="V140" s="48">
        <v>0</v>
      </c>
      <c r="W140" s="97"/>
      <c r="X140" s="49"/>
      <c r="Y140" s="49"/>
      <c r="Z140" s="50"/>
      <c r="AA140" s="51" t="s">
        <v>116</v>
      </c>
      <c r="AB140" s="51">
        <v>0</v>
      </c>
      <c r="AC140" s="51">
        <v>0</v>
      </c>
    </row>
    <row r="141" spans="1:30" s="52" customFormat="1" ht="15" customHeight="1">
      <c r="A141" s="34" t="s">
        <v>27</v>
      </c>
      <c r="B141" s="34" t="s">
        <v>148</v>
      </c>
      <c r="C141" s="35" t="s">
        <v>765</v>
      </c>
      <c r="D141" s="54" t="s">
        <v>30</v>
      </c>
      <c r="E141" s="34" t="s">
        <v>935</v>
      </c>
      <c r="F141" s="34" t="s">
        <v>936</v>
      </c>
      <c r="G141" s="55" t="s">
        <v>33</v>
      </c>
      <c r="H141" s="55" t="s">
        <v>937</v>
      </c>
      <c r="I141" s="35" t="e">
        <f>VLOOKUP(H141,#REF!,1,FALSE)</f>
        <v>#REF!</v>
      </c>
      <c r="J141" s="56" t="s">
        <v>35</v>
      </c>
      <c r="K141" s="34" t="s">
        <v>942</v>
      </c>
      <c r="L141" s="92" t="s">
        <v>942</v>
      </c>
      <c r="M141" s="72" t="s">
        <v>943</v>
      </c>
      <c r="N141" s="93" t="s">
        <v>944</v>
      </c>
      <c r="O141" s="40" t="s">
        <v>945</v>
      </c>
      <c r="P141" s="94">
        <v>6740</v>
      </c>
      <c r="Q141" s="95">
        <v>32</v>
      </c>
      <c r="R141" s="74">
        <f t="shared" si="8"/>
        <v>215680</v>
      </c>
      <c r="S141" s="45">
        <v>202309</v>
      </c>
      <c r="T141" s="96" t="s">
        <v>946</v>
      </c>
      <c r="U141" s="34"/>
      <c r="V141" s="68">
        <v>31.907009124999998</v>
      </c>
      <c r="W141" s="97"/>
      <c r="X141" s="49"/>
      <c r="Y141" s="49"/>
      <c r="Z141" s="50" t="s">
        <v>947</v>
      </c>
      <c r="AA141" s="51">
        <v>0.4</v>
      </c>
      <c r="AB141" s="51">
        <v>80</v>
      </c>
      <c r="AC141" s="51">
        <f t="shared" si="7"/>
        <v>32</v>
      </c>
      <c r="AD141" s="85"/>
    </row>
    <row r="142" spans="1:30" s="52" customFormat="1" ht="15" customHeight="1">
      <c r="A142" s="34" t="s">
        <v>27</v>
      </c>
      <c r="B142" s="34" t="s">
        <v>148</v>
      </c>
      <c r="C142" s="35" t="s">
        <v>765</v>
      </c>
      <c r="D142" s="54" t="s">
        <v>30</v>
      </c>
      <c r="E142" s="34" t="s">
        <v>935</v>
      </c>
      <c r="F142" s="34" t="s">
        <v>936</v>
      </c>
      <c r="G142" s="55" t="s">
        <v>33</v>
      </c>
      <c r="H142" s="55" t="s">
        <v>937</v>
      </c>
      <c r="I142" s="35" t="e">
        <f>VLOOKUP(H142,#REF!,1,FALSE)</f>
        <v>#REF!</v>
      </c>
      <c r="J142" s="55" t="s">
        <v>334</v>
      </c>
      <c r="K142" s="34" t="s">
        <v>948</v>
      </c>
      <c r="L142" s="92" t="s">
        <v>948</v>
      </c>
      <c r="M142" s="72" t="s">
        <v>949</v>
      </c>
      <c r="N142" s="93" t="s">
        <v>950</v>
      </c>
      <c r="O142" s="93" t="s">
        <v>854</v>
      </c>
      <c r="P142" s="94">
        <v>6740</v>
      </c>
      <c r="Q142" s="95"/>
      <c r="R142" s="74">
        <f t="shared" si="8"/>
        <v>0</v>
      </c>
      <c r="S142" s="45">
        <v>202309</v>
      </c>
      <c r="T142" s="96" t="s">
        <v>951</v>
      </c>
      <c r="U142" s="34"/>
      <c r="V142" s="48">
        <v>0</v>
      </c>
      <c r="W142" s="97"/>
      <c r="X142" s="49"/>
      <c r="Y142" s="49"/>
      <c r="Z142" s="50"/>
      <c r="AA142" s="51" t="s">
        <v>116</v>
      </c>
      <c r="AB142" s="51">
        <v>0</v>
      </c>
      <c r="AC142" s="51">
        <v>0</v>
      </c>
    </row>
    <row r="143" spans="1:30" s="336" customFormat="1" ht="15" customHeight="1">
      <c r="A143" s="316" t="s">
        <v>27</v>
      </c>
      <c r="B143" s="316" t="s">
        <v>148</v>
      </c>
      <c r="C143" s="319" t="s">
        <v>765</v>
      </c>
      <c r="D143" s="317" t="s">
        <v>30</v>
      </c>
      <c r="E143" s="316" t="s">
        <v>952</v>
      </c>
      <c r="F143" s="316" t="s">
        <v>953</v>
      </c>
      <c r="G143" s="318" t="s">
        <v>33</v>
      </c>
      <c r="H143" s="318" t="s">
        <v>954</v>
      </c>
      <c r="I143" s="319" t="e">
        <f>VLOOKUP(H143,#REF!,1,FALSE)</f>
        <v>#REF!</v>
      </c>
      <c r="J143" s="320" t="s">
        <v>35</v>
      </c>
      <c r="K143" s="316" t="s">
        <v>955</v>
      </c>
      <c r="L143" s="353" t="s">
        <v>955</v>
      </c>
      <c r="M143" s="354" t="s">
        <v>956</v>
      </c>
      <c r="N143" s="355" t="s">
        <v>957</v>
      </c>
      <c r="O143" s="355" t="s">
        <v>958</v>
      </c>
      <c r="P143" s="356">
        <v>6740</v>
      </c>
      <c r="Q143" s="357"/>
      <c r="R143" s="358">
        <f t="shared" si="8"/>
        <v>0</v>
      </c>
      <c r="S143" s="327">
        <v>202309</v>
      </c>
      <c r="T143" s="359" t="s">
        <v>959</v>
      </c>
      <c r="U143" s="316"/>
      <c r="V143" s="330">
        <v>0</v>
      </c>
      <c r="W143" s="360"/>
      <c r="X143" s="333">
        <v>44197</v>
      </c>
      <c r="Y143" s="333">
        <v>44926</v>
      </c>
      <c r="Z143" s="334"/>
      <c r="AA143" s="335" t="s">
        <v>116</v>
      </c>
      <c r="AB143" s="335">
        <v>0</v>
      </c>
      <c r="AC143" s="335">
        <v>0</v>
      </c>
    </row>
    <row r="144" spans="1:30" s="336" customFormat="1" ht="15" customHeight="1">
      <c r="A144" s="316" t="s">
        <v>27</v>
      </c>
      <c r="B144" s="316" t="s">
        <v>148</v>
      </c>
      <c r="C144" s="319" t="s">
        <v>765</v>
      </c>
      <c r="D144" s="317" t="s">
        <v>30</v>
      </c>
      <c r="E144" s="316" t="s">
        <v>960</v>
      </c>
      <c r="F144" s="316" t="s">
        <v>961</v>
      </c>
      <c r="G144" s="318" t="s">
        <v>33</v>
      </c>
      <c r="H144" s="318" t="s">
        <v>962</v>
      </c>
      <c r="I144" s="319" t="e">
        <f>VLOOKUP(H144,#REF!,1,FALSE)</f>
        <v>#REF!</v>
      </c>
      <c r="J144" s="320" t="s">
        <v>35</v>
      </c>
      <c r="K144" s="316" t="s">
        <v>963</v>
      </c>
      <c r="L144" s="353" t="s">
        <v>961</v>
      </c>
      <c r="M144" s="354" t="s">
        <v>964</v>
      </c>
      <c r="N144" s="355" t="s">
        <v>965</v>
      </c>
      <c r="O144" s="355" t="s">
        <v>966</v>
      </c>
      <c r="P144" s="356">
        <v>6740</v>
      </c>
      <c r="Q144" s="357"/>
      <c r="R144" s="358">
        <f t="shared" si="8"/>
        <v>0</v>
      </c>
      <c r="S144" s="327">
        <v>202309</v>
      </c>
      <c r="T144" s="359" t="s">
        <v>967</v>
      </c>
      <c r="U144" s="316"/>
      <c r="V144" s="330">
        <v>0</v>
      </c>
      <c r="W144" s="360"/>
      <c r="X144" s="333">
        <v>44197</v>
      </c>
      <c r="Y144" s="333">
        <v>44926</v>
      </c>
      <c r="Z144" s="334"/>
      <c r="AA144" s="335" t="s">
        <v>116</v>
      </c>
      <c r="AB144" s="335">
        <v>0</v>
      </c>
      <c r="AC144" s="335">
        <v>0</v>
      </c>
    </row>
    <row r="145" spans="1:30" s="336" customFormat="1" ht="15" customHeight="1">
      <c r="A145" s="316" t="s">
        <v>27</v>
      </c>
      <c r="B145" s="316" t="s">
        <v>148</v>
      </c>
      <c r="C145" s="319" t="s">
        <v>765</v>
      </c>
      <c r="D145" s="317" t="s">
        <v>30</v>
      </c>
      <c r="E145" s="316" t="s">
        <v>960</v>
      </c>
      <c r="F145" s="316" t="s">
        <v>961</v>
      </c>
      <c r="G145" s="318" t="s">
        <v>33</v>
      </c>
      <c r="H145" s="318" t="s">
        <v>962</v>
      </c>
      <c r="I145" s="319" t="e">
        <f>VLOOKUP(H145,#REF!,1,FALSE)</f>
        <v>#REF!</v>
      </c>
      <c r="J145" s="320" t="s">
        <v>35</v>
      </c>
      <c r="K145" s="316" t="s">
        <v>968</v>
      </c>
      <c r="L145" s="353" t="s">
        <v>969</v>
      </c>
      <c r="M145" s="354" t="s">
        <v>970</v>
      </c>
      <c r="N145" s="355" t="s">
        <v>971</v>
      </c>
      <c r="O145" s="355" t="s">
        <v>682</v>
      </c>
      <c r="P145" s="356">
        <v>6740</v>
      </c>
      <c r="Q145" s="357"/>
      <c r="R145" s="358">
        <f t="shared" si="8"/>
        <v>0</v>
      </c>
      <c r="S145" s="327">
        <v>202309</v>
      </c>
      <c r="T145" s="359" t="s">
        <v>972</v>
      </c>
      <c r="U145" s="316"/>
      <c r="V145" s="330">
        <v>0</v>
      </c>
      <c r="W145" s="360"/>
      <c r="X145" s="333">
        <v>44197</v>
      </c>
      <c r="Y145" s="333">
        <v>44926</v>
      </c>
      <c r="Z145" s="334"/>
      <c r="AA145" s="335" t="s">
        <v>116</v>
      </c>
      <c r="AB145" s="335">
        <v>0</v>
      </c>
      <c r="AC145" s="335">
        <v>0</v>
      </c>
    </row>
    <row r="146" spans="1:30" s="52" customFormat="1" ht="15" customHeight="1">
      <c r="A146" s="34" t="s">
        <v>27</v>
      </c>
      <c r="B146" s="34" t="s">
        <v>148</v>
      </c>
      <c r="C146" s="35" t="s">
        <v>765</v>
      </c>
      <c r="D146" s="54" t="s">
        <v>30</v>
      </c>
      <c r="E146" s="34" t="s">
        <v>973</v>
      </c>
      <c r="F146" s="34" t="s">
        <v>974</v>
      </c>
      <c r="G146" s="55" t="s">
        <v>33</v>
      </c>
      <c r="H146" s="55" t="s">
        <v>975</v>
      </c>
      <c r="I146" s="35" t="e">
        <f>VLOOKUP(H146,#REF!,1,FALSE)</f>
        <v>#REF!</v>
      </c>
      <c r="J146" s="56" t="s">
        <v>35</v>
      </c>
      <c r="K146" s="34" t="s">
        <v>976</v>
      </c>
      <c r="L146" s="92" t="s">
        <v>974</v>
      </c>
      <c r="M146" s="72" t="s">
        <v>977</v>
      </c>
      <c r="N146" s="93">
        <v>45017</v>
      </c>
      <c r="O146" s="93" t="s">
        <v>328</v>
      </c>
      <c r="P146" s="94">
        <v>6740</v>
      </c>
      <c r="Q146" s="95">
        <v>80</v>
      </c>
      <c r="R146" s="74">
        <f t="shared" si="8"/>
        <v>539200</v>
      </c>
      <c r="S146" s="45">
        <v>202309</v>
      </c>
      <c r="T146" s="96" t="s">
        <v>978</v>
      </c>
      <c r="U146" s="34"/>
      <c r="V146" s="68">
        <v>79.943573509000004</v>
      </c>
      <c r="W146" s="97"/>
      <c r="X146" s="49"/>
      <c r="Y146" s="49"/>
      <c r="Z146" s="50" t="s">
        <v>979</v>
      </c>
      <c r="AA146" s="51">
        <v>0.4</v>
      </c>
      <c r="AB146" s="51">
        <v>200</v>
      </c>
      <c r="AC146" s="51">
        <f t="shared" si="7"/>
        <v>80</v>
      </c>
      <c r="AD146" s="85"/>
    </row>
    <row r="147" spans="1:30" s="52" customFormat="1" ht="15" customHeight="1">
      <c r="A147" s="34" t="s">
        <v>27</v>
      </c>
      <c r="B147" s="34" t="s">
        <v>148</v>
      </c>
      <c r="C147" s="35" t="s">
        <v>765</v>
      </c>
      <c r="D147" s="54" t="s">
        <v>30</v>
      </c>
      <c r="E147" s="34" t="s">
        <v>980</v>
      </c>
      <c r="F147" s="34" t="s">
        <v>981</v>
      </c>
      <c r="G147" s="55" t="s">
        <v>33</v>
      </c>
      <c r="H147" s="37" t="s">
        <v>982</v>
      </c>
      <c r="I147" s="35" t="e">
        <f>VLOOKUP(H147,#REF!,1,FALSE)</f>
        <v>#REF!</v>
      </c>
      <c r="J147" s="56" t="s">
        <v>35</v>
      </c>
      <c r="K147" s="34" t="s">
        <v>983</v>
      </c>
      <c r="L147" s="92" t="s">
        <v>984</v>
      </c>
      <c r="M147" s="72" t="s">
        <v>985</v>
      </c>
      <c r="N147" s="93">
        <v>44816</v>
      </c>
      <c r="O147" s="93" t="s">
        <v>328</v>
      </c>
      <c r="P147" s="94">
        <v>6740</v>
      </c>
      <c r="Q147" s="95">
        <v>85.57</v>
      </c>
      <c r="R147" s="74">
        <f t="shared" si="8"/>
        <v>576741.80000000005</v>
      </c>
      <c r="S147" s="45">
        <v>202309</v>
      </c>
      <c r="T147" s="96" t="s">
        <v>986</v>
      </c>
      <c r="U147" s="34"/>
      <c r="V147" s="68">
        <v>85.574126871000004</v>
      </c>
      <c r="W147" s="98"/>
      <c r="X147" s="49"/>
      <c r="Y147" s="49"/>
      <c r="Z147" s="50" t="s">
        <v>987</v>
      </c>
      <c r="AA147" s="51">
        <v>0.4</v>
      </c>
      <c r="AB147" s="51">
        <v>200</v>
      </c>
      <c r="AC147" s="51">
        <f t="shared" si="7"/>
        <v>80</v>
      </c>
      <c r="AD147" s="85"/>
    </row>
    <row r="148" spans="1:30" s="52" customFormat="1" ht="15" customHeight="1">
      <c r="A148" s="34" t="s">
        <v>27</v>
      </c>
      <c r="B148" s="34" t="s">
        <v>148</v>
      </c>
      <c r="C148" s="35" t="s">
        <v>765</v>
      </c>
      <c r="D148" s="54" t="s">
        <v>30</v>
      </c>
      <c r="E148" s="34" t="s">
        <v>988</v>
      </c>
      <c r="F148" s="34" t="s">
        <v>989</v>
      </c>
      <c r="G148" s="55" t="s">
        <v>33</v>
      </c>
      <c r="H148" s="55" t="s">
        <v>990</v>
      </c>
      <c r="I148" s="35" t="e">
        <f>VLOOKUP(H148,#REF!,1,FALSE)</f>
        <v>#REF!</v>
      </c>
      <c r="J148" s="56" t="s">
        <v>35</v>
      </c>
      <c r="K148" s="34" t="s">
        <v>991</v>
      </c>
      <c r="L148" s="92" t="s">
        <v>991</v>
      </c>
      <c r="M148" s="72" t="s">
        <v>992</v>
      </c>
      <c r="N148" s="93" t="s">
        <v>993</v>
      </c>
      <c r="O148" s="40" t="s">
        <v>994</v>
      </c>
      <c r="P148" s="94">
        <v>6740</v>
      </c>
      <c r="Q148" s="95">
        <v>49.16</v>
      </c>
      <c r="R148" s="74">
        <f t="shared" si="8"/>
        <v>331338.40000000002</v>
      </c>
      <c r="S148" s="45">
        <v>202309</v>
      </c>
      <c r="T148" s="96" t="s">
        <v>995</v>
      </c>
      <c r="U148" s="34"/>
      <c r="V148" s="68">
        <v>49.159290314000003</v>
      </c>
      <c r="W148" s="97"/>
      <c r="X148" s="49"/>
      <c r="Y148" s="49"/>
      <c r="Z148" s="50" t="s">
        <v>996</v>
      </c>
      <c r="AA148" s="51">
        <v>0.4</v>
      </c>
      <c r="AB148" s="51">
        <v>120</v>
      </c>
      <c r="AC148" s="51">
        <f t="shared" si="7"/>
        <v>48</v>
      </c>
      <c r="AD148" s="85"/>
    </row>
    <row r="149" spans="1:30" s="52" customFormat="1" ht="15" customHeight="1">
      <c r="A149" s="34" t="s">
        <v>27</v>
      </c>
      <c r="B149" s="34" t="s">
        <v>148</v>
      </c>
      <c r="C149" s="35" t="s">
        <v>765</v>
      </c>
      <c r="D149" s="54" t="s">
        <v>30</v>
      </c>
      <c r="E149" s="34" t="s">
        <v>988</v>
      </c>
      <c r="F149" s="34" t="s">
        <v>989</v>
      </c>
      <c r="G149" s="55" t="s">
        <v>33</v>
      </c>
      <c r="H149" s="55" t="s">
        <v>990</v>
      </c>
      <c r="I149" s="35" t="e">
        <f>VLOOKUP(H149,#REF!,1,FALSE)</f>
        <v>#REF!</v>
      </c>
      <c r="J149" s="56" t="s">
        <v>35</v>
      </c>
      <c r="K149" s="34" t="s">
        <v>997</v>
      </c>
      <c r="L149" s="92" t="s">
        <v>998</v>
      </c>
      <c r="M149" s="72" t="s">
        <v>992</v>
      </c>
      <c r="N149" s="93">
        <v>44812</v>
      </c>
      <c r="O149" s="93" t="s">
        <v>999</v>
      </c>
      <c r="P149" s="94">
        <v>6740</v>
      </c>
      <c r="Q149" s="95">
        <v>125.88</v>
      </c>
      <c r="R149" s="74">
        <f t="shared" si="8"/>
        <v>848431.2</v>
      </c>
      <c r="S149" s="45">
        <v>202309</v>
      </c>
      <c r="T149" s="96" t="s">
        <v>1000</v>
      </c>
      <c r="U149" s="34"/>
      <c r="V149" s="68">
        <v>125.883966292</v>
      </c>
      <c r="W149" s="97"/>
      <c r="X149" s="49"/>
      <c r="Y149" s="49"/>
      <c r="Z149" s="50" t="s">
        <v>1001</v>
      </c>
      <c r="AA149" s="51">
        <v>0.4</v>
      </c>
      <c r="AB149" s="51">
        <v>260</v>
      </c>
      <c r="AC149" s="51">
        <f t="shared" si="7"/>
        <v>104</v>
      </c>
      <c r="AD149" s="85"/>
    </row>
    <row r="150" spans="1:30" s="52" customFormat="1" ht="15" customHeight="1">
      <c r="A150" s="34" t="s">
        <v>27</v>
      </c>
      <c r="B150" s="34" t="s">
        <v>148</v>
      </c>
      <c r="C150" s="35" t="s">
        <v>765</v>
      </c>
      <c r="D150" s="54" t="s">
        <v>30</v>
      </c>
      <c r="E150" s="34" t="s">
        <v>1002</v>
      </c>
      <c r="F150" s="34" t="s">
        <v>1003</v>
      </c>
      <c r="G150" s="55" t="s">
        <v>33</v>
      </c>
      <c r="H150" s="55" t="s">
        <v>1004</v>
      </c>
      <c r="I150" s="35" t="e">
        <f>VLOOKUP(H150,#REF!,1,FALSE)</f>
        <v>#REF!</v>
      </c>
      <c r="J150" s="56" t="s">
        <v>35</v>
      </c>
      <c r="K150" s="34" t="s">
        <v>1005</v>
      </c>
      <c r="L150" s="92" t="s">
        <v>1005</v>
      </c>
      <c r="M150" s="72" t="s">
        <v>1006</v>
      </c>
      <c r="N150" s="93" t="s">
        <v>1007</v>
      </c>
      <c r="O150" s="93" t="s">
        <v>1008</v>
      </c>
      <c r="P150" s="94">
        <v>6740</v>
      </c>
      <c r="Q150" s="95">
        <v>32.18</v>
      </c>
      <c r="R150" s="74">
        <f t="shared" si="8"/>
        <v>216893.2</v>
      </c>
      <c r="S150" s="45">
        <v>202309</v>
      </c>
      <c r="T150" s="96" t="s">
        <v>1009</v>
      </c>
      <c r="U150" s="34"/>
      <c r="V150" s="68">
        <v>32.181236267000003</v>
      </c>
      <c r="W150" s="97"/>
      <c r="X150" s="49"/>
      <c r="Y150" s="49"/>
      <c r="Z150" s="50" t="s">
        <v>1010</v>
      </c>
      <c r="AA150" s="51">
        <v>0.4</v>
      </c>
      <c r="AB150" s="51">
        <v>80</v>
      </c>
      <c r="AC150" s="51">
        <f t="shared" si="7"/>
        <v>32</v>
      </c>
      <c r="AD150" s="85"/>
    </row>
    <row r="151" spans="1:30" s="52" customFormat="1" ht="15" customHeight="1">
      <c r="A151" s="34" t="s">
        <v>27</v>
      </c>
      <c r="B151" s="34" t="s">
        <v>148</v>
      </c>
      <c r="C151" s="35" t="s">
        <v>765</v>
      </c>
      <c r="D151" s="54" t="s">
        <v>30</v>
      </c>
      <c r="E151" s="34" t="s">
        <v>1011</v>
      </c>
      <c r="F151" s="34" t="s">
        <v>1012</v>
      </c>
      <c r="G151" s="55" t="s">
        <v>33</v>
      </c>
      <c r="H151" s="37" t="s">
        <v>1013</v>
      </c>
      <c r="I151" s="35" t="e">
        <f>VLOOKUP(H151,#REF!,1,FALSE)</f>
        <v>#REF!</v>
      </c>
      <c r="J151" s="56" t="s">
        <v>35</v>
      </c>
      <c r="K151" s="34" t="s">
        <v>1014</v>
      </c>
      <c r="L151" s="92" t="s">
        <v>1012</v>
      </c>
      <c r="M151" s="72" t="s">
        <v>1015</v>
      </c>
      <c r="N151" s="75" t="s">
        <v>1016</v>
      </c>
      <c r="O151" s="93" t="s">
        <v>1017</v>
      </c>
      <c r="P151" s="94">
        <v>6740</v>
      </c>
      <c r="Q151" s="95">
        <v>377.08</v>
      </c>
      <c r="R151" s="74">
        <f t="shared" si="8"/>
        <v>2541519.2000000002</v>
      </c>
      <c r="S151" s="45">
        <v>202309</v>
      </c>
      <c r="T151" s="96" t="s">
        <v>1018</v>
      </c>
      <c r="U151" s="34"/>
      <c r="V151" s="68">
        <v>377.07925188000002</v>
      </c>
      <c r="W151" s="97"/>
      <c r="X151" s="49"/>
      <c r="Y151" s="49"/>
      <c r="Z151" s="50" t="s">
        <v>1019</v>
      </c>
      <c r="AA151" s="51">
        <v>0.4</v>
      </c>
      <c r="AB151" s="51">
        <v>700</v>
      </c>
      <c r="AC151" s="51">
        <f t="shared" si="7"/>
        <v>280</v>
      </c>
      <c r="AD151" s="85"/>
    </row>
    <row r="152" spans="1:30" s="52" customFormat="1" ht="15" customHeight="1">
      <c r="A152" s="34" t="s">
        <v>194</v>
      </c>
      <c r="B152" s="35" t="s">
        <v>28</v>
      </c>
      <c r="C152" s="35" t="s">
        <v>29</v>
      </c>
      <c r="D152" s="35" t="s">
        <v>30</v>
      </c>
      <c r="E152" s="35" t="s">
        <v>1020</v>
      </c>
      <c r="F152" s="36" t="s">
        <v>1021</v>
      </c>
      <c r="G152" s="37" t="s">
        <v>33</v>
      </c>
      <c r="H152" s="37" t="s">
        <v>1022</v>
      </c>
      <c r="I152" s="35" t="e">
        <f>VLOOKUP(H152,#REF!,1,FALSE)</f>
        <v>#REF!</v>
      </c>
      <c r="J152" s="36" t="s">
        <v>334</v>
      </c>
      <c r="K152" s="36" t="s">
        <v>1023</v>
      </c>
      <c r="L152" s="100" t="s">
        <v>1024</v>
      </c>
      <c r="M152" s="39" t="s">
        <v>1025</v>
      </c>
      <c r="N152" s="101" t="s">
        <v>1026</v>
      </c>
      <c r="O152" s="41" t="s">
        <v>854</v>
      </c>
      <c r="P152" s="42">
        <v>9500</v>
      </c>
      <c r="Q152" s="43"/>
      <c r="R152" s="44">
        <f t="shared" si="8"/>
        <v>0</v>
      </c>
      <c r="S152" s="45">
        <v>202309</v>
      </c>
      <c r="T152" s="102" t="s">
        <v>1027</v>
      </c>
      <c r="U152" s="103"/>
      <c r="V152" s="48">
        <v>0</v>
      </c>
      <c r="W152" s="104"/>
      <c r="X152" s="49"/>
      <c r="Y152" s="49"/>
      <c r="Z152" s="105" t="s">
        <v>1028</v>
      </c>
      <c r="AA152" s="51" t="s">
        <v>116</v>
      </c>
      <c r="AB152" s="106">
        <v>0</v>
      </c>
      <c r="AC152" s="107">
        <v>0</v>
      </c>
    </row>
    <row r="153" spans="1:30" s="52" customFormat="1" ht="15" customHeight="1">
      <c r="A153" s="34" t="s">
        <v>194</v>
      </c>
      <c r="B153" s="35" t="s">
        <v>28</v>
      </c>
      <c r="C153" s="35" t="s">
        <v>29</v>
      </c>
      <c r="D153" s="35" t="s">
        <v>30</v>
      </c>
      <c r="E153" s="35" t="s">
        <v>1020</v>
      </c>
      <c r="F153" s="36" t="s">
        <v>1021</v>
      </c>
      <c r="G153" s="37" t="s">
        <v>33</v>
      </c>
      <c r="H153" s="37" t="s">
        <v>1022</v>
      </c>
      <c r="I153" s="35" t="e">
        <f>VLOOKUP(H153,#REF!,1,FALSE)</f>
        <v>#REF!</v>
      </c>
      <c r="J153" s="56" t="s">
        <v>35</v>
      </c>
      <c r="K153" s="36" t="s">
        <v>1029</v>
      </c>
      <c r="L153" s="100" t="s">
        <v>1030</v>
      </c>
      <c r="M153" s="39" t="s">
        <v>1025</v>
      </c>
      <c r="N153" s="101" t="s">
        <v>1031</v>
      </c>
      <c r="O153" s="41" t="s">
        <v>1032</v>
      </c>
      <c r="P153" s="42">
        <v>9500</v>
      </c>
      <c r="Q153" s="43">
        <v>34.799999999999997</v>
      </c>
      <c r="R153" s="44">
        <f t="shared" si="8"/>
        <v>330600</v>
      </c>
      <c r="S153" s="45">
        <v>202309</v>
      </c>
      <c r="T153" s="102" t="s">
        <v>1033</v>
      </c>
      <c r="U153" s="108"/>
      <c r="V153" s="68">
        <v>34.764526367000002</v>
      </c>
      <c r="W153" s="108"/>
      <c r="X153" s="49"/>
      <c r="Y153" s="49"/>
      <c r="Z153" s="50" t="s">
        <v>1034</v>
      </c>
      <c r="AA153" s="109">
        <v>0.3</v>
      </c>
      <c r="AB153" s="109">
        <v>100</v>
      </c>
      <c r="AC153" s="47">
        <v>30</v>
      </c>
    </row>
    <row r="154" spans="1:30" s="52" customFormat="1" ht="15" customHeight="1">
      <c r="A154" s="34" t="s">
        <v>194</v>
      </c>
      <c r="B154" s="35" t="s">
        <v>28</v>
      </c>
      <c r="C154" s="35" t="s">
        <v>29</v>
      </c>
      <c r="D154" s="35" t="s">
        <v>30</v>
      </c>
      <c r="E154" s="35" t="s">
        <v>1020</v>
      </c>
      <c r="F154" s="36" t="s">
        <v>1021</v>
      </c>
      <c r="G154" s="37" t="s">
        <v>33</v>
      </c>
      <c r="H154" s="37" t="s">
        <v>1022</v>
      </c>
      <c r="I154" s="35" t="e">
        <f>VLOOKUP(H154,#REF!,1,FALSE)</f>
        <v>#REF!</v>
      </c>
      <c r="J154" s="56" t="s">
        <v>35</v>
      </c>
      <c r="K154" s="36" t="s">
        <v>1035</v>
      </c>
      <c r="L154" s="100" t="s">
        <v>1036</v>
      </c>
      <c r="M154" s="39" t="s">
        <v>1037</v>
      </c>
      <c r="N154" s="101" t="s">
        <v>1038</v>
      </c>
      <c r="O154" s="41" t="s">
        <v>1039</v>
      </c>
      <c r="P154" s="42">
        <v>9500</v>
      </c>
      <c r="Q154" s="43">
        <v>9.8000000000000007</v>
      </c>
      <c r="R154" s="44">
        <f t="shared" si="8"/>
        <v>93100</v>
      </c>
      <c r="S154" s="45">
        <v>202309</v>
      </c>
      <c r="T154" s="102" t="s">
        <v>1040</v>
      </c>
      <c r="U154" s="103"/>
      <c r="V154" s="68">
        <v>9.7919588090000005</v>
      </c>
      <c r="W154" s="104"/>
      <c r="X154" s="49"/>
      <c r="Y154" s="49"/>
      <c r="Z154" s="105" t="s">
        <v>1041</v>
      </c>
      <c r="AA154" s="109">
        <v>0.3</v>
      </c>
      <c r="AB154" s="109">
        <v>30</v>
      </c>
      <c r="AC154" s="47">
        <v>9</v>
      </c>
    </row>
    <row r="155" spans="1:30" s="336" customFormat="1" ht="15" customHeight="1">
      <c r="A155" s="316" t="s">
        <v>147</v>
      </c>
      <c r="B155" s="319" t="s">
        <v>28</v>
      </c>
      <c r="C155" s="319" t="s">
        <v>29</v>
      </c>
      <c r="D155" s="319" t="s">
        <v>30</v>
      </c>
      <c r="E155" s="316" t="s">
        <v>1042</v>
      </c>
      <c r="F155" s="363" t="s">
        <v>1043</v>
      </c>
      <c r="G155" s="344" t="s">
        <v>33</v>
      </c>
      <c r="H155" s="318" t="s">
        <v>1044</v>
      </c>
      <c r="I155" s="319" t="e">
        <f>VLOOKUP(H155,#REF!,1,FALSE)</f>
        <v>#REF!</v>
      </c>
      <c r="J155" s="320" t="s">
        <v>35</v>
      </c>
      <c r="K155" s="363" t="s">
        <v>1029</v>
      </c>
      <c r="L155" s="364" t="s">
        <v>1045</v>
      </c>
      <c r="M155" s="365" t="s">
        <v>1046</v>
      </c>
      <c r="N155" s="366" t="s">
        <v>1047</v>
      </c>
      <c r="O155" s="367" t="s">
        <v>1048</v>
      </c>
      <c r="P155" s="368">
        <v>9000</v>
      </c>
      <c r="Q155" s="369">
        <v>6.7</v>
      </c>
      <c r="R155" s="370">
        <f t="shared" si="8"/>
        <v>60300</v>
      </c>
      <c r="S155" s="327">
        <v>202309</v>
      </c>
      <c r="T155" s="371" t="s">
        <v>1049</v>
      </c>
      <c r="U155" s="372"/>
      <c r="V155" s="340">
        <v>6.6719027039999999</v>
      </c>
      <c r="W155" s="373"/>
      <c r="X155" s="333">
        <v>43915</v>
      </c>
      <c r="Y155" s="333">
        <v>45382</v>
      </c>
      <c r="Z155" s="374" t="s">
        <v>1050</v>
      </c>
      <c r="AA155" s="375">
        <v>0.3</v>
      </c>
      <c r="AB155" s="376">
        <v>20</v>
      </c>
      <c r="AC155" s="377">
        <v>6</v>
      </c>
    </row>
    <row r="156" spans="1:30" s="52" customFormat="1" ht="15" customHeight="1">
      <c r="A156" s="34" t="s">
        <v>27</v>
      </c>
      <c r="B156" s="35" t="s">
        <v>28</v>
      </c>
      <c r="C156" s="35" t="s">
        <v>29</v>
      </c>
      <c r="D156" s="35" t="s">
        <v>30</v>
      </c>
      <c r="E156" s="35" t="s">
        <v>1051</v>
      </c>
      <c r="F156" s="36" t="s">
        <v>1052</v>
      </c>
      <c r="G156" s="37" t="s">
        <v>33</v>
      </c>
      <c r="H156" s="55" t="s">
        <v>1053</v>
      </c>
      <c r="I156" s="35" t="e">
        <f>VLOOKUP(H156,#REF!,1,FALSE)</f>
        <v>#REF!</v>
      </c>
      <c r="J156" s="56" t="s">
        <v>35</v>
      </c>
      <c r="K156" s="36" t="s">
        <v>1029</v>
      </c>
      <c r="L156" s="100" t="s">
        <v>1052</v>
      </c>
      <c r="M156" s="39" t="s">
        <v>1054</v>
      </c>
      <c r="N156" s="101" t="s">
        <v>1055</v>
      </c>
      <c r="O156" s="41" t="s">
        <v>1056</v>
      </c>
      <c r="P156" s="42">
        <v>6740</v>
      </c>
      <c r="Q156" s="43"/>
      <c r="R156" s="44">
        <f t="shared" si="8"/>
        <v>0</v>
      </c>
      <c r="S156" s="45">
        <v>202309</v>
      </c>
      <c r="T156" s="102" t="s">
        <v>1057</v>
      </c>
      <c r="U156" s="103"/>
      <c r="V156" s="48">
        <v>0</v>
      </c>
      <c r="W156" s="104"/>
      <c r="X156" s="49"/>
      <c r="Y156" s="49"/>
      <c r="Z156" s="105" t="s">
        <v>1058</v>
      </c>
      <c r="AA156" s="51" t="s">
        <v>116</v>
      </c>
      <c r="AB156" s="106">
        <v>0</v>
      </c>
      <c r="AC156" s="107">
        <v>0</v>
      </c>
    </row>
    <row r="157" spans="1:30" s="52" customFormat="1" ht="15" customHeight="1">
      <c r="A157" s="34" t="s">
        <v>27</v>
      </c>
      <c r="B157" s="35" t="s">
        <v>28</v>
      </c>
      <c r="C157" s="35" t="s">
        <v>29</v>
      </c>
      <c r="D157" s="35" t="s">
        <v>30</v>
      </c>
      <c r="E157" s="35" t="s">
        <v>1051</v>
      </c>
      <c r="F157" s="36" t="s">
        <v>1052</v>
      </c>
      <c r="G157" s="37" t="s">
        <v>33</v>
      </c>
      <c r="H157" s="55" t="s">
        <v>1053</v>
      </c>
      <c r="I157" s="35" t="e">
        <f>VLOOKUP(H157,#REF!,1,FALSE)</f>
        <v>#REF!</v>
      </c>
      <c r="J157" s="56" t="s">
        <v>35</v>
      </c>
      <c r="K157" s="34" t="s">
        <v>1059</v>
      </c>
      <c r="L157" s="100" t="s">
        <v>1060</v>
      </c>
      <c r="M157" s="39" t="s">
        <v>1061</v>
      </c>
      <c r="N157" s="101" t="s">
        <v>1062</v>
      </c>
      <c r="O157" s="41" t="s">
        <v>1063</v>
      </c>
      <c r="P157" s="42">
        <v>6740</v>
      </c>
      <c r="Q157" s="43">
        <v>8</v>
      </c>
      <c r="R157" s="44">
        <f t="shared" si="8"/>
        <v>53920</v>
      </c>
      <c r="S157" s="45">
        <v>202309</v>
      </c>
      <c r="T157" s="102" t="s">
        <v>1064</v>
      </c>
      <c r="U157" s="103"/>
      <c r="V157" s="68">
        <v>6.7897429469999997</v>
      </c>
      <c r="W157" s="104"/>
      <c r="X157" s="49"/>
      <c r="Y157" s="49"/>
      <c r="Z157" s="105" t="s">
        <v>1065</v>
      </c>
      <c r="AA157" s="110">
        <v>0.4</v>
      </c>
      <c r="AB157" s="106">
        <v>20</v>
      </c>
      <c r="AC157" s="107">
        <v>8</v>
      </c>
      <c r="AD157" s="85"/>
    </row>
    <row r="158" spans="1:30" s="52" customFormat="1" ht="15" customHeight="1">
      <c r="A158" s="34" t="s">
        <v>27</v>
      </c>
      <c r="B158" s="35" t="s">
        <v>28</v>
      </c>
      <c r="C158" s="35" t="s">
        <v>29</v>
      </c>
      <c r="D158" s="35" t="s">
        <v>30</v>
      </c>
      <c r="E158" s="35" t="s">
        <v>1051</v>
      </c>
      <c r="F158" s="36" t="s">
        <v>1052</v>
      </c>
      <c r="G158" s="37" t="s">
        <v>33</v>
      </c>
      <c r="H158" s="55" t="s">
        <v>1053</v>
      </c>
      <c r="I158" s="35" t="e">
        <f>VLOOKUP(H158,#REF!,1,FALSE)</f>
        <v>#REF!</v>
      </c>
      <c r="J158" s="56" t="s">
        <v>35</v>
      </c>
      <c r="K158" s="36" t="s">
        <v>1066</v>
      </c>
      <c r="L158" s="100" t="s">
        <v>1067</v>
      </c>
      <c r="M158" s="39" t="s">
        <v>1061</v>
      </c>
      <c r="N158" s="101" t="s">
        <v>1068</v>
      </c>
      <c r="O158" s="41" t="s">
        <v>1069</v>
      </c>
      <c r="P158" s="42">
        <v>6740</v>
      </c>
      <c r="Q158" s="43"/>
      <c r="R158" s="44">
        <f t="shared" si="8"/>
        <v>0</v>
      </c>
      <c r="S158" s="45">
        <v>202309</v>
      </c>
      <c r="T158" s="102" t="s">
        <v>1070</v>
      </c>
      <c r="U158" s="103"/>
      <c r="V158" s="48">
        <v>0</v>
      </c>
      <c r="W158" s="104"/>
      <c r="X158" s="49"/>
      <c r="Y158" s="49"/>
      <c r="Z158" s="105" t="s">
        <v>1071</v>
      </c>
      <c r="AA158" s="51" t="s">
        <v>116</v>
      </c>
      <c r="AB158" s="106">
        <v>0</v>
      </c>
      <c r="AC158" s="107">
        <v>0</v>
      </c>
    </row>
    <row r="159" spans="1:30" s="52" customFormat="1" ht="15" customHeight="1">
      <c r="A159" s="34" t="s">
        <v>27</v>
      </c>
      <c r="B159" s="35" t="s">
        <v>28</v>
      </c>
      <c r="C159" s="35" t="s">
        <v>29</v>
      </c>
      <c r="D159" s="35" t="s">
        <v>30</v>
      </c>
      <c r="E159" s="35" t="s">
        <v>1072</v>
      </c>
      <c r="F159" s="36" t="s">
        <v>1073</v>
      </c>
      <c r="G159" s="37" t="s">
        <v>33</v>
      </c>
      <c r="H159" s="35" t="s">
        <v>1074</v>
      </c>
      <c r="I159" s="35" t="e">
        <f>VLOOKUP(H159,#REF!,1,FALSE)</f>
        <v>#REF!</v>
      </c>
      <c r="J159" s="56" t="s">
        <v>35</v>
      </c>
      <c r="K159" s="36" t="s">
        <v>1075</v>
      </c>
      <c r="L159" s="100" t="s">
        <v>1076</v>
      </c>
      <c r="M159" s="39" t="s">
        <v>1077</v>
      </c>
      <c r="N159" s="75" t="s">
        <v>1078</v>
      </c>
      <c r="O159" s="41" t="s">
        <v>1079</v>
      </c>
      <c r="P159" s="111">
        <v>6740</v>
      </c>
      <c r="Q159" s="43">
        <v>337.03</v>
      </c>
      <c r="R159" s="44">
        <f t="shared" si="8"/>
        <v>2271582.2000000002</v>
      </c>
      <c r="S159" s="45">
        <v>202309</v>
      </c>
      <c r="T159" s="46" t="s">
        <v>1080</v>
      </c>
      <c r="U159" s="77"/>
      <c r="V159" s="68">
        <v>337.029048284</v>
      </c>
      <c r="W159" s="104"/>
      <c r="X159" s="49"/>
      <c r="Y159" s="49"/>
      <c r="Z159" s="105" t="s">
        <v>1081</v>
      </c>
      <c r="AA159" s="110">
        <v>0.4</v>
      </c>
      <c r="AB159" s="106">
        <v>800</v>
      </c>
      <c r="AC159" s="107">
        <f>AA159*AB159</f>
        <v>320</v>
      </c>
      <c r="AD159" s="85"/>
    </row>
    <row r="160" spans="1:30" s="52" customFormat="1" ht="15" customHeight="1">
      <c r="A160" s="34" t="s">
        <v>27</v>
      </c>
      <c r="B160" s="35" t="s">
        <v>28</v>
      </c>
      <c r="C160" s="35" t="s">
        <v>29</v>
      </c>
      <c r="D160" s="35" t="s">
        <v>30</v>
      </c>
      <c r="E160" s="35" t="s">
        <v>1072</v>
      </c>
      <c r="F160" s="36" t="s">
        <v>1073</v>
      </c>
      <c r="G160" s="37" t="s">
        <v>33</v>
      </c>
      <c r="H160" s="35" t="s">
        <v>1074</v>
      </c>
      <c r="I160" s="35" t="e">
        <f>VLOOKUP(H160,#REF!,1,FALSE)</f>
        <v>#REF!</v>
      </c>
      <c r="J160" s="56" t="s">
        <v>35</v>
      </c>
      <c r="K160" s="36" t="s">
        <v>1082</v>
      </c>
      <c r="L160" s="100" t="s">
        <v>1083</v>
      </c>
      <c r="M160" s="39" t="s">
        <v>1077</v>
      </c>
      <c r="N160" s="75" t="s">
        <v>1084</v>
      </c>
      <c r="O160" s="41" t="s">
        <v>1085</v>
      </c>
      <c r="P160" s="111">
        <v>6740</v>
      </c>
      <c r="Q160" s="43">
        <v>173.67</v>
      </c>
      <c r="R160" s="44">
        <f t="shared" si="8"/>
        <v>1170535.8</v>
      </c>
      <c r="S160" s="45">
        <v>202309</v>
      </c>
      <c r="T160" s="46" t="s">
        <v>1086</v>
      </c>
      <c r="U160" s="77"/>
      <c r="V160" s="68">
        <v>173.669759449</v>
      </c>
      <c r="W160" s="104"/>
      <c r="X160" s="49"/>
      <c r="Y160" s="49"/>
      <c r="Z160" s="105" t="s">
        <v>1087</v>
      </c>
      <c r="AA160" s="110">
        <v>0.4</v>
      </c>
      <c r="AB160" s="106">
        <v>400</v>
      </c>
      <c r="AC160" s="107">
        <f>AA160*AB160</f>
        <v>160</v>
      </c>
      <c r="AD160" s="85"/>
    </row>
    <row r="161" spans="1:30" s="52" customFormat="1" ht="15" customHeight="1">
      <c r="A161" s="53" t="s">
        <v>27</v>
      </c>
      <c r="B161" s="34" t="s">
        <v>148</v>
      </c>
      <c r="C161" s="53" t="s">
        <v>149</v>
      </c>
      <c r="D161" s="54" t="s">
        <v>30</v>
      </c>
      <c r="E161" s="53" t="s">
        <v>621</v>
      </c>
      <c r="F161" s="53" t="s">
        <v>622</v>
      </c>
      <c r="G161" s="71" t="s">
        <v>33</v>
      </c>
      <c r="H161" s="55" t="s">
        <v>1088</v>
      </c>
      <c r="I161" s="35" t="e">
        <f>VLOOKUP(H161,#REF!,1,FALSE)</f>
        <v>#REF!</v>
      </c>
      <c r="J161" s="56" t="s">
        <v>35</v>
      </c>
      <c r="K161" s="71" t="s">
        <v>624</v>
      </c>
      <c r="L161" s="57" t="s">
        <v>1089</v>
      </c>
      <c r="M161" s="72" t="s">
        <v>626</v>
      </c>
      <c r="N161" s="90">
        <v>45047</v>
      </c>
      <c r="O161" s="71" t="s">
        <v>328</v>
      </c>
      <c r="P161" s="73">
        <v>6740</v>
      </c>
      <c r="Q161" s="73">
        <v>83.81</v>
      </c>
      <c r="R161" s="74">
        <f t="shared" si="8"/>
        <v>564879.4</v>
      </c>
      <c r="S161" s="112">
        <v>202309</v>
      </c>
      <c r="T161" s="63" t="s">
        <v>628</v>
      </c>
      <c r="U161" s="64"/>
      <c r="V161" s="68">
        <v>83.810813904</v>
      </c>
      <c r="W161" s="77"/>
      <c r="X161" s="49"/>
      <c r="Y161" s="49"/>
      <c r="Z161" s="50" t="s">
        <v>1090</v>
      </c>
      <c r="AA161" s="51">
        <v>0.4</v>
      </c>
      <c r="AB161" s="51">
        <v>200</v>
      </c>
      <c r="AC161" s="51">
        <f>AB161*AA161</f>
        <v>80</v>
      </c>
      <c r="AD161" s="85"/>
    </row>
    <row r="162" spans="1:30" s="52" customFormat="1" ht="15" customHeight="1">
      <c r="A162" s="34" t="s">
        <v>27</v>
      </c>
      <c r="B162" s="35" t="s">
        <v>28</v>
      </c>
      <c r="C162" s="35" t="s">
        <v>29</v>
      </c>
      <c r="D162" s="35" t="s">
        <v>30</v>
      </c>
      <c r="E162" s="35" t="s">
        <v>1051</v>
      </c>
      <c r="F162" s="36" t="s">
        <v>1052</v>
      </c>
      <c r="G162" s="37" t="s">
        <v>33</v>
      </c>
      <c r="H162" s="35" t="s">
        <v>1091</v>
      </c>
      <c r="I162" s="35" t="e">
        <f>VLOOKUP(H162,#REF!,1,FALSE)</f>
        <v>#REF!</v>
      </c>
      <c r="J162" s="56" t="s">
        <v>35</v>
      </c>
      <c r="K162" s="113" t="s">
        <v>1092</v>
      </c>
      <c r="L162" s="100" t="s">
        <v>1093</v>
      </c>
      <c r="M162" s="39" t="s">
        <v>1094</v>
      </c>
      <c r="N162" s="75" t="s">
        <v>1095</v>
      </c>
      <c r="O162" s="41" t="s">
        <v>1096</v>
      </c>
      <c r="P162" s="111">
        <v>6740</v>
      </c>
      <c r="Q162" s="43">
        <v>383.44</v>
      </c>
      <c r="R162" s="44">
        <f t="shared" si="8"/>
        <v>2584385.6</v>
      </c>
      <c r="S162" s="45">
        <v>202309</v>
      </c>
      <c r="T162" s="46" t="s">
        <v>1097</v>
      </c>
      <c r="U162" s="103"/>
      <c r="V162" s="68">
        <v>383.443863927</v>
      </c>
      <c r="W162" s="104"/>
      <c r="X162" s="49"/>
      <c r="Y162" s="49"/>
      <c r="Z162" s="105" t="s">
        <v>1098</v>
      </c>
      <c r="AA162" s="110">
        <v>0.4</v>
      </c>
      <c r="AB162" s="51">
        <v>600</v>
      </c>
      <c r="AC162" s="51">
        <f>AA162*AB162</f>
        <v>240</v>
      </c>
      <c r="AD162" s="85"/>
    </row>
    <row r="163" spans="1:30" s="52" customFormat="1" ht="15" customHeight="1">
      <c r="A163" s="53" t="s">
        <v>27</v>
      </c>
      <c r="B163" s="34" t="s">
        <v>148</v>
      </c>
      <c r="C163" s="54" t="s">
        <v>311</v>
      </c>
      <c r="D163" s="34" t="s">
        <v>312</v>
      </c>
      <c r="E163" s="53" t="s">
        <v>732</v>
      </c>
      <c r="F163" s="53" t="s">
        <v>733</v>
      </c>
      <c r="G163" s="53" t="s">
        <v>33</v>
      </c>
      <c r="H163" s="55" t="s">
        <v>1099</v>
      </c>
      <c r="I163" s="35" t="e">
        <f>VLOOKUP(H163,#REF!,1,FALSE)</f>
        <v>#REF!</v>
      </c>
      <c r="J163" s="56" t="s">
        <v>35</v>
      </c>
      <c r="K163" s="53" t="s">
        <v>735</v>
      </c>
      <c r="L163" s="57" t="s">
        <v>1100</v>
      </c>
      <c r="M163" s="58" t="s">
        <v>737</v>
      </c>
      <c r="N163" s="114">
        <v>45057</v>
      </c>
      <c r="O163" s="53" t="s">
        <v>328</v>
      </c>
      <c r="P163" s="60">
        <v>6740</v>
      </c>
      <c r="Q163" s="66">
        <v>88.11</v>
      </c>
      <c r="R163" s="62">
        <f t="shared" si="8"/>
        <v>593861.4</v>
      </c>
      <c r="S163" s="45">
        <v>202309</v>
      </c>
      <c r="T163" s="63" t="s">
        <v>1101</v>
      </c>
      <c r="U163" s="64"/>
      <c r="V163" s="79">
        <v>88.105948831999996</v>
      </c>
      <c r="W163" s="65"/>
      <c r="X163" s="49"/>
      <c r="Y163" s="49"/>
      <c r="Z163" s="50" t="s">
        <v>1102</v>
      </c>
      <c r="AA163" s="51">
        <v>0.4</v>
      </c>
      <c r="AB163" s="51">
        <v>200</v>
      </c>
      <c r="AC163" s="51">
        <f>AA163*AB163</f>
        <v>80</v>
      </c>
      <c r="AD163" s="80"/>
    </row>
    <row r="164" spans="1:30" s="336" customFormat="1" ht="15" customHeight="1">
      <c r="A164" s="315" t="s">
        <v>41</v>
      </c>
      <c r="B164" s="316" t="s">
        <v>42</v>
      </c>
      <c r="C164" s="317" t="s">
        <v>43</v>
      </c>
      <c r="D164" s="317" t="s">
        <v>44</v>
      </c>
      <c r="E164" s="315" t="s">
        <v>241</v>
      </c>
      <c r="F164" s="315" t="s">
        <v>242</v>
      </c>
      <c r="G164" s="315" t="s">
        <v>33</v>
      </c>
      <c r="H164" s="318" t="s">
        <v>247</v>
      </c>
      <c r="I164" s="319" t="e">
        <f>VLOOKUP(H164,#REF!,1,FALSE)</f>
        <v>#REF!</v>
      </c>
      <c r="J164" s="320" t="s">
        <v>35</v>
      </c>
      <c r="K164" s="318" t="s">
        <v>1103</v>
      </c>
      <c r="L164" s="321" t="s">
        <v>1104</v>
      </c>
      <c r="M164" s="322"/>
      <c r="N164" s="378">
        <v>45047</v>
      </c>
      <c r="O164" s="315"/>
      <c r="P164" s="324">
        <v>4800</v>
      </c>
      <c r="Q164" s="338">
        <v>145.86099999999999</v>
      </c>
      <c r="R164" s="326">
        <f t="shared" si="8"/>
        <v>700132.8</v>
      </c>
      <c r="S164" s="327">
        <v>202309</v>
      </c>
      <c r="T164" s="328" t="s">
        <v>1105</v>
      </c>
      <c r="U164" s="329"/>
      <c r="V164" s="330">
        <v>145.86058044399999</v>
      </c>
      <c r="W164" s="331"/>
      <c r="X164" s="333">
        <v>45047</v>
      </c>
      <c r="Y164" s="333">
        <v>45412</v>
      </c>
      <c r="Z164" s="334" t="s">
        <v>1106</v>
      </c>
      <c r="AA164" s="335">
        <v>0</v>
      </c>
      <c r="AB164" s="335"/>
      <c r="AC164" s="335">
        <v>0</v>
      </c>
    </row>
    <row r="165" spans="1:30" s="336" customFormat="1" ht="15" customHeight="1">
      <c r="A165" s="315" t="s">
        <v>41</v>
      </c>
      <c r="B165" s="316" t="s">
        <v>42</v>
      </c>
      <c r="C165" s="317" t="s">
        <v>43</v>
      </c>
      <c r="D165" s="317" t="s">
        <v>44</v>
      </c>
      <c r="E165" s="315" t="s">
        <v>241</v>
      </c>
      <c r="F165" s="315" t="s">
        <v>242</v>
      </c>
      <c r="G165" s="315" t="s">
        <v>33</v>
      </c>
      <c r="H165" s="318" t="s">
        <v>1107</v>
      </c>
      <c r="I165" s="319" t="e">
        <f>VLOOKUP(H165,#REF!,1,FALSE)</f>
        <v>#REF!</v>
      </c>
      <c r="J165" s="320" t="s">
        <v>35</v>
      </c>
      <c r="K165" s="315"/>
      <c r="L165" s="321" t="s">
        <v>1108</v>
      </c>
      <c r="M165" s="322"/>
      <c r="N165" s="378">
        <v>45078</v>
      </c>
      <c r="O165" s="315"/>
      <c r="P165" s="324">
        <v>5040</v>
      </c>
      <c r="Q165" s="338"/>
      <c r="R165" s="326">
        <f t="shared" si="8"/>
        <v>0</v>
      </c>
      <c r="S165" s="327">
        <v>202309</v>
      </c>
      <c r="T165" s="328" t="s">
        <v>1109</v>
      </c>
      <c r="U165" s="329"/>
      <c r="V165" s="330">
        <v>0</v>
      </c>
      <c r="W165" s="331"/>
      <c r="X165" s="333">
        <v>45047</v>
      </c>
      <c r="Y165" s="333">
        <v>45412</v>
      </c>
      <c r="Z165" s="334" t="s">
        <v>1110</v>
      </c>
      <c r="AA165" s="335">
        <v>0</v>
      </c>
      <c r="AB165" s="335"/>
      <c r="AC165" s="335">
        <v>0</v>
      </c>
    </row>
    <row r="166" spans="1:30" s="336" customFormat="1" ht="15" customHeight="1">
      <c r="A166" s="315" t="s">
        <v>41</v>
      </c>
      <c r="B166" s="316" t="s">
        <v>42</v>
      </c>
      <c r="C166" s="317" t="s">
        <v>43</v>
      </c>
      <c r="D166" s="317" t="s">
        <v>44</v>
      </c>
      <c r="E166" s="315" t="s">
        <v>280</v>
      </c>
      <c r="F166" s="315" t="s">
        <v>281</v>
      </c>
      <c r="G166" s="315" t="s">
        <v>33</v>
      </c>
      <c r="H166" s="318" t="s">
        <v>1111</v>
      </c>
      <c r="I166" s="319" t="e">
        <f>VLOOKUP(H166,#REF!,1,FALSE)</f>
        <v>#REF!</v>
      </c>
      <c r="J166" s="320" t="s">
        <v>35</v>
      </c>
      <c r="K166" s="318" t="s">
        <v>1112</v>
      </c>
      <c r="L166" s="321" t="s">
        <v>1112</v>
      </c>
      <c r="M166" s="322"/>
      <c r="N166" s="378">
        <v>45047</v>
      </c>
      <c r="O166" s="315"/>
      <c r="P166" s="324">
        <v>5500</v>
      </c>
      <c r="Q166" s="338"/>
      <c r="R166" s="326">
        <f t="shared" si="8"/>
        <v>0</v>
      </c>
      <c r="S166" s="327">
        <v>202309</v>
      </c>
      <c r="T166" s="328" t="s">
        <v>1105</v>
      </c>
      <c r="U166" s="329"/>
      <c r="V166" s="330">
        <v>0</v>
      </c>
      <c r="W166" s="331"/>
      <c r="X166" s="333">
        <v>45047</v>
      </c>
      <c r="Y166" s="333">
        <v>45412</v>
      </c>
      <c r="Z166" s="334" t="s">
        <v>1113</v>
      </c>
      <c r="AA166" s="335">
        <v>0</v>
      </c>
      <c r="AB166" s="335"/>
      <c r="AC166" s="335">
        <v>0</v>
      </c>
    </row>
    <row r="167" spans="1:30" s="336" customFormat="1" ht="15" customHeight="1">
      <c r="A167" s="315" t="s">
        <v>41</v>
      </c>
      <c r="B167" s="316" t="s">
        <v>42</v>
      </c>
      <c r="C167" s="317" t="s">
        <v>43</v>
      </c>
      <c r="D167" s="317" t="s">
        <v>44</v>
      </c>
      <c r="E167" s="315" t="s">
        <v>1114</v>
      </c>
      <c r="F167" s="315" t="s">
        <v>1115</v>
      </c>
      <c r="G167" s="315" t="s">
        <v>33</v>
      </c>
      <c r="H167" s="318" t="s">
        <v>1116</v>
      </c>
      <c r="I167" s="319" t="e">
        <f>VLOOKUP(H167,#REF!,1,FALSE)</f>
        <v>#REF!</v>
      </c>
      <c r="J167" s="320" t="s">
        <v>35</v>
      </c>
      <c r="K167" s="318" t="s">
        <v>1117</v>
      </c>
      <c r="L167" s="321" t="s">
        <v>1117</v>
      </c>
      <c r="M167" s="322"/>
      <c r="N167" s="378">
        <v>45047</v>
      </c>
      <c r="O167" s="315"/>
      <c r="P167" s="324">
        <v>5200</v>
      </c>
      <c r="Q167" s="338">
        <v>240.261</v>
      </c>
      <c r="R167" s="326">
        <f t="shared" si="8"/>
        <v>1249357.2</v>
      </c>
      <c r="S167" s="327">
        <v>202309</v>
      </c>
      <c r="T167" s="328" t="s">
        <v>1118</v>
      </c>
      <c r="U167" s="329"/>
      <c r="V167" s="330">
        <v>240.260620117</v>
      </c>
      <c r="W167" s="331"/>
      <c r="X167" s="333">
        <v>45047</v>
      </c>
      <c r="Y167" s="333">
        <v>45412</v>
      </c>
      <c r="Z167" s="334" t="s">
        <v>1119</v>
      </c>
      <c r="AA167" s="335">
        <v>0</v>
      </c>
      <c r="AB167" s="335"/>
      <c r="AC167" s="335">
        <v>0</v>
      </c>
    </row>
    <row r="168" spans="1:30" s="336" customFormat="1" ht="15" customHeight="1">
      <c r="A168" s="315" t="s">
        <v>41</v>
      </c>
      <c r="B168" s="316" t="s">
        <v>42</v>
      </c>
      <c r="C168" s="317" t="s">
        <v>43</v>
      </c>
      <c r="D168" s="317" t="s">
        <v>44</v>
      </c>
      <c r="E168" s="315" t="s">
        <v>138</v>
      </c>
      <c r="F168" s="315" t="s">
        <v>139</v>
      </c>
      <c r="G168" s="315" t="s">
        <v>33</v>
      </c>
      <c r="H168" s="318" t="s">
        <v>1120</v>
      </c>
      <c r="I168" s="319" t="e">
        <f>VLOOKUP(H168,#REF!,1,FALSE)</f>
        <v>#REF!</v>
      </c>
      <c r="J168" s="320" t="s">
        <v>35</v>
      </c>
      <c r="K168" s="318" t="s">
        <v>1121</v>
      </c>
      <c r="L168" s="321" t="s">
        <v>1121</v>
      </c>
      <c r="M168" s="322"/>
      <c r="N168" s="378">
        <v>45047</v>
      </c>
      <c r="O168" s="315"/>
      <c r="P168" s="324">
        <v>5200</v>
      </c>
      <c r="Q168" s="338">
        <v>1.4E-2</v>
      </c>
      <c r="R168" s="326">
        <f t="shared" si="8"/>
        <v>72.8</v>
      </c>
      <c r="S168" s="327">
        <v>202309</v>
      </c>
      <c r="T168" s="328" t="s">
        <v>1105</v>
      </c>
      <c r="U168" s="329"/>
      <c r="V168" s="330">
        <v>1.3227269999999999E-2</v>
      </c>
      <c r="W168" s="331"/>
      <c r="X168" s="333">
        <v>45047</v>
      </c>
      <c r="Y168" s="333">
        <v>45412</v>
      </c>
      <c r="Z168" s="334" t="s">
        <v>1122</v>
      </c>
      <c r="AA168" s="335">
        <v>0</v>
      </c>
      <c r="AB168" s="335"/>
      <c r="AC168" s="335">
        <v>0</v>
      </c>
    </row>
    <row r="169" spans="1:30" s="52" customFormat="1" ht="15" customHeight="1">
      <c r="A169" s="34" t="s">
        <v>27</v>
      </c>
      <c r="B169" s="34" t="s">
        <v>148</v>
      </c>
      <c r="C169" s="35" t="s">
        <v>765</v>
      </c>
      <c r="D169" s="54" t="s">
        <v>30</v>
      </c>
      <c r="E169" s="34" t="s">
        <v>952</v>
      </c>
      <c r="F169" s="34" t="s">
        <v>953</v>
      </c>
      <c r="G169" s="55" t="s">
        <v>33</v>
      </c>
      <c r="H169" s="55" t="s">
        <v>1123</v>
      </c>
      <c r="I169" s="35" t="e">
        <f>VLOOKUP(H169,#REF!,1,FALSE)</f>
        <v>#REF!</v>
      </c>
      <c r="J169" s="56" t="s">
        <v>35</v>
      </c>
      <c r="K169" s="34" t="s">
        <v>1124</v>
      </c>
      <c r="L169" s="96" t="s">
        <v>1124</v>
      </c>
      <c r="M169" s="72" t="s">
        <v>1125</v>
      </c>
      <c r="N169" s="75">
        <v>45085</v>
      </c>
      <c r="O169" s="93" t="s">
        <v>1126</v>
      </c>
      <c r="P169" s="94">
        <v>6740</v>
      </c>
      <c r="Q169" s="66">
        <v>175.56</v>
      </c>
      <c r="R169" s="74">
        <f t="shared" si="8"/>
        <v>1183274.3999999999</v>
      </c>
      <c r="S169" s="45">
        <v>202309</v>
      </c>
      <c r="T169" s="96" t="s">
        <v>1127</v>
      </c>
      <c r="U169" s="34"/>
      <c r="V169" s="68">
        <v>175.558406867</v>
      </c>
      <c r="W169" s="97"/>
      <c r="X169" s="49"/>
      <c r="Y169" s="49"/>
      <c r="Z169" s="50" t="s">
        <v>1128</v>
      </c>
      <c r="AA169" s="51">
        <v>0.4</v>
      </c>
      <c r="AB169" s="51">
        <v>400</v>
      </c>
      <c r="AC169" s="51">
        <f>AA169*AB169</f>
        <v>160</v>
      </c>
      <c r="AD169" s="85"/>
    </row>
    <row r="170" spans="1:30" s="52" customFormat="1" ht="15" customHeight="1">
      <c r="A170" s="34" t="s">
        <v>27</v>
      </c>
      <c r="B170" s="35" t="s">
        <v>28</v>
      </c>
      <c r="C170" s="35" t="s">
        <v>29</v>
      </c>
      <c r="D170" s="35" t="s">
        <v>30</v>
      </c>
      <c r="E170" s="35" t="s">
        <v>1129</v>
      </c>
      <c r="F170" s="36" t="s">
        <v>32</v>
      </c>
      <c r="G170" s="37" t="s">
        <v>33</v>
      </c>
      <c r="H170" s="35" t="s">
        <v>1130</v>
      </c>
      <c r="I170" s="35" t="e">
        <f>VLOOKUP(H170,#REF!,1,FALSE)</f>
        <v>#REF!</v>
      </c>
      <c r="J170" s="56" t="s">
        <v>35</v>
      </c>
      <c r="K170" s="36" t="s">
        <v>32</v>
      </c>
      <c r="L170" s="38" t="s">
        <v>32</v>
      </c>
      <c r="M170" s="39" t="s">
        <v>37</v>
      </c>
      <c r="N170" s="75" t="s">
        <v>1131</v>
      </c>
      <c r="O170" s="41" t="s">
        <v>1132</v>
      </c>
      <c r="P170" s="111">
        <v>6740</v>
      </c>
      <c r="Q170" s="43">
        <v>240</v>
      </c>
      <c r="R170" s="44">
        <f t="shared" si="8"/>
        <v>1617600</v>
      </c>
      <c r="S170" s="45">
        <v>202309</v>
      </c>
      <c r="T170" s="46" t="s">
        <v>1133</v>
      </c>
      <c r="U170" s="47"/>
      <c r="V170" s="68">
        <v>232.64224352299999</v>
      </c>
      <c r="W170" s="47"/>
      <c r="X170" s="49"/>
      <c r="Y170" s="49"/>
      <c r="Z170" s="50" t="s">
        <v>1134</v>
      </c>
      <c r="AA170" s="51">
        <v>0.4</v>
      </c>
      <c r="AB170" s="51">
        <v>600</v>
      </c>
      <c r="AC170" s="51">
        <f>AA170*AB170</f>
        <v>240</v>
      </c>
      <c r="AD170" s="85"/>
    </row>
    <row r="171" spans="1:30" s="52" customFormat="1" ht="15" customHeight="1">
      <c r="A171" s="53" t="s">
        <v>27</v>
      </c>
      <c r="B171" s="34" t="s">
        <v>148</v>
      </c>
      <c r="C171" s="53" t="s">
        <v>149</v>
      </c>
      <c r="D171" s="54" t="s">
        <v>30</v>
      </c>
      <c r="E171" s="53" t="s">
        <v>1135</v>
      </c>
      <c r="F171" s="53" t="s">
        <v>1136</v>
      </c>
      <c r="G171" s="71" t="s">
        <v>33</v>
      </c>
      <c r="H171" s="55" t="s">
        <v>1137</v>
      </c>
      <c r="I171" s="35" t="e">
        <f>VLOOKUP(H171,#REF!,1,FALSE)</f>
        <v>#REF!</v>
      </c>
      <c r="J171" s="56" t="s">
        <v>35</v>
      </c>
      <c r="K171" s="55" t="s">
        <v>1138</v>
      </c>
      <c r="L171" s="57" t="s">
        <v>1138</v>
      </c>
      <c r="M171" s="72" t="s">
        <v>1139</v>
      </c>
      <c r="N171" s="90" t="s">
        <v>1131</v>
      </c>
      <c r="O171" s="36" t="s">
        <v>1140</v>
      </c>
      <c r="P171" s="73">
        <v>6740</v>
      </c>
      <c r="Q171" s="73">
        <v>174.7</v>
      </c>
      <c r="R171" s="74">
        <f t="shared" si="8"/>
        <v>1177478</v>
      </c>
      <c r="S171" s="112">
        <v>202309</v>
      </c>
      <c r="T171" s="96" t="s">
        <v>1141</v>
      </c>
      <c r="U171" s="47"/>
      <c r="V171" s="68">
        <v>174.696822707</v>
      </c>
      <c r="W171" s="47"/>
      <c r="X171" s="49"/>
      <c r="Y171" s="49"/>
      <c r="Z171" s="50" t="s">
        <v>1142</v>
      </c>
      <c r="AA171" s="51">
        <v>0.4</v>
      </c>
      <c r="AB171" s="51">
        <v>400</v>
      </c>
      <c r="AC171" s="51">
        <f>AB171*AA171</f>
        <v>160</v>
      </c>
      <c r="AD171" s="85"/>
    </row>
    <row r="172" spans="1:30" s="52" customFormat="1" ht="15" customHeight="1">
      <c r="A172" s="34" t="s">
        <v>27</v>
      </c>
      <c r="B172" s="34" t="s">
        <v>148</v>
      </c>
      <c r="C172" s="35" t="s">
        <v>765</v>
      </c>
      <c r="D172" s="54" t="s">
        <v>30</v>
      </c>
      <c r="E172" s="34" t="s">
        <v>913</v>
      </c>
      <c r="F172" s="34" t="s">
        <v>914</v>
      </c>
      <c r="G172" s="55" t="s">
        <v>33</v>
      </c>
      <c r="H172" s="55" t="s">
        <v>1143</v>
      </c>
      <c r="I172" s="35" t="e">
        <f>VLOOKUP(H172,#REF!,1,FALSE)</f>
        <v>#REF!</v>
      </c>
      <c r="J172" s="56" t="s">
        <v>35</v>
      </c>
      <c r="K172" s="99" t="s">
        <v>1144</v>
      </c>
      <c r="L172" s="92" t="s">
        <v>1144</v>
      </c>
      <c r="M172" s="72" t="s">
        <v>1145</v>
      </c>
      <c r="N172" s="75">
        <v>45085</v>
      </c>
      <c r="O172" s="93" t="s">
        <v>1126</v>
      </c>
      <c r="P172" s="94">
        <v>6740</v>
      </c>
      <c r="Q172" s="95">
        <v>343.38</v>
      </c>
      <c r="R172" s="74">
        <f t="shared" si="8"/>
        <v>2314381.2000000002</v>
      </c>
      <c r="S172" s="45">
        <v>202309</v>
      </c>
      <c r="T172" s="96" t="s">
        <v>1146</v>
      </c>
      <c r="U172" s="34"/>
      <c r="V172" s="68">
        <v>343.37903030199999</v>
      </c>
      <c r="W172" s="97"/>
      <c r="X172" s="49"/>
      <c r="Y172" s="49"/>
      <c r="Z172" s="50" t="s">
        <v>1147</v>
      </c>
      <c r="AA172" s="51">
        <v>0.4</v>
      </c>
      <c r="AB172" s="51">
        <v>400</v>
      </c>
      <c r="AC172" s="51">
        <f>AA172*AB172</f>
        <v>160</v>
      </c>
      <c r="AD172" s="85"/>
    </row>
    <row r="173" spans="1:30" s="52" customFormat="1" ht="15" customHeight="1">
      <c r="A173" s="53" t="s">
        <v>27</v>
      </c>
      <c r="B173" s="34" t="s">
        <v>148</v>
      </c>
      <c r="C173" s="54" t="s">
        <v>311</v>
      </c>
      <c r="D173" s="34" t="s">
        <v>312</v>
      </c>
      <c r="E173" s="53" t="s">
        <v>697</v>
      </c>
      <c r="F173" s="53" t="s">
        <v>698</v>
      </c>
      <c r="G173" s="53" t="s">
        <v>33</v>
      </c>
      <c r="H173" s="55" t="s">
        <v>1148</v>
      </c>
      <c r="I173" s="35" t="e">
        <f>VLOOKUP(H173,#REF!,1,FALSE)</f>
        <v>#REF!</v>
      </c>
      <c r="J173" s="56" t="s">
        <v>35</v>
      </c>
      <c r="K173" s="53" t="s">
        <v>1149</v>
      </c>
      <c r="L173" s="57" t="s">
        <v>1149</v>
      </c>
      <c r="M173" s="58" t="s">
        <v>1150</v>
      </c>
      <c r="N173" s="114">
        <v>45088</v>
      </c>
      <c r="O173" s="53" t="s">
        <v>460</v>
      </c>
      <c r="P173" s="60">
        <v>6740</v>
      </c>
      <c r="Q173" s="66">
        <v>40</v>
      </c>
      <c r="R173" s="62">
        <f t="shared" si="8"/>
        <v>269600</v>
      </c>
      <c r="S173" s="45">
        <v>202309</v>
      </c>
      <c r="T173" s="63" t="s">
        <v>1151</v>
      </c>
      <c r="U173" s="64"/>
      <c r="V173" s="79">
        <v>37.044940580999999</v>
      </c>
      <c r="W173" s="65"/>
      <c r="X173" s="49"/>
      <c r="Y173" s="49"/>
      <c r="Z173" s="50" t="s">
        <v>1152</v>
      </c>
      <c r="AA173" s="51">
        <v>0.4</v>
      </c>
      <c r="AB173" s="51">
        <v>100</v>
      </c>
      <c r="AC173" s="51">
        <f>AA173*AB173</f>
        <v>40</v>
      </c>
      <c r="AD173" s="80"/>
    </row>
    <row r="174" spans="1:30" s="52" customFormat="1" ht="15" customHeight="1">
      <c r="A174" s="53" t="s">
        <v>147</v>
      </c>
      <c r="B174" s="34" t="s">
        <v>148</v>
      </c>
      <c r="C174" s="54" t="s">
        <v>311</v>
      </c>
      <c r="D174" s="34" t="s">
        <v>312</v>
      </c>
      <c r="E174" s="53" t="s">
        <v>582</v>
      </c>
      <c r="F174" s="53" t="s">
        <v>583</v>
      </c>
      <c r="G174" s="53" t="s">
        <v>33</v>
      </c>
      <c r="H174" s="55" t="s">
        <v>1153</v>
      </c>
      <c r="I174" s="35" t="e">
        <f>VLOOKUP(H174,#REF!,1,FALSE)</f>
        <v>#REF!</v>
      </c>
      <c r="J174" s="56" t="s">
        <v>35</v>
      </c>
      <c r="K174" s="53" t="s">
        <v>1154</v>
      </c>
      <c r="L174" s="58" t="s">
        <v>1154</v>
      </c>
      <c r="M174" s="58" t="s">
        <v>1155</v>
      </c>
      <c r="N174" s="90" t="s">
        <v>1156</v>
      </c>
      <c r="O174" s="70" t="s">
        <v>1157</v>
      </c>
      <c r="P174" s="60">
        <v>9000</v>
      </c>
      <c r="Q174" s="66"/>
      <c r="R174" s="62">
        <f t="shared" si="8"/>
        <v>0</v>
      </c>
      <c r="S174" s="45">
        <v>202309</v>
      </c>
      <c r="T174" s="63" t="s">
        <v>1158</v>
      </c>
      <c r="U174" s="64"/>
      <c r="V174" s="48">
        <v>0</v>
      </c>
      <c r="W174" s="84"/>
      <c r="X174" s="49"/>
      <c r="Y174" s="49"/>
      <c r="Z174" s="50" t="s">
        <v>1159</v>
      </c>
      <c r="AA174" s="51" t="s">
        <v>463</v>
      </c>
      <c r="AB174" s="51">
        <v>60</v>
      </c>
      <c r="AC174" s="51" t="s">
        <v>463</v>
      </c>
    </row>
    <row r="175" spans="1:30" s="336" customFormat="1" ht="15" customHeight="1">
      <c r="A175" s="315" t="s">
        <v>147</v>
      </c>
      <c r="B175" s="316" t="s">
        <v>148</v>
      </c>
      <c r="C175" s="317" t="s">
        <v>311</v>
      </c>
      <c r="D175" s="316" t="s">
        <v>312</v>
      </c>
      <c r="E175" s="315" t="s">
        <v>517</v>
      </c>
      <c r="F175" s="315" t="s">
        <v>518</v>
      </c>
      <c r="G175" s="315" t="s">
        <v>33</v>
      </c>
      <c r="H175" s="318" t="s">
        <v>1160</v>
      </c>
      <c r="I175" s="319" t="e">
        <f>VLOOKUP(H175,#REF!,1,FALSE)</f>
        <v>#REF!</v>
      </c>
      <c r="J175" s="320" t="s">
        <v>35</v>
      </c>
      <c r="K175" s="379" t="s">
        <v>1161</v>
      </c>
      <c r="L175" s="380" t="s">
        <v>1161</v>
      </c>
      <c r="M175" s="354" t="s">
        <v>1162</v>
      </c>
      <c r="N175" s="381">
        <v>45108</v>
      </c>
      <c r="O175" s="315" t="s">
        <v>328</v>
      </c>
      <c r="P175" s="324">
        <v>9000</v>
      </c>
      <c r="Q175" s="338">
        <v>60</v>
      </c>
      <c r="R175" s="358">
        <f t="shared" si="8"/>
        <v>540000</v>
      </c>
      <c r="S175" s="327">
        <v>202309</v>
      </c>
      <c r="T175" s="328" t="s">
        <v>1163</v>
      </c>
      <c r="U175" s="329"/>
      <c r="V175" s="350">
        <v>34.843700146000003</v>
      </c>
      <c r="W175" s="331"/>
      <c r="X175" s="333">
        <v>45108</v>
      </c>
      <c r="Y175" s="333">
        <v>45473</v>
      </c>
      <c r="Z175" s="334" t="s">
        <v>1164</v>
      </c>
      <c r="AA175" s="335">
        <v>0.3</v>
      </c>
      <c r="AB175" s="335">
        <v>200</v>
      </c>
      <c r="AC175" s="335">
        <f>AA175*AB175</f>
        <v>60</v>
      </c>
      <c r="AD175" s="348"/>
    </row>
    <row r="176" spans="1:30" s="52" customFormat="1" ht="15" customHeight="1">
      <c r="A176" s="53" t="s">
        <v>27</v>
      </c>
      <c r="B176" s="34" t="s">
        <v>148</v>
      </c>
      <c r="C176" s="54" t="s">
        <v>311</v>
      </c>
      <c r="D176" s="34" t="s">
        <v>312</v>
      </c>
      <c r="E176" s="53" t="s">
        <v>1165</v>
      </c>
      <c r="F176" s="53" t="s">
        <v>1166</v>
      </c>
      <c r="G176" s="53" t="s">
        <v>33</v>
      </c>
      <c r="H176" s="55" t="s">
        <v>1167</v>
      </c>
      <c r="I176" s="35" t="e">
        <f>VLOOKUP(H176,#REF!,1,FALSE)</f>
        <v>#REF!</v>
      </c>
      <c r="J176" s="56" t="s">
        <v>35</v>
      </c>
      <c r="K176" s="55" t="s">
        <v>1168</v>
      </c>
      <c r="L176" s="57" t="s">
        <v>1168</v>
      </c>
      <c r="M176" s="58" t="s">
        <v>1169</v>
      </c>
      <c r="N176" s="114">
        <v>45119</v>
      </c>
      <c r="O176" s="53" t="s">
        <v>328</v>
      </c>
      <c r="P176" s="60">
        <v>6740</v>
      </c>
      <c r="Q176" s="60">
        <v>80</v>
      </c>
      <c r="R176" s="62">
        <f t="shared" si="8"/>
        <v>539200</v>
      </c>
      <c r="S176" s="45">
        <v>202309</v>
      </c>
      <c r="T176" s="63" t="s">
        <v>1170</v>
      </c>
      <c r="U176" s="64"/>
      <c r="V176" s="79">
        <v>58.772821041</v>
      </c>
      <c r="W176" s="65"/>
      <c r="X176" s="49"/>
      <c r="Y176" s="49"/>
      <c r="Z176" s="50" t="s">
        <v>1171</v>
      </c>
      <c r="AA176" s="51">
        <v>0.4</v>
      </c>
      <c r="AB176" s="51">
        <v>200</v>
      </c>
      <c r="AC176" s="51">
        <f>AA176*AB176</f>
        <v>80</v>
      </c>
      <c r="AD176" s="80"/>
    </row>
    <row r="177" spans="1:30" s="52" customFormat="1" ht="15" customHeight="1">
      <c r="A177" s="53" t="s">
        <v>194</v>
      </c>
      <c r="B177" s="34" t="s">
        <v>148</v>
      </c>
      <c r="C177" s="54" t="s">
        <v>149</v>
      </c>
      <c r="D177" s="34" t="s">
        <v>30</v>
      </c>
      <c r="E177" s="53" t="s">
        <v>331</v>
      </c>
      <c r="F177" s="53" t="s">
        <v>196</v>
      </c>
      <c r="G177" s="53" t="s">
        <v>33</v>
      </c>
      <c r="H177" s="55" t="s">
        <v>1172</v>
      </c>
      <c r="I177" s="35" t="e">
        <f>VLOOKUP(H177,#REF!,1,FALSE)</f>
        <v>#REF!</v>
      </c>
      <c r="J177" s="56" t="s">
        <v>35</v>
      </c>
      <c r="K177" s="55" t="s">
        <v>1173</v>
      </c>
      <c r="L177" s="57" t="s">
        <v>1173</v>
      </c>
      <c r="M177" s="58" t="s">
        <v>1174</v>
      </c>
      <c r="N177" s="114">
        <v>45108</v>
      </c>
      <c r="O177" s="53" t="s">
        <v>328</v>
      </c>
      <c r="P177" s="42">
        <v>9500</v>
      </c>
      <c r="Q177" s="66">
        <v>162.965</v>
      </c>
      <c r="R177" s="44">
        <f t="shared" si="8"/>
        <v>1548167.5</v>
      </c>
      <c r="S177" s="45">
        <v>202309</v>
      </c>
      <c r="T177" s="63" t="s">
        <v>1175</v>
      </c>
      <c r="U177" s="64"/>
      <c r="V177" s="48">
        <v>162.96447331799999</v>
      </c>
      <c r="W177" s="65"/>
      <c r="X177" s="49"/>
      <c r="Y177" s="49"/>
      <c r="Z177" s="50" t="s">
        <v>1176</v>
      </c>
      <c r="AA177" s="51">
        <v>0.3</v>
      </c>
      <c r="AB177" s="51">
        <v>200</v>
      </c>
      <c r="AC177" s="51">
        <f>AA177*AB177</f>
        <v>60</v>
      </c>
    </row>
    <row r="178" spans="1:30" s="52" customFormat="1" ht="15" customHeight="1">
      <c r="A178" s="53" t="s">
        <v>27</v>
      </c>
      <c r="B178" s="34" t="s">
        <v>148</v>
      </c>
      <c r="C178" s="53" t="s">
        <v>149</v>
      </c>
      <c r="D178" s="54" t="s">
        <v>30</v>
      </c>
      <c r="E178" s="53" t="s">
        <v>621</v>
      </c>
      <c r="F178" s="53" t="s">
        <v>622</v>
      </c>
      <c r="G178" s="71" t="s">
        <v>33</v>
      </c>
      <c r="H178" s="55" t="s">
        <v>1177</v>
      </c>
      <c r="I178" s="35" t="e">
        <f>VLOOKUP(H178,#REF!,1,FALSE)</f>
        <v>#REF!</v>
      </c>
      <c r="J178" s="56" t="s">
        <v>35</v>
      </c>
      <c r="K178" s="55" t="s">
        <v>1178</v>
      </c>
      <c r="L178" s="57" t="s">
        <v>1178</v>
      </c>
      <c r="M178" s="72" t="s">
        <v>626</v>
      </c>
      <c r="N178" s="90">
        <v>45108</v>
      </c>
      <c r="O178" s="71" t="s">
        <v>328</v>
      </c>
      <c r="P178" s="73">
        <v>6740</v>
      </c>
      <c r="Q178" s="73">
        <v>80</v>
      </c>
      <c r="R178" s="74">
        <f t="shared" si="8"/>
        <v>539200</v>
      </c>
      <c r="S178" s="112">
        <v>202309</v>
      </c>
      <c r="T178" s="90" t="s">
        <v>1179</v>
      </c>
      <c r="U178" s="64"/>
      <c r="V178" s="68">
        <v>77.487637710000001</v>
      </c>
      <c r="W178" s="77"/>
      <c r="X178" s="49"/>
      <c r="Y178" s="49"/>
      <c r="Z178" s="50" t="s">
        <v>1180</v>
      </c>
      <c r="AA178" s="51">
        <v>0.4</v>
      </c>
      <c r="AB178" s="51">
        <v>200</v>
      </c>
      <c r="AC178" s="51">
        <f>AB178*AA178</f>
        <v>80</v>
      </c>
      <c r="AD178" s="85"/>
    </row>
    <row r="179" spans="1:30" s="52" customFormat="1" ht="15" customHeight="1">
      <c r="A179" s="53" t="s">
        <v>41</v>
      </c>
      <c r="B179" s="34" t="s">
        <v>42</v>
      </c>
      <c r="C179" s="54" t="s">
        <v>43</v>
      </c>
      <c r="D179" s="54" t="s">
        <v>44</v>
      </c>
      <c r="E179" s="53" t="s">
        <v>1181</v>
      </c>
      <c r="F179" s="53" t="s">
        <v>1182</v>
      </c>
      <c r="G179" s="53" t="s">
        <v>33</v>
      </c>
      <c r="H179" s="55" t="s">
        <v>1183</v>
      </c>
      <c r="I179" s="35" t="e">
        <f>VLOOKUP(H179,#REF!,1,FALSE)</f>
        <v>#REF!</v>
      </c>
      <c r="J179" s="56" t="s">
        <v>35</v>
      </c>
      <c r="K179" s="53"/>
      <c r="L179" s="57" t="s">
        <v>1184</v>
      </c>
      <c r="M179" s="58"/>
      <c r="N179" s="114">
        <v>45108</v>
      </c>
      <c r="O179" s="53"/>
      <c r="P179" s="60">
        <v>4800</v>
      </c>
      <c r="Q179" s="61"/>
      <c r="R179" s="74">
        <f t="shared" si="8"/>
        <v>0</v>
      </c>
      <c r="S179" s="45">
        <v>202309</v>
      </c>
      <c r="T179" s="63" t="s">
        <v>1185</v>
      </c>
      <c r="U179" s="64"/>
      <c r="V179" s="48">
        <v>0</v>
      </c>
      <c r="W179" s="65"/>
      <c r="X179" s="49"/>
      <c r="Y179" s="49"/>
      <c r="Z179" s="50" t="s">
        <v>1186</v>
      </c>
      <c r="AA179" s="51">
        <v>0</v>
      </c>
      <c r="AB179" s="51"/>
      <c r="AC179" s="51">
        <v>0</v>
      </c>
    </row>
    <row r="180" spans="1:30" s="52" customFormat="1" ht="15" customHeight="1">
      <c r="A180" s="53" t="s">
        <v>41</v>
      </c>
      <c r="B180" s="34" t="s">
        <v>42</v>
      </c>
      <c r="C180" s="54" t="s">
        <v>43</v>
      </c>
      <c r="D180" s="54" t="s">
        <v>44</v>
      </c>
      <c r="E180" s="53" t="s">
        <v>251</v>
      </c>
      <c r="F180" s="53" t="s">
        <v>252</v>
      </c>
      <c r="G180" s="53" t="s">
        <v>33</v>
      </c>
      <c r="H180" s="55" t="s">
        <v>1187</v>
      </c>
      <c r="I180" s="35" t="e">
        <f>VLOOKUP(H180,#REF!,1,FALSE)</f>
        <v>#REF!</v>
      </c>
      <c r="J180" s="56" t="s">
        <v>35</v>
      </c>
      <c r="K180" s="53"/>
      <c r="L180" s="57" t="s">
        <v>1188</v>
      </c>
      <c r="M180" s="58"/>
      <c r="N180" s="114">
        <v>45108</v>
      </c>
      <c r="O180" s="53"/>
      <c r="P180" s="60">
        <v>5800</v>
      </c>
      <c r="Q180" s="66">
        <v>529.60500000000002</v>
      </c>
      <c r="R180" s="74">
        <f t="shared" si="8"/>
        <v>3071709</v>
      </c>
      <c r="S180" s="45">
        <v>202309</v>
      </c>
      <c r="T180" s="63" t="s">
        <v>1189</v>
      </c>
      <c r="U180" s="65"/>
      <c r="V180" s="48">
        <v>529.60473632799994</v>
      </c>
      <c r="W180" s="81"/>
      <c r="X180" s="49"/>
      <c r="Y180" s="49"/>
      <c r="Z180" s="115" t="s">
        <v>1190</v>
      </c>
      <c r="AA180" s="51">
        <v>0</v>
      </c>
      <c r="AB180" s="51"/>
      <c r="AC180" s="51">
        <v>0</v>
      </c>
    </row>
    <row r="181" spans="1:30" s="52" customFormat="1" ht="15" customHeight="1">
      <c r="A181" s="53" t="s">
        <v>41</v>
      </c>
      <c r="B181" s="34" t="s">
        <v>42</v>
      </c>
      <c r="C181" s="54" t="s">
        <v>43</v>
      </c>
      <c r="D181" s="54" t="s">
        <v>44</v>
      </c>
      <c r="E181" s="53" t="s">
        <v>64</v>
      </c>
      <c r="F181" s="53" t="s">
        <v>65</v>
      </c>
      <c r="G181" s="53" t="s">
        <v>33</v>
      </c>
      <c r="H181" s="55" t="s">
        <v>1191</v>
      </c>
      <c r="I181" s="35" t="e">
        <f>VLOOKUP(H181,#REF!,1,FALSE)</f>
        <v>#REF!</v>
      </c>
      <c r="J181" s="56" t="s">
        <v>35</v>
      </c>
      <c r="K181" s="53"/>
      <c r="L181" s="57" t="s">
        <v>1192</v>
      </c>
      <c r="M181" s="58"/>
      <c r="N181" s="114">
        <v>45139</v>
      </c>
      <c r="O181" s="53"/>
      <c r="P181" s="60">
        <v>4850</v>
      </c>
      <c r="Q181" s="60">
        <v>400.64499999999998</v>
      </c>
      <c r="R181" s="74">
        <f t="shared" si="8"/>
        <v>1943128.25</v>
      </c>
      <c r="S181" s="45">
        <v>202309</v>
      </c>
      <c r="T181" s="63" t="s">
        <v>1189</v>
      </c>
      <c r="U181" s="64"/>
      <c r="V181" s="48">
        <v>400.64450073199998</v>
      </c>
      <c r="W181" s="65"/>
      <c r="X181" s="49"/>
      <c r="Y181" s="49"/>
      <c r="Z181" s="50" t="s">
        <v>1193</v>
      </c>
      <c r="AA181" s="51">
        <v>0</v>
      </c>
      <c r="AB181" s="51"/>
      <c r="AC181" s="51">
        <v>0</v>
      </c>
    </row>
    <row r="182" spans="1:30" s="52" customFormat="1" ht="15" customHeight="1">
      <c r="A182" s="34" t="s">
        <v>27</v>
      </c>
      <c r="B182" s="35" t="s">
        <v>28</v>
      </c>
      <c r="C182" s="35" t="s">
        <v>29</v>
      </c>
      <c r="D182" s="35" t="s">
        <v>30</v>
      </c>
      <c r="E182" s="35" t="s">
        <v>1072</v>
      </c>
      <c r="F182" s="36" t="s">
        <v>1073</v>
      </c>
      <c r="G182" s="37" t="s">
        <v>33</v>
      </c>
      <c r="H182" s="35" t="s">
        <v>1074</v>
      </c>
      <c r="I182" s="35" t="e">
        <f>VLOOKUP(H182,#REF!,1,FALSE)</f>
        <v>#REF!</v>
      </c>
      <c r="J182" s="56" t="s">
        <v>35</v>
      </c>
      <c r="K182" s="36" t="s">
        <v>1194</v>
      </c>
      <c r="L182" s="100" t="s">
        <v>1195</v>
      </c>
      <c r="M182" s="39" t="s">
        <v>1077</v>
      </c>
      <c r="N182" s="75">
        <v>45141</v>
      </c>
      <c r="O182" s="41" t="s">
        <v>328</v>
      </c>
      <c r="P182" s="111">
        <v>6740</v>
      </c>
      <c r="Q182" s="43">
        <v>123.06</v>
      </c>
      <c r="R182" s="44">
        <f t="shared" si="8"/>
        <v>829424.4</v>
      </c>
      <c r="S182" s="45">
        <v>202309</v>
      </c>
      <c r="T182" s="102" t="s">
        <v>1196</v>
      </c>
      <c r="U182" s="77"/>
      <c r="V182" s="68">
        <v>123.060740482</v>
      </c>
      <c r="W182" s="104"/>
      <c r="X182" s="49"/>
      <c r="Y182" s="49"/>
      <c r="Z182" s="105" t="s">
        <v>1197</v>
      </c>
      <c r="AA182" s="110">
        <v>0.4</v>
      </c>
      <c r="AB182" s="106">
        <v>200</v>
      </c>
      <c r="AC182" s="107">
        <f>AA182*AB182</f>
        <v>80</v>
      </c>
      <c r="AD182" s="85"/>
    </row>
    <row r="183" spans="1:30" s="336" customFormat="1" ht="15" customHeight="1">
      <c r="A183" s="315" t="s">
        <v>147</v>
      </c>
      <c r="B183" s="316" t="s">
        <v>148</v>
      </c>
      <c r="C183" s="317" t="s">
        <v>311</v>
      </c>
      <c r="D183" s="316" t="s">
        <v>312</v>
      </c>
      <c r="E183" s="315" t="s">
        <v>517</v>
      </c>
      <c r="F183" s="315" t="s">
        <v>518</v>
      </c>
      <c r="G183" s="315" t="s">
        <v>33</v>
      </c>
      <c r="H183" s="318" t="s">
        <v>1160</v>
      </c>
      <c r="I183" s="319" t="e">
        <f>VLOOKUP(H183,#REF!,1,FALSE)</f>
        <v>#REF!</v>
      </c>
      <c r="J183" s="320" t="s">
        <v>35</v>
      </c>
      <c r="K183" s="379" t="s">
        <v>1115</v>
      </c>
      <c r="L183" s="380" t="s">
        <v>1198</v>
      </c>
      <c r="M183" s="354"/>
      <c r="N183" s="381">
        <v>45139</v>
      </c>
      <c r="O183" s="315"/>
      <c r="P183" s="324">
        <v>4784</v>
      </c>
      <c r="Q183" s="338">
        <v>214.95599999999999</v>
      </c>
      <c r="R183" s="358">
        <f t="shared" si="8"/>
        <v>1028349.5</v>
      </c>
      <c r="S183" s="327">
        <v>202309</v>
      </c>
      <c r="T183" s="328" t="s">
        <v>1199</v>
      </c>
      <c r="U183" s="329"/>
      <c r="V183" s="350">
        <v>214.95582580600001</v>
      </c>
      <c r="W183" s="331"/>
      <c r="X183" s="333">
        <v>45108</v>
      </c>
      <c r="Y183" s="333">
        <v>45473</v>
      </c>
      <c r="Z183" s="334" t="s">
        <v>1200</v>
      </c>
      <c r="AA183" s="335">
        <v>0</v>
      </c>
      <c r="AB183" s="335"/>
      <c r="AC183" s="335">
        <f>AA183*AB183</f>
        <v>0</v>
      </c>
      <c r="AD183" s="348"/>
    </row>
    <row r="184" spans="1:30" s="336" customFormat="1" ht="15" customHeight="1">
      <c r="A184" s="315" t="s">
        <v>41</v>
      </c>
      <c r="B184" s="316" t="s">
        <v>42</v>
      </c>
      <c r="C184" s="317" t="s">
        <v>43</v>
      </c>
      <c r="D184" s="317" t="s">
        <v>44</v>
      </c>
      <c r="E184" s="315" t="s">
        <v>1114</v>
      </c>
      <c r="F184" s="315" t="s">
        <v>1115</v>
      </c>
      <c r="G184" s="315" t="s">
        <v>33</v>
      </c>
      <c r="H184" s="318" t="s">
        <v>1116</v>
      </c>
      <c r="I184" s="319" t="e">
        <f>VLOOKUP(H184,#REF!,1,FALSE)</f>
        <v>#REF!</v>
      </c>
      <c r="J184" s="320" t="s">
        <v>35</v>
      </c>
      <c r="K184" s="318" t="s">
        <v>1117</v>
      </c>
      <c r="L184" s="321" t="s">
        <v>1117</v>
      </c>
      <c r="M184" s="322"/>
      <c r="N184" s="378">
        <v>45047</v>
      </c>
      <c r="O184" s="315"/>
      <c r="P184" s="324">
        <v>5200</v>
      </c>
      <c r="Q184" s="338">
        <v>352.88600000000002</v>
      </c>
      <c r="R184" s="326">
        <f>ROUND(P184*Q184,2)-4784*(571.52-218.347)</f>
        <v>145427.56799999997</v>
      </c>
      <c r="S184" s="327">
        <v>202308</v>
      </c>
      <c r="T184" s="328" t="s">
        <v>1201</v>
      </c>
      <c r="U184" s="329"/>
      <c r="V184" s="382">
        <v>352.88547</v>
      </c>
      <c r="W184" s="331"/>
      <c r="X184" s="333">
        <v>45047</v>
      </c>
      <c r="Y184" s="333">
        <v>45412</v>
      </c>
      <c r="Z184" s="334"/>
      <c r="AA184" s="335"/>
      <c r="AB184" s="335"/>
      <c r="AC184" s="335"/>
    </row>
    <row r="185" spans="1:30" s="52" customFormat="1" ht="15" customHeight="1">
      <c r="A185" s="34" t="s">
        <v>27</v>
      </c>
      <c r="B185" s="34" t="s">
        <v>148</v>
      </c>
      <c r="C185" s="35" t="s">
        <v>765</v>
      </c>
      <c r="D185" s="54" t="s">
        <v>30</v>
      </c>
      <c r="E185" s="34" t="s">
        <v>913</v>
      </c>
      <c r="F185" s="34" t="s">
        <v>914</v>
      </c>
      <c r="G185" s="55" t="s">
        <v>33</v>
      </c>
      <c r="H185" s="55" t="s">
        <v>915</v>
      </c>
      <c r="I185" s="35" t="e">
        <f>VLOOKUP(H185,#REF!,1,FALSE)</f>
        <v>#REF!</v>
      </c>
      <c r="J185" s="56" t="s">
        <v>35</v>
      </c>
      <c r="K185" s="99" t="s">
        <v>921</v>
      </c>
      <c r="L185" s="92" t="s">
        <v>921</v>
      </c>
      <c r="M185" s="72" t="s">
        <v>922</v>
      </c>
      <c r="N185" s="75" t="s">
        <v>1202</v>
      </c>
      <c r="O185" s="93" t="s">
        <v>1203</v>
      </c>
      <c r="P185" s="94">
        <v>6740</v>
      </c>
      <c r="Q185" s="95">
        <f>243.91-241.27</f>
        <v>2.6399999999999864</v>
      </c>
      <c r="R185" s="74">
        <f t="shared" ref="R185:R208" si="9">ROUND(P185*Q185,2)</f>
        <v>17793.599999999999</v>
      </c>
      <c r="S185" s="45">
        <v>202307</v>
      </c>
      <c r="T185" s="96" t="s">
        <v>1204</v>
      </c>
      <c r="U185" s="34"/>
      <c r="V185" s="116">
        <v>241.270217008</v>
      </c>
      <c r="W185" s="97">
        <v>246.55</v>
      </c>
      <c r="X185" s="49"/>
      <c r="Y185" s="49"/>
      <c r="Z185" s="50"/>
      <c r="AA185" s="51"/>
      <c r="AB185" s="51"/>
      <c r="AC185" s="51"/>
    </row>
    <row r="186" spans="1:30" s="336" customFormat="1" ht="15" customHeight="1">
      <c r="A186" s="315" t="s">
        <v>41</v>
      </c>
      <c r="B186" s="316" t="s">
        <v>42</v>
      </c>
      <c r="C186" s="317" t="s">
        <v>43</v>
      </c>
      <c r="D186" s="317" t="s">
        <v>44</v>
      </c>
      <c r="E186" s="315" t="s">
        <v>45</v>
      </c>
      <c r="F186" s="315" t="s">
        <v>46</v>
      </c>
      <c r="G186" s="315" t="s">
        <v>33</v>
      </c>
      <c r="H186" s="318" t="s">
        <v>1205</v>
      </c>
      <c r="I186" s="319" t="e">
        <f>VLOOKUP(H186,#REF!,1,FALSE)</f>
        <v>#REF!</v>
      </c>
      <c r="J186" s="320" t="s">
        <v>35</v>
      </c>
      <c r="K186" s="315" t="s">
        <v>48</v>
      </c>
      <c r="L186" s="321" t="s">
        <v>54</v>
      </c>
      <c r="M186" s="322"/>
      <c r="N186" s="378">
        <v>44440</v>
      </c>
      <c r="O186" s="315"/>
      <c r="P186" s="324">
        <v>8500</v>
      </c>
      <c r="Q186" s="325">
        <f>112.5325-105.695</f>
        <v>6.8375000000000057</v>
      </c>
      <c r="R186" s="326">
        <f t="shared" si="9"/>
        <v>58118.75</v>
      </c>
      <c r="S186" s="327">
        <v>202305</v>
      </c>
      <c r="T186" s="328" t="s">
        <v>1206</v>
      </c>
      <c r="U186" s="329"/>
      <c r="V186" s="383">
        <v>112.5325</v>
      </c>
      <c r="W186" s="331">
        <v>112.87075999999999</v>
      </c>
      <c r="X186" s="333">
        <v>44774</v>
      </c>
      <c r="Y186" s="333">
        <v>45138</v>
      </c>
      <c r="Z186" s="334"/>
      <c r="AA186" s="335"/>
      <c r="AB186" s="335"/>
      <c r="AC186" s="335"/>
    </row>
    <row r="187" spans="1:30" s="52" customFormat="1" ht="15" customHeight="1">
      <c r="A187" s="53" t="s">
        <v>27</v>
      </c>
      <c r="B187" s="34" t="s">
        <v>148</v>
      </c>
      <c r="C187" s="54" t="s">
        <v>149</v>
      </c>
      <c r="D187" s="34" t="s">
        <v>30</v>
      </c>
      <c r="E187" s="53" t="s">
        <v>612</v>
      </c>
      <c r="F187" s="53" t="s">
        <v>613</v>
      </c>
      <c r="G187" s="53" t="s">
        <v>33</v>
      </c>
      <c r="H187" s="55" t="s">
        <v>614</v>
      </c>
      <c r="I187" s="35" t="e">
        <f>VLOOKUP(H187,#REF!,1,FALSE)</f>
        <v>#REF!</v>
      </c>
      <c r="J187" s="56" t="s">
        <v>167</v>
      </c>
      <c r="K187" s="53" t="s">
        <v>615</v>
      </c>
      <c r="L187" s="57" t="s">
        <v>616</v>
      </c>
      <c r="M187" s="58"/>
      <c r="N187" s="114" t="s">
        <v>617</v>
      </c>
      <c r="O187" s="53" t="s">
        <v>618</v>
      </c>
      <c r="P187" s="60">
        <v>6740</v>
      </c>
      <c r="Q187" s="66">
        <f>170.22-167.35</f>
        <v>2.8700000000000045</v>
      </c>
      <c r="R187" s="62">
        <f t="shared" si="9"/>
        <v>19343.8</v>
      </c>
      <c r="S187" s="45">
        <v>202308</v>
      </c>
      <c r="T187" s="63" t="s">
        <v>1207</v>
      </c>
      <c r="U187" s="64"/>
      <c r="V187" s="117">
        <v>167.35306925699001</v>
      </c>
      <c r="W187" s="65">
        <v>173.08</v>
      </c>
      <c r="X187" s="49"/>
      <c r="Y187" s="49"/>
      <c r="Z187" s="50"/>
      <c r="AA187" s="51"/>
      <c r="AB187" s="51"/>
      <c r="AC187" s="51"/>
    </row>
    <row r="188" spans="1:30" s="52" customFormat="1" ht="15" customHeight="1">
      <c r="A188" s="53" t="s">
        <v>27</v>
      </c>
      <c r="B188" s="34" t="s">
        <v>148</v>
      </c>
      <c r="C188" s="54" t="s">
        <v>149</v>
      </c>
      <c r="D188" s="54" t="s">
        <v>30</v>
      </c>
      <c r="E188" s="53" t="s">
        <v>664</v>
      </c>
      <c r="F188" s="53" t="s">
        <v>665</v>
      </c>
      <c r="G188" s="53" t="s">
        <v>33</v>
      </c>
      <c r="H188" s="55" t="s">
        <v>666</v>
      </c>
      <c r="I188" s="35" t="e">
        <f>VLOOKUP(H188,#REF!,1,FALSE)</f>
        <v>#REF!</v>
      </c>
      <c r="J188" s="56" t="s">
        <v>35</v>
      </c>
      <c r="K188" s="53" t="s">
        <v>667</v>
      </c>
      <c r="L188" s="57" t="s">
        <v>665</v>
      </c>
      <c r="M188" s="58"/>
      <c r="N188" s="114" t="s">
        <v>668</v>
      </c>
      <c r="O188" s="53" t="s">
        <v>669</v>
      </c>
      <c r="P188" s="60">
        <v>6740</v>
      </c>
      <c r="Q188" s="66">
        <f>101.8-100.49</f>
        <v>1.3100000000000023</v>
      </c>
      <c r="R188" s="62">
        <f t="shared" si="9"/>
        <v>8829.4</v>
      </c>
      <c r="S188" s="45">
        <v>202308</v>
      </c>
      <c r="T188" s="63" t="s">
        <v>1208</v>
      </c>
      <c r="U188" s="64"/>
      <c r="V188" s="116">
        <v>100.486678689</v>
      </c>
      <c r="W188" s="65">
        <v>103.1</v>
      </c>
      <c r="X188" s="49"/>
      <c r="Y188" s="49"/>
      <c r="Z188" s="50"/>
      <c r="AA188" s="51"/>
      <c r="AB188" s="51"/>
      <c r="AC188" s="51"/>
    </row>
    <row r="189" spans="1:30" s="52" customFormat="1" ht="15" customHeight="1">
      <c r="A189" s="53" t="s">
        <v>27</v>
      </c>
      <c r="B189" s="34" t="s">
        <v>148</v>
      </c>
      <c r="C189" s="54" t="s">
        <v>149</v>
      </c>
      <c r="D189" s="54" t="s">
        <v>30</v>
      </c>
      <c r="E189" s="53" t="s">
        <v>664</v>
      </c>
      <c r="F189" s="53" t="s">
        <v>665</v>
      </c>
      <c r="G189" s="53" t="s">
        <v>33</v>
      </c>
      <c r="H189" s="55" t="s">
        <v>672</v>
      </c>
      <c r="I189" s="35" t="e">
        <f>VLOOKUP(H189,#REF!,1,FALSE)</f>
        <v>#REF!</v>
      </c>
      <c r="J189" s="56" t="s">
        <v>35</v>
      </c>
      <c r="K189" s="53" t="s">
        <v>667</v>
      </c>
      <c r="L189" s="57" t="s">
        <v>673</v>
      </c>
      <c r="M189" s="58" t="s">
        <v>674</v>
      </c>
      <c r="N189" s="114">
        <v>44835</v>
      </c>
      <c r="O189" s="53" t="s">
        <v>480</v>
      </c>
      <c r="P189" s="60">
        <v>6740</v>
      </c>
      <c r="Q189" s="66">
        <f>149.84-121.7</f>
        <v>28.14</v>
      </c>
      <c r="R189" s="62">
        <f t="shared" si="9"/>
        <v>189663.6</v>
      </c>
      <c r="S189" s="45">
        <v>202308</v>
      </c>
      <c r="T189" s="63" t="s">
        <v>1209</v>
      </c>
      <c r="U189" s="64"/>
      <c r="V189" s="116">
        <v>121.703483581</v>
      </c>
      <c r="W189" s="65">
        <v>149.84</v>
      </c>
      <c r="X189" s="49"/>
      <c r="Y189" s="49"/>
      <c r="Z189" s="50"/>
      <c r="AA189" s="51"/>
      <c r="AB189" s="51"/>
      <c r="AC189" s="51"/>
    </row>
    <row r="190" spans="1:30" s="52" customFormat="1" ht="15" customHeight="1">
      <c r="A190" s="53" t="s">
        <v>27</v>
      </c>
      <c r="B190" s="34" t="s">
        <v>148</v>
      </c>
      <c r="C190" s="54" t="s">
        <v>311</v>
      </c>
      <c r="D190" s="34" t="s">
        <v>312</v>
      </c>
      <c r="E190" s="53" t="s">
        <v>697</v>
      </c>
      <c r="F190" s="53" t="s">
        <v>698</v>
      </c>
      <c r="G190" s="53" t="s">
        <v>33</v>
      </c>
      <c r="H190" s="55" t="s">
        <v>699</v>
      </c>
      <c r="I190" s="35" t="e">
        <f>VLOOKUP(H190,#REF!,1,FALSE)</f>
        <v>#REF!</v>
      </c>
      <c r="J190" s="56" t="s">
        <v>35</v>
      </c>
      <c r="K190" s="53" t="s">
        <v>700</v>
      </c>
      <c r="L190" s="57" t="s">
        <v>701</v>
      </c>
      <c r="M190" s="58"/>
      <c r="N190" s="114" t="s">
        <v>702</v>
      </c>
      <c r="O190" s="53" t="s">
        <v>703</v>
      </c>
      <c r="P190" s="60">
        <v>6740</v>
      </c>
      <c r="Q190" s="66">
        <f>214.823-213.21</f>
        <v>1.6129999999999995</v>
      </c>
      <c r="R190" s="62">
        <f t="shared" si="9"/>
        <v>10871.62</v>
      </c>
      <c r="S190" s="45">
        <v>202308</v>
      </c>
      <c r="T190" s="63" t="s">
        <v>1210</v>
      </c>
      <c r="U190" s="64"/>
      <c r="V190" s="117">
        <v>213.20602417000001</v>
      </c>
      <c r="W190" s="65">
        <v>216.44</v>
      </c>
      <c r="X190" s="49"/>
      <c r="Y190" s="49"/>
      <c r="Z190" s="50"/>
      <c r="AA190" s="51"/>
      <c r="AB190" s="51"/>
      <c r="AC190" s="51"/>
    </row>
    <row r="191" spans="1:30" s="52" customFormat="1" ht="15" customHeight="1">
      <c r="A191" s="53" t="s">
        <v>27</v>
      </c>
      <c r="B191" s="34" t="s">
        <v>148</v>
      </c>
      <c r="C191" s="54" t="s">
        <v>311</v>
      </c>
      <c r="D191" s="34" t="s">
        <v>312</v>
      </c>
      <c r="E191" s="53" t="s">
        <v>715</v>
      </c>
      <c r="F191" s="53" t="s">
        <v>716</v>
      </c>
      <c r="G191" s="53" t="s">
        <v>33</v>
      </c>
      <c r="H191" s="55" t="s">
        <v>717</v>
      </c>
      <c r="I191" s="35" t="e">
        <f>VLOOKUP(H191,#REF!,1,FALSE)</f>
        <v>#REF!</v>
      </c>
      <c r="J191" s="56" t="s">
        <v>35</v>
      </c>
      <c r="K191" s="55" t="s">
        <v>718</v>
      </c>
      <c r="L191" s="57" t="s">
        <v>718</v>
      </c>
      <c r="M191" s="58"/>
      <c r="N191" s="114" t="s">
        <v>719</v>
      </c>
      <c r="O191" s="53" t="s">
        <v>720</v>
      </c>
      <c r="P191" s="60">
        <v>6740</v>
      </c>
      <c r="Q191" s="66">
        <f>63.84-61.6</f>
        <v>2.240000000000002</v>
      </c>
      <c r="R191" s="62">
        <f t="shared" si="9"/>
        <v>15097.6</v>
      </c>
      <c r="S191" s="45">
        <v>202308</v>
      </c>
      <c r="T191" s="63" t="s">
        <v>1211</v>
      </c>
      <c r="U191" s="64"/>
      <c r="V191" s="116">
        <v>61.599693297999998</v>
      </c>
      <c r="W191" s="65">
        <v>66.069999999999993</v>
      </c>
      <c r="X191" s="49"/>
      <c r="Y191" s="49"/>
      <c r="Z191" s="50"/>
      <c r="AA191" s="51"/>
      <c r="AB191" s="51"/>
      <c r="AC191" s="51"/>
    </row>
    <row r="192" spans="1:30" s="52" customFormat="1" ht="15" customHeight="1">
      <c r="A192" s="53" t="s">
        <v>27</v>
      </c>
      <c r="B192" s="34" t="s">
        <v>148</v>
      </c>
      <c r="C192" s="54" t="s">
        <v>311</v>
      </c>
      <c r="D192" s="34" t="s">
        <v>312</v>
      </c>
      <c r="E192" s="53" t="s">
        <v>715</v>
      </c>
      <c r="F192" s="53" t="s">
        <v>716</v>
      </c>
      <c r="G192" s="53" t="s">
        <v>33</v>
      </c>
      <c r="H192" s="55" t="s">
        <v>723</v>
      </c>
      <c r="I192" s="35" t="e">
        <f>VLOOKUP(H192,#REF!,1,FALSE)</f>
        <v>#REF!</v>
      </c>
      <c r="J192" s="56" t="s">
        <v>35</v>
      </c>
      <c r="K192" s="55" t="s">
        <v>724</v>
      </c>
      <c r="L192" s="57" t="s">
        <v>724</v>
      </c>
      <c r="M192" s="58"/>
      <c r="N192" s="114">
        <v>45121</v>
      </c>
      <c r="O192" s="53" t="s">
        <v>725</v>
      </c>
      <c r="P192" s="60">
        <v>6740</v>
      </c>
      <c r="Q192" s="66">
        <f>63.03-61.2</f>
        <v>1.8299999999999983</v>
      </c>
      <c r="R192" s="62">
        <f t="shared" si="9"/>
        <v>12334.2</v>
      </c>
      <c r="S192" s="45">
        <v>202308</v>
      </c>
      <c r="T192" s="63" t="s">
        <v>1212</v>
      </c>
      <c r="U192" s="64"/>
      <c r="V192" s="116">
        <v>61.201461792000003</v>
      </c>
      <c r="W192" s="65">
        <v>64.849999999999994</v>
      </c>
      <c r="X192" s="49"/>
      <c r="Y192" s="49"/>
      <c r="Z192" s="50"/>
      <c r="AA192" s="51"/>
      <c r="AB192" s="51"/>
      <c r="AC192" s="51"/>
    </row>
    <row r="193" spans="1:29" s="52" customFormat="1" ht="15" customHeight="1">
      <c r="A193" s="53" t="s">
        <v>27</v>
      </c>
      <c r="B193" s="34" t="s">
        <v>148</v>
      </c>
      <c r="C193" s="54" t="s">
        <v>311</v>
      </c>
      <c r="D193" s="34" t="s">
        <v>312</v>
      </c>
      <c r="E193" s="53" t="s">
        <v>715</v>
      </c>
      <c r="F193" s="53" t="s">
        <v>716</v>
      </c>
      <c r="G193" s="53" t="s">
        <v>33</v>
      </c>
      <c r="H193" s="55" t="s">
        <v>717</v>
      </c>
      <c r="I193" s="35" t="e">
        <f>VLOOKUP(H193,#REF!,1,FALSE)</f>
        <v>#REF!</v>
      </c>
      <c r="J193" s="56" t="s">
        <v>35</v>
      </c>
      <c r="K193" s="53" t="s">
        <v>728</v>
      </c>
      <c r="L193" s="57" t="s">
        <v>729</v>
      </c>
      <c r="M193" s="58"/>
      <c r="N193" s="114">
        <v>44228</v>
      </c>
      <c r="O193" s="53" t="s">
        <v>328</v>
      </c>
      <c r="P193" s="60">
        <v>6740</v>
      </c>
      <c r="Q193" s="66">
        <f>84.38-81.99</f>
        <v>2.3900000000000006</v>
      </c>
      <c r="R193" s="62">
        <f t="shared" si="9"/>
        <v>16108.6</v>
      </c>
      <c r="S193" s="45">
        <v>202308</v>
      </c>
      <c r="T193" s="63" t="s">
        <v>1213</v>
      </c>
      <c r="U193" s="64"/>
      <c r="V193" s="116">
        <v>81.989471436000002</v>
      </c>
      <c r="W193" s="65">
        <v>86.77</v>
      </c>
      <c r="X193" s="49"/>
      <c r="Y193" s="49"/>
      <c r="Z193" s="50"/>
      <c r="AA193" s="51"/>
      <c r="AB193" s="51"/>
      <c r="AC193" s="51"/>
    </row>
    <row r="194" spans="1:29" s="52" customFormat="1" ht="15" customHeight="1">
      <c r="A194" s="34" t="s">
        <v>27</v>
      </c>
      <c r="B194" s="54" t="s">
        <v>148</v>
      </c>
      <c r="C194" s="34" t="s">
        <v>311</v>
      </c>
      <c r="D194" s="34" t="s">
        <v>312</v>
      </c>
      <c r="E194" s="34" t="s">
        <v>741</v>
      </c>
      <c r="F194" s="34" t="s">
        <v>742</v>
      </c>
      <c r="G194" s="86" t="s">
        <v>33</v>
      </c>
      <c r="H194" s="55" t="s">
        <v>743</v>
      </c>
      <c r="I194" s="35" t="e">
        <f>VLOOKUP(H194,#REF!,1,FALSE)</f>
        <v>#REF!</v>
      </c>
      <c r="J194" s="35" t="s">
        <v>35</v>
      </c>
      <c r="K194" s="35" t="s">
        <v>744</v>
      </c>
      <c r="L194" s="57" t="s">
        <v>745</v>
      </c>
      <c r="M194" s="72" t="s">
        <v>746</v>
      </c>
      <c r="N194" s="90">
        <v>45022</v>
      </c>
      <c r="O194" s="88" t="s">
        <v>328</v>
      </c>
      <c r="P194" s="118">
        <v>6740</v>
      </c>
      <c r="Q194" s="118">
        <f>83.02-82.42</f>
        <v>0.59999999999999432</v>
      </c>
      <c r="R194" s="74">
        <f t="shared" si="9"/>
        <v>4044</v>
      </c>
      <c r="S194" s="45">
        <v>202308</v>
      </c>
      <c r="T194" s="90" t="s">
        <v>1214</v>
      </c>
      <c r="U194" s="87"/>
      <c r="V194" s="117">
        <v>82.422973632999998</v>
      </c>
      <c r="W194" s="77">
        <v>83.62</v>
      </c>
      <c r="X194" s="49"/>
      <c r="Y194" s="49"/>
      <c r="Z194" s="50"/>
      <c r="AA194" s="51"/>
      <c r="AB194" s="51"/>
      <c r="AC194" s="51"/>
    </row>
    <row r="195" spans="1:29" s="336" customFormat="1" ht="15" customHeight="1">
      <c r="A195" s="316" t="s">
        <v>764</v>
      </c>
      <c r="B195" s="316" t="s">
        <v>148</v>
      </c>
      <c r="C195" s="319" t="s">
        <v>765</v>
      </c>
      <c r="D195" s="317" t="s">
        <v>30</v>
      </c>
      <c r="E195" s="316" t="s">
        <v>766</v>
      </c>
      <c r="F195" s="316" t="s">
        <v>767</v>
      </c>
      <c r="G195" s="318" t="s">
        <v>33</v>
      </c>
      <c r="H195" s="318" t="s">
        <v>768</v>
      </c>
      <c r="I195" s="319" t="e">
        <f>VLOOKUP(H195,#REF!,1,FALSE)</f>
        <v>#REF!</v>
      </c>
      <c r="J195" s="320" t="s">
        <v>35</v>
      </c>
      <c r="K195" s="316" t="s">
        <v>769</v>
      </c>
      <c r="L195" s="353" t="s">
        <v>770</v>
      </c>
      <c r="M195" s="354" t="s">
        <v>771</v>
      </c>
      <c r="N195" s="384" t="s">
        <v>772</v>
      </c>
      <c r="O195" s="355" t="s">
        <v>773</v>
      </c>
      <c r="P195" s="356">
        <v>6600</v>
      </c>
      <c r="Q195" s="357">
        <f>109.75-108.8</f>
        <v>0.95000000000000284</v>
      </c>
      <c r="R195" s="358">
        <f t="shared" si="9"/>
        <v>6270</v>
      </c>
      <c r="S195" s="327">
        <v>202308</v>
      </c>
      <c r="T195" s="359" t="s">
        <v>1215</v>
      </c>
      <c r="U195" s="316"/>
      <c r="V195" s="385">
        <v>108.743835449</v>
      </c>
      <c r="W195" s="360">
        <v>110.76</v>
      </c>
      <c r="X195" s="333">
        <v>45078</v>
      </c>
      <c r="Y195" s="333">
        <v>45443</v>
      </c>
      <c r="Z195" s="334"/>
      <c r="AA195" s="335"/>
      <c r="AB195" s="335"/>
      <c r="AC195" s="335"/>
    </row>
    <row r="196" spans="1:29" s="336" customFormat="1" ht="15" customHeight="1">
      <c r="A196" s="316" t="s">
        <v>776</v>
      </c>
      <c r="B196" s="316" t="s">
        <v>148</v>
      </c>
      <c r="C196" s="319" t="s">
        <v>765</v>
      </c>
      <c r="D196" s="317" t="s">
        <v>30</v>
      </c>
      <c r="E196" s="316" t="s">
        <v>766</v>
      </c>
      <c r="F196" s="316" t="s">
        <v>777</v>
      </c>
      <c r="G196" s="318" t="s">
        <v>33</v>
      </c>
      <c r="H196" s="318" t="s">
        <v>778</v>
      </c>
      <c r="I196" s="319" t="e">
        <f>VLOOKUP(H196,#REF!,1,FALSE)</f>
        <v>#REF!</v>
      </c>
      <c r="J196" s="320" t="s">
        <v>35</v>
      </c>
      <c r="K196" s="316" t="s">
        <v>769</v>
      </c>
      <c r="L196" s="353" t="s">
        <v>779</v>
      </c>
      <c r="M196" s="354" t="s">
        <v>771</v>
      </c>
      <c r="N196" s="384" t="s">
        <v>772</v>
      </c>
      <c r="O196" s="355" t="s">
        <v>1216</v>
      </c>
      <c r="P196" s="356">
        <v>7650</v>
      </c>
      <c r="Q196" s="357">
        <f>62.66-62.2</f>
        <v>0.45999999999999375</v>
      </c>
      <c r="R196" s="358">
        <f t="shared" si="9"/>
        <v>3519</v>
      </c>
      <c r="S196" s="327">
        <v>202308</v>
      </c>
      <c r="T196" s="359" t="s">
        <v>1217</v>
      </c>
      <c r="U196" s="316"/>
      <c r="V196" s="385">
        <v>62.171848296999997</v>
      </c>
      <c r="W196" s="360">
        <v>63.14</v>
      </c>
      <c r="X196" s="333">
        <v>45078</v>
      </c>
      <c r="Y196" s="333">
        <v>45443</v>
      </c>
      <c r="Z196" s="334"/>
      <c r="AA196" s="335"/>
      <c r="AB196" s="335"/>
      <c r="AC196" s="335"/>
    </row>
    <row r="197" spans="1:29" s="336" customFormat="1" ht="15" customHeight="1">
      <c r="A197" s="316" t="s">
        <v>783</v>
      </c>
      <c r="B197" s="316" t="s">
        <v>148</v>
      </c>
      <c r="C197" s="319" t="s">
        <v>765</v>
      </c>
      <c r="D197" s="317" t="s">
        <v>30</v>
      </c>
      <c r="E197" s="316" t="s">
        <v>766</v>
      </c>
      <c r="F197" s="316" t="s">
        <v>784</v>
      </c>
      <c r="G197" s="318" t="s">
        <v>33</v>
      </c>
      <c r="H197" s="318" t="s">
        <v>785</v>
      </c>
      <c r="I197" s="319" t="e">
        <f>VLOOKUP(H197,#REF!,1,FALSE)</f>
        <v>#REF!</v>
      </c>
      <c r="J197" s="320" t="s">
        <v>35</v>
      </c>
      <c r="K197" s="316" t="s">
        <v>769</v>
      </c>
      <c r="L197" s="353" t="s">
        <v>786</v>
      </c>
      <c r="M197" s="354" t="s">
        <v>771</v>
      </c>
      <c r="N197" s="384" t="s">
        <v>772</v>
      </c>
      <c r="O197" s="355" t="s">
        <v>787</v>
      </c>
      <c r="P197" s="356">
        <v>5041.67</v>
      </c>
      <c r="Q197" s="357">
        <f>128.09-127.1</f>
        <v>0.99000000000000909</v>
      </c>
      <c r="R197" s="358">
        <f>ROUND(P197*128.09,2)-127.1*5042</f>
        <v>4949.3100000000559</v>
      </c>
      <c r="S197" s="327">
        <v>202308</v>
      </c>
      <c r="T197" s="359" t="s">
        <v>1218</v>
      </c>
      <c r="U197" s="316"/>
      <c r="V197" s="385">
        <v>127.084571838</v>
      </c>
      <c r="W197" s="360">
        <v>129.09</v>
      </c>
      <c r="X197" s="333">
        <v>45078</v>
      </c>
      <c r="Y197" s="333">
        <v>45443</v>
      </c>
      <c r="Z197" s="334"/>
      <c r="AA197" s="335"/>
      <c r="AB197" s="335"/>
      <c r="AC197" s="335"/>
    </row>
    <row r="198" spans="1:29" s="52" customFormat="1" ht="15" customHeight="1">
      <c r="A198" s="34" t="s">
        <v>27</v>
      </c>
      <c r="B198" s="34" t="s">
        <v>148</v>
      </c>
      <c r="C198" s="35" t="s">
        <v>765</v>
      </c>
      <c r="D198" s="54" t="s">
        <v>30</v>
      </c>
      <c r="E198" s="34" t="s">
        <v>913</v>
      </c>
      <c r="F198" s="34" t="s">
        <v>914</v>
      </c>
      <c r="G198" s="55" t="s">
        <v>33</v>
      </c>
      <c r="H198" s="55" t="s">
        <v>915</v>
      </c>
      <c r="I198" s="35" t="e">
        <f>VLOOKUP(H198,#REF!,1,FALSE)</f>
        <v>#REF!</v>
      </c>
      <c r="J198" s="56" t="s">
        <v>35</v>
      </c>
      <c r="K198" s="99" t="s">
        <v>921</v>
      </c>
      <c r="L198" s="92" t="s">
        <v>921</v>
      </c>
      <c r="M198" s="72" t="s">
        <v>922</v>
      </c>
      <c r="N198" s="75" t="s">
        <v>1202</v>
      </c>
      <c r="O198" s="93" t="s">
        <v>1203</v>
      </c>
      <c r="P198" s="94">
        <v>6740</v>
      </c>
      <c r="Q198" s="95">
        <f>218.53-216.24</f>
        <v>2.289999999999992</v>
      </c>
      <c r="R198" s="74">
        <f t="shared" si="9"/>
        <v>15434.6</v>
      </c>
      <c r="S198" s="45">
        <v>202308</v>
      </c>
      <c r="T198" s="96" t="s">
        <v>1219</v>
      </c>
      <c r="U198" s="34"/>
      <c r="V198" s="116">
        <v>216.24313034400001</v>
      </c>
      <c r="W198" s="97">
        <v>220.81</v>
      </c>
      <c r="X198" s="49"/>
      <c r="Y198" s="49"/>
      <c r="Z198" s="50"/>
      <c r="AA198" s="51"/>
      <c r="AB198" s="51"/>
      <c r="AC198" s="51"/>
    </row>
    <row r="199" spans="1:29" s="52" customFormat="1" ht="15" customHeight="1">
      <c r="A199" s="34" t="s">
        <v>27</v>
      </c>
      <c r="B199" s="34" t="s">
        <v>148</v>
      </c>
      <c r="C199" s="35" t="s">
        <v>765</v>
      </c>
      <c r="D199" s="54" t="s">
        <v>30</v>
      </c>
      <c r="E199" s="34" t="s">
        <v>935</v>
      </c>
      <c r="F199" s="34" t="s">
        <v>936</v>
      </c>
      <c r="G199" s="55" t="s">
        <v>33</v>
      </c>
      <c r="H199" s="55" t="s">
        <v>937</v>
      </c>
      <c r="I199" s="35" t="e">
        <f>VLOOKUP(H199,#REF!,1,FALSE)</f>
        <v>#REF!</v>
      </c>
      <c r="J199" s="56" t="s">
        <v>35</v>
      </c>
      <c r="K199" s="34" t="s">
        <v>942</v>
      </c>
      <c r="L199" s="92" t="s">
        <v>942</v>
      </c>
      <c r="M199" s="72" t="s">
        <v>943</v>
      </c>
      <c r="N199" s="75" t="s">
        <v>944</v>
      </c>
      <c r="O199" s="93" t="s">
        <v>1220</v>
      </c>
      <c r="P199" s="94">
        <v>6740</v>
      </c>
      <c r="Q199" s="95">
        <f>33.31-33.12</f>
        <v>0.19000000000000483</v>
      </c>
      <c r="R199" s="74">
        <f t="shared" si="9"/>
        <v>1280.5999999999999</v>
      </c>
      <c r="S199" s="45">
        <v>202308</v>
      </c>
      <c r="T199" s="96" t="s">
        <v>1221</v>
      </c>
      <c r="U199" s="34"/>
      <c r="V199" s="117">
        <v>33.120449065999999</v>
      </c>
      <c r="W199" s="97">
        <v>33.5</v>
      </c>
      <c r="X199" s="49"/>
      <c r="Y199" s="49"/>
      <c r="Z199" s="50"/>
      <c r="AA199" s="51"/>
      <c r="AB199" s="51"/>
      <c r="AC199" s="51"/>
    </row>
    <row r="200" spans="1:29" s="336" customFormat="1" ht="15" customHeight="1">
      <c r="A200" s="316" t="s">
        <v>27</v>
      </c>
      <c r="B200" s="316" t="s">
        <v>148</v>
      </c>
      <c r="C200" s="319" t="s">
        <v>765</v>
      </c>
      <c r="D200" s="317" t="s">
        <v>30</v>
      </c>
      <c r="E200" s="316" t="s">
        <v>980</v>
      </c>
      <c r="F200" s="316" t="s">
        <v>981</v>
      </c>
      <c r="G200" s="318" t="s">
        <v>33</v>
      </c>
      <c r="H200" s="318" t="s">
        <v>1222</v>
      </c>
      <c r="I200" s="319" t="e">
        <f>VLOOKUP(H200,#REF!,1,FALSE)</f>
        <v>#REF!</v>
      </c>
      <c r="J200" s="320" t="s">
        <v>35</v>
      </c>
      <c r="K200" s="316" t="s">
        <v>983</v>
      </c>
      <c r="L200" s="353" t="s">
        <v>984</v>
      </c>
      <c r="M200" s="354" t="s">
        <v>985</v>
      </c>
      <c r="N200" s="384">
        <v>44816</v>
      </c>
      <c r="O200" s="355" t="s">
        <v>328</v>
      </c>
      <c r="P200" s="356">
        <v>6740</v>
      </c>
      <c r="Q200" s="357">
        <f>90.21-89.37</f>
        <v>0.8399999999999892</v>
      </c>
      <c r="R200" s="358">
        <f t="shared" si="9"/>
        <v>5661.6</v>
      </c>
      <c r="S200" s="327">
        <v>202308</v>
      </c>
      <c r="T200" s="353" t="s">
        <v>1223</v>
      </c>
      <c r="U200" s="316"/>
      <c r="V200" s="386">
        <v>89.371972564999993</v>
      </c>
      <c r="W200" s="377">
        <v>91.05</v>
      </c>
      <c r="X200" s="333">
        <v>44805</v>
      </c>
      <c r="Y200" s="333">
        <v>45170</v>
      </c>
      <c r="Z200" s="334"/>
      <c r="AA200" s="335"/>
      <c r="AB200" s="335"/>
      <c r="AC200" s="335"/>
    </row>
    <row r="201" spans="1:29" s="52" customFormat="1" ht="15" customHeight="1">
      <c r="A201" s="34" t="s">
        <v>27</v>
      </c>
      <c r="B201" s="34" t="s">
        <v>148</v>
      </c>
      <c r="C201" s="35" t="s">
        <v>765</v>
      </c>
      <c r="D201" s="54" t="s">
        <v>30</v>
      </c>
      <c r="E201" s="34" t="s">
        <v>988</v>
      </c>
      <c r="F201" s="34" t="s">
        <v>989</v>
      </c>
      <c r="G201" s="55" t="s">
        <v>33</v>
      </c>
      <c r="H201" s="55" t="s">
        <v>990</v>
      </c>
      <c r="I201" s="35" t="e">
        <f>VLOOKUP(H201,#REF!,1,FALSE)</f>
        <v>#REF!</v>
      </c>
      <c r="J201" s="56" t="s">
        <v>35</v>
      </c>
      <c r="K201" s="34" t="s">
        <v>991</v>
      </c>
      <c r="L201" s="92" t="s">
        <v>991</v>
      </c>
      <c r="M201" s="72" t="s">
        <v>992</v>
      </c>
      <c r="N201" s="75" t="s">
        <v>993</v>
      </c>
      <c r="O201" s="93" t="s">
        <v>1224</v>
      </c>
      <c r="P201" s="94">
        <v>6740</v>
      </c>
      <c r="Q201" s="95">
        <f>50.5-50.2</f>
        <v>0.29999999999999716</v>
      </c>
      <c r="R201" s="74">
        <f t="shared" si="9"/>
        <v>2022</v>
      </c>
      <c r="S201" s="45">
        <v>202308</v>
      </c>
      <c r="T201" s="96" t="s">
        <v>1225</v>
      </c>
      <c r="U201" s="34"/>
      <c r="V201" s="116">
        <v>50.204689025999997</v>
      </c>
      <c r="W201" s="97">
        <v>50.8</v>
      </c>
      <c r="X201" s="49"/>
      <c r="Y201" s="49"/>
      <c r="Z201" s="50"/>
      <c r="AA201" s="51"/>
      <c r="AB201" s="51"/>
      <c r="AC201" s="51"/>
    </row>
    <row r="202" spans="1:29" s="52" customFormat="1" ht="15" customHeight="1">
      <c r="A202" s="34" t="s">
        <v>27</v>
      </c>
      <c r="B202" s="34" t="s">
        <v>148</v>
      </c>
      <c r="C202" s="35" t="s">
        <v>765</v>
      </c>
      <c r="D202" s="54" t="s">
        <v>30</v>
      </c>
      <c r="E202" s="34" t="s">
        <v>988</v>
      </c>
      <c r="F202" s="34" t="s">
        <v>989</v>
      </c>
      <c r="G202" s="55" t="s">
        <v>33</v>
      </c>
      <c r="H202" s="55" t="s">
        <v>990</v>
      </c>
      <c r="I202" s="35" t="e">
        <f>VLOOKUP(H202,#REF!,1,FALSE)</f>
        <v>#REF!</v>
      </c>
      <c r="J202" s="56" t="s">
        <v>35</v>
      </c>
      <c r="K202" s="34" t="s">
        <v>997</v>
      </c>
      <c r="L202" s="92" t="s">
        <v>998</v>
      </c>
      <c r="M202" s="72" t="s">
        <v>992</v>
      </c>
      <c r="N202" s="75">
        <v>44812</v>
      </c>
      <c r="O202" s="93" t="s">
        <v>999</v>
      </c>
      <c r="P202" s="94">
        <v>6740</v>
      </c>
      <c r="Q202" s="95">
        <f>167.45-167.05</f>
        <v>0.39999999999997726</v>
      </c>
      <c r="R202" s="74">
        <f t="shared" si="9"/>
        <v>2696</v>
      </c>
      <c r="S202" s="45">
        <v>202308</v>
      </c>
      <c r="T202" s="96" t="s">
        <v>1226</v>
      </c>
      <c r="U202" s="34"/>
      <c r="V202" s="116">
        <v>167.05334851800001</v>
      </c>
      <c r="W202" s="97">
        <v>169.91</v>
      </c>
      <c r="X202" s="49"/>
      <c r="Y202" s="49"/>
      <c r="Z202" s="50"/>
      <c r="AA202" s="51"/>
      <c r="AB202" s="51"/>
      <c r="AC202" s="51"/>
    </row>
    <row r="203" spans="1:29" s="52" customFormat="1" ht="15" customHeight="1">
      <c r="A203" s="34" t="s">
        <v>194</v>
      </c>
      <c r="B203" s="35" t="s">
        <v>28</v>
      </c>
      <c r="C203" s="35" t="s">
        <v>29</v>
      </c>
      <c r="D203" s="35" t="s">
        <v>30</v>
      </c>
      <c r="E203" s="35" t="s">
        <v>1020</v>
      </c>
      <c r="F203" s="71" t="s">
        <v>1021</v>
      </c>
      <c r="G203" s="55" t="s">
        <v>33</v>
      </c>
      <c r="H203" s="55" t="s">
        <v>1022</v>
      </c>
      <c r="I203" s="35" t="e">
        <f>VLOOKUP(H203,#REF!,1,FALSE)</f>
        <v>#REF!</v>
      </c>
      <c r="J203" s="56" t="s">
        <v>35</v>
      </c>
      <c r="K203" s="71" t="s">
        <v>1035</v>
      </c>
      <c r="L203" s="72" t="s">
        <v>1036</v>
      </c>
      <c r="M203" s="119" t="s">
        <v>1037</v>
      </c>
      <c r="N203" s="101" t="s">
        <v>1038</v>
      </c>
      <c r="O203" s="64" t="s">
        <v>1039</v>
      </c>
      <c r="P203" s="42">
        <v>9500</v>
      </c>
      <c r="Q203" s="43">
        <f>9.98-9.9</f>
        <v>8.0000000000000071E-2</v>
      </c>
      <c r="R203" s="44">
        <f t="shared" si="9"/>
        <v>760</v>
      </c>
      <c r="S203" s="45">
        <v>202308</v>
      </c>
      <c r="T203" s="102" t="s">
        <v>1227</v>
      </c>
      <c r="U203" s="77"/>
      <c r="V203" s="116">
        <v>9.8802175519999995</v>
      </c>
      <c r="W203" s="104">
        <v>10.0890442105263</v>
      </c>
      <c r="X203" s="49"/>
      <c r="Y203" s="49"/>
      <c r="Z203" s="50"/>
      <c r="AA203" s="51"/>
      <c r="AB203" s="51"/>
      <c r="AC203" s="51"/>
    </row>
    <row r="204" spans="1:29" s="52" customFormat="1" ht="15" customHeight="1">
      <c r="A204" s="34" t="s">
        <v>27</v>
      </c>
      <c r="B204" s="35" t="s">
        <v>148</v>
      </c>
      <c r="C204" s="35" t="s">
        <v>765</v>
      </c>
      <c r="D204" s="35" t="s">
        <v>30</v>
      </c>
      <c r="E204" s="35" t="s">
        <v>913</v>
      </c>
      <c r="F204" s="71" t="s">
        <v>914</v>
      </c>
      <c r="G204" s="55" t="s">
        <v>33</v>
      </c>
      <c r="H204" s="55" t="s">
        <v>1143</v>
      </c>
      <c r="I204" s="35" t="e">
        <f>VLOOKUP(H204,#REF!,1,FALSE)</f>
        <v>#REF!</v>
      </c>
      <c r="J204" s="56" t="s">
        <v>35</v>
      </c>
      <c r="K204" s="71" t="s">
        <v>1144</v>
      </c>
      <c r="L204" s="72" t="s">
        <v>1144</v>
      </c>
      <c r="M204" s="119" t="s">
        <v>1145</v>
      </c>
      <c r="N204" s="101">
        <v>45085</v>
      </c>
      <c r="O204" s="64" t="s">
        <v>1126</v>
      </c>
      <c r="P204" s="42">
        <v>6740</v>
      </c>
      <c r="Q204" s="43">
        <f>222.36-222.32</f>
        <v>4.0000000000020464E-2</v>
      </c>
      <c r="R204" s="44">
        <f t="shared" si="9"/>
        <v>269.60000000000002</v>
      </c>
      <c r="S204" s="45">
        <v>202308</v>
      </c>
      <c r="T204" s="102" t="s">
        <v>1228</v>
      </c>
      <c r="U204" s="77"/>
      <c r="V204" s="116">
        <v>222.315941522</v>
      </c>
      <c r="W204" s="104">
        <v>222.41000000000003</v>
      </c>
      <c r="X204" s="49"/>
      <c r="Y204" s="49"/>
      <c r="Z204" s="50"/>
      <c r="AA204" s="51"/>
      <c r="AB204" s="51"/>
      <c r="AC204" s="51"/>
    </row>
    <row r="205" spans="1:29" s="52" customFormat="1" ht="15" customHeight="1">
      <c r="A205" s="34" t="s">
        <v>147</v>
      </c>
      <c r="B205" s="35" t="s">
        <v>148</v>
      </c>
      <c r="C205" s="35" t="s">
        <v>311</v>
      </c>
      <c r="D205" s="35" t="s">
        <v>312</v>
      </c>
      <c r="E205" s="35" t="s">
        <v>582</v>
      </c>
      <c r="F205" s="71" t="s">
        <v>583</v>
      </c>
      <c r="G205" s="55" t="s">
        <v>33</v>
      </c>
      <c r="H205" s="55" t="s">
        <v>584</v>
      </c>
      <c r="I205" s="35" t="e">
        <f>VLOOKUP(H205,#REF!,1,FALSE)</f>
        <v>#REF!</v>
      </c>
      <c r="J205" s="56" t="s">
        <v>35</v>
      </c>
      <c r="K205" s="71" t="s">
        <v>585</v>
      </c>
      <c r="L205" s="72" t="s">
        <v>583</v>
      </c>
      <c r="M205" s="119"/>
      <c r="N205" s="101" t="s">
        <v>586</v>
      </c>
      <c r="O205" s="64" t="s">
        <v>587</v>
      </c>
      <c r="P205" s="42">
        <v>9000</v>
      </c>
      <c r="Q205" s="43">
        <f>19.5-19.2</f>
        <v>0.30000000000000071</v>
      </c>
      <c r="R205" s="44">
        <f t="shared" si="9"/>
        <v>2700</v>
      </c>
      <c r="S205" s="45">
        <v>202304</v>
      </c>
      <c r="T205" s="102" t="s">
        <v>1229</v>
      </c>
      <c r="U205" s="77"/>
      <c r="V205" s="116">
        <v>19.132710800000002</v>
      </c>
      <c r="W205" s="104">
        <v>19.5</v>
      </c>
      <c r="X205" s="49"/>
      <c r="Y205" s="49"/>
      <c r="Z205" s="50"/>
      <c r="AA205" s="51"/>
      <c r="AB205" s="51"/>
      <c r="AC205" s="51"/>
    </row>
    <row r="206" spans="1:29" s="52" customFormat="1" ht="15" customHeight="1">
      <c r="A206" s="34" t="s">
        <v>147</v>
      </c>
      <c r="B206" s="35" t="s">
        <v>148</v>
      </c>
      <c r="C206" s="35" t="s">
        <v>311</v>
      </c>
      <c r="D206" s="35" t="s">
        <v>312</v>
      </c>
      <c r="E206" s="35" t="s">
        <v>582</v>
      </c>
      <c r="F206" s="71" t="s">
        <v>583</v>
      </c>
      <c r="G206" s="55" t="s">
        <v>33</v>
      </c>
      <c r="H206" s="55" t="s">
        <v>584</v>
      </c>
      <c r="I206" s="35" t="e">
        <f>VLOOKUP(H206,#REF!,1,FALSE)</f>
        <v>#REF!</v>
      </c>
      <c r="J206" s="56" t="s">
        <v>35</v>
      </c>
      <c r="K206" s="71" t="s">
        <v>585</v>
      </c>
      <c r="L206" s="72" t="s">
        <v>583</v>
      </c>
      <c r="M206" s="119"/>
      <c r="N206" s="101" t="s">
        <v>586</v>
      </c>
      <c r="O206" s="64" t="s">
        <v>587</v>
      </c>
      <c r="P206" s="42">
        <v>9000</v>
      </c>
      <c r="Q206" s="43">
        <f>19-18.7</f>
        <v>0.30000000000000071</v>
      </c>
      <c r="R206" s="44">
        <f t="shared" si="9"/>
        <v>2700</v>
      </c>
      <c r="S206" s="45">
        <v>202305</v>
      </c>
      <c r="T206" s="102" t="s">
        <v>1230</v>
      </c>
      <c r="U206" s="77"/>
      <c r="V206" s="116">
        <v>18.672096519</v>
      </c>
      <c r="W206" s="104">
        <v>19</v>
      </c>
      <c r="X206" s="49"/>
      <c r="Y206" s="49"/>
      <c r="Z206" s="50"/>
      <c r="AA206" s="51"/>
      <c r="AB206" s="51"/>
      <c r="AC206" s="51"/>
    </row>
    <row r="207" spans="1:29" s="52" customFormat="1" ht="15" customHeight="1">
      <c r="A207" s="34" t="s">
        <v>147</v>
      </c>
      <c r="B207" s="35" t="s">
        <v>148</v>
      </c>
      <c r="C207" s="35" t="s">
        <v>311</v>
      </c>
      <c r="D207" s="35" t="s">
        <v>312</v>
      </c>
      <c r="E207" s="35" t="s">
        <v>582</v>
      </c>
      <c r="F207" s="71" t="s">
        <v>583</v>
      </c>
      <c r="G207" s="55" t="s">
        <v>33</v>
      </c>
      <c r="H207" s="55" t="s">
        <v>584</v>
      </c>
      <c r="I207" s="35" t="e">
        <f>VLOOKUP(H207,#REF!,1,FALSE)</f>
        <v>#REF!</v>
      </c>
      <c r="J207" s="56" t="s">
        <v>35</v>
      </c>
      <c r="K207" s="71" t="s">
        <v>585</v>
      </c>
      <c r="L207" s="72" t="s">
        <v>583</v>
      </c>
      <c r="M207" s="119"/>
      <c r="N207" s="101" t="s">
        <v>586</v>
      </c>
      <c r="O207" s="64" t="s">
        <v>587</v>
      </c>
      <c r="P207" s="42">
        <v>9000</v>
      </c>
      <c r="Q207" s="43">
        <f>19.2-18.9</f>
        <v>0.30000000000000071</v>
      </c>
      <c r="R207" s="44">
        <f t="shared" si="9"/>
        <v>2700</v>
      </c>
      <c r="S207" s="45">
        <v>202307</v>
      </c>
      <c r="T207" s="102" t="s">
        <v>1231</v>
      </c>
      <c r="U207" s="77"/>
      <c r="V207" s="116">
        <v>18.889084662999998</v>
      </c>
      <c r="W207" s="104">
        <v>19.2</v>
      </c>
      <c r="X207" s="49"/>
      <c r="Y207" s="49"/>
      <c r="Z207" s="50"/>
      <c r="AA207" s="51"/>
      <c r="AB207" s="51"/>
      <c r="AC207" s="51"/>
    </row>
    <row r="208" spans="1:29" s="52" customFormat="1" ht="15" customHeight="1">
      <c r="A208" s="34" t="s">
        <v>147</v>
      </c>
      <c r="B208" s="35" t="s">
        <v>148</v>
      </c>
      <c r="C208" s="35" t="s">
        <v>311</v>
      </c>
      <c r="D208" s="35" t="s">
        <v>312</v>
      </c>
      <c r="E208" s="35" t="s">
        <v>582</v>
      </c>
      <c r="F208" s="71" t="s">
        <v>583</v>
      </c>
      <c r="G208" s="55" t="s">
        <v>33</v>
      </c>
      <c r="H208" s="55" t="s">
        <v>584</v>
      </c>
      <c r="I208" s="35" t="e">
        <f>VLOOKUP(H208,#REF!,1,FALSE)</f>
        <v>#REF!</v>
      </c>
      <c r="J208" s="56" t="s">
        <v>35</v>
      </c>
      <c r="K208" s="71" t="s">
        <v>585</v>
      </c>
      <c r="L208" s="72" t="s">
        <v>583</v>
      </c>
      <c r="M208" s="119"/>
      <c r="N208" s="101" t="s">
        <v>586</v>
      </c>
      <c r="O208" s="64" t="s">
        <v>587</v>
      </c>
      <c r="P208" s="42">
        <v>9000</v>
      </c>
      <c r="Q208" s="43">
        <f>18.1-18</f>
        <v>0.10000000000000142</v>
      </c>
      <c r="R208" s="44">
        <f t="shared" si="9"/>
        <v>900</v>
      </c>
      <c r="S208" s="45">
        <v>202308</v>
      </c>
      <c r="T208" s="102" t="s">
        <v>1232</v>
      </c>
      <c r="U208" s="77"/>
      <c r="V208" s="116">
        <v>17.744690246000001</v>
      </c>
      <c r="W208" s="104">
        <v>18.100000000000001</v>
      </c>
      <c r="X208" s="49"/>
      <c r="Y208" s="49"/>
      <c r="Z208" s="50"/>
      <c r="AA208" s="51"/>
      <c r="AB208" s="51"/>
      <c r="AC208" s="51"/>
    </row>
    <row r="209" spans="1:29" s="52" customFormat="1" ht="15" customHeight="1">
      <c r="A209" s="120" t="s">
        <v>194</v>
      </c>
      <c r="B209" s="120" t="s">
        <v>1233</v>
      </c>
      <c r="C209" s="120" t="s">
        <v>81</v>
      </c>
      <c r="D209" s="120" t="s">
        <v>1234</v>
      </c>
      <c r="E209" s="70" t="s">
        <v>1235</v>
      </c>
      <c r="F209" s="120" t="s">
        <v>1236</v>
      </c>
      <c r="G209" s="121" t="s">
        <v>33</v>
      </c>
      <c r="H209" s="70" t="s">
        <v>1237</v>
      </c>
      <c r="I209" s="35" t="e">
        <f>VLOOKUP(H209,#REF!,1,FALSE)</f>
        <v>#REF!</v>
      </c>
      <c r="J209" s="37" t="s">
        <v>1238</v>
      </c>
      <c r="K209" s="121" t="s">
        <v>1239</v>
      </c>
      <c r="L209" s="122" t="s">
        <v>1240</v>
      </c>
      <c r="M209" s="100"/>
      <c r="N209" s="123" t="s">
        <v>1241</v>
      </c>
      <c r="O209" s="124" t="s">
        <v>1242</v>
      </c>
      <c r="P209" s="125">
        <v>21000</v>
      </c>
      <c r="Q209" s="42">
        <v>111</v>
      </c>
      <c r="R209" s="126">
        <f t="shared" ref="R209:R271" si="10">ROUND(P209*Q209,2)</f>
        <v>2331000</v>
      </c>
      <c r="S209" s="127">
        <v>202309</v>
      </c>
      <c r="T209" s="128" t="s">
        <v>1243</v>
      </c>
      <c r="U209" s="121"/>
      <c r="V209" s="129">
        <v>110.237973708</v>
      </c>
      <c r="W209" s="103"/>
      <c r="X209" s="130">
        <v>45108</v>
      </c>
      <c r="Y209" s="130"/>
      <c r="Z209" s="123" t="s">
        <v>1244</v>
      </c>
      <c r="AA209" s="131">
        <f>AC209/AB209</f>
        <v>0.38461538461538464</v>
      </c>
      <c r="AB209" s="53">
        <v>260</v>
      </c>
      <c r="AC209" s="53">
        <v>100</v>
      </c>
    </row>
    <row r="210" spans="1:29" s="52" customFormat="1" ht="15" customHeight="1">
      <c r="A210" s="132" t="s">
        <v>194</v>
      </c>
      <c r="B210" s="132" t="s">
        <v>1233</v>
      </c>
      <c r="C210" s="132" t="s">
        <v>81</v>
      </c>
      <c r="D210" s="132" t="s">
        <v>1234</v>
      </c>
      <c r="E210" s="133" t="s">
        <v>1235</v>
      </c>
      <c r="F210" s="132" t="s">
        <v>1236</v>
      </c>
      <c r="G210" s="134" t="s">
        <v>33</v>
      </c>
      <c r="H210" s="133" t="s">
        <v>1237</v>
      </c>
      <c r="I210" s="35" t="e">
        <f>VLOOKUP(H210,#REF!,1,FALSE)</f>
        <v>#REF!</v>
      </c>
      <c r="J210" s="135" t="s">
        <v>1238</v>
      </c>
      <c r="K210" s="134" t="s">
        <v>1239</v>
      </c>
      <c r="L210" s="136" t="s">
        <v>1240</v>
      </c>
      <c r="M210" s="137"/>
      <c r="N210" s="138" t="s">
        <v>1241</v>
      </c>
      <c r="O210" s="139" t="s">
        <v>1242</v>
      </c>
      <c r="P210" s="140">
        <v>21000</v>
      </c>
      <c r="Q210" s="141">
        <f>109.3-105</f>
        <v>4.2999999999999972</v>
      </c>
      <c r="R210" s="142">
        <f t="shared" si="10"/>
        <v>90300</v>
      </c>
      <c r="S210" s="143">
        <v>202308</v>
      </c>
      <c r="T210" s="144" t="s">
        <v>1245</v>
      </c>
      <c r="U210" s="134"/>
      <c r="V210" s="145">
        <v>104.251236793</v>
      </c>
      <c r="W210" s="146">
        <v>114.3</v>
      </c>
      <c r="X210" s="147">
        <v>45108</v>
      </c>
      <c r="Y210" s="147"/>
      <c r="Z210" s="138" t="s">
        <v>1244</v>
      </c>
      <c r="AA210" s="148">
        <f>AC210/AB210</f>
        <v>0.38461538461538464</v>
      </c>
      <c r="AB210" s="149">
        <v>260</v>
      </c>
      <c r="AC210" s="149">
        <v>100</v>
      </c>
    </row>
    <row r="211" spans="1:29" s="52" customFormat="1" ht="15" customHeight="1">
      <c r="A211" s="120" t="s">
        <v>194</v>
      </c>
      <c r="B211" s="120" t="s">
        <v>1233</v>
      </c>
      <c r="C211" s="120" t="s">
        <v>81</v>
      </c>
      <c r="D211" s="120" t="s">
        <v>1234</v>
      </c>
      <c r="E211" s="70" t="s">
        <v>1235</v>
      </c>
      <c r="F211" s="120" t="s">
        <v>1236</v>
      </c>
      <c r="G211" s="121" t="s">
        <v>33</v>
      </c>
      <c r="H211" s="70" t="s">
        <v>1237</v>
      </c>
      <c r="I211" s="35" t="e">
        <f>VLOOKUP(H211,#REF!,1,FALSE)</f>
        <v>#REF!</v>
      </c>
      <c r="J211" s="37" t="s">
        <v>1238</v>
      </c>
      <c r="K211" s="121" t="s">
        <v>1246</v>
      </c>
      <c r="L211" s="122" t="s">
        <v>1247</v>
      </c>
      <c r="M211" s="100"/>
      <c r="N211" s="123">
        <v>39326</v>
      </c>
      <c r="O211" s="124" t="s">
        <v>1248</v>
      </c>
      <c r="P211" s="125">
        <v>21000</v>
      </c>
      <c r="Q211" s="42">
        <v>0</v>
      </c>
      <c r="R211" s="126">
        <f t="shared" si="10"/>
        <v>0</v>
      </c>
      <c r="S211" s="127">
        <v>202309</v>
      </c>
      <c r="T211" s="128" t="s">
        <v>1249</v>
      </c>
      <c r="U211" s="121"/>
      <c r="V211" s="129">
        <v>0</v>
      </c>
      <c r="W211" s="103"/>
      <c r="X211" s="130">
        <v>45108</v>
      </c>
      <c r="Y211" s="130"/>
      <c r="Z211" s="123" t="s">
        <v>1250</v>
      </c>
      <c r="AA211" s="131">
        <v>0</v>
      </c>
      <c r="AB211" s="53">
        <v>0</v>
      </c>
      <c r="AC211" s="53">
        <v>0</v>
      </c>
    </row>
    <row r="212" spans="1:29" s="52" customFormat="1" ht="15" customHeight="1">
      <c r="A212" s="120" t="s">
        <v>194</v>
      </c>
      <c r="B212" s="120" t="s">
        <v>1233</v>
      </c>
      <c r="C212" s="120" t="s">
        <v>81</v>
      </c>
      <c r="D212" s="120" t="s">
        <v>1234</v>
      </c>
      <c r="E212" s="70" t="s">
        <v>1235</v>
      </c>
      <c r="F212" s="120" t="s">
        <v>1236</v>
      </c>
      <c r="G212" s="121" t="s">
        <v>33</v>
      </c>
      <c r="H212" s="70" t="s">
        <v>1237</v>
      </c>
      <c r="I212" s="35" t="e">
        <f>VLOOKUP(H212,#REF!,1,FALSE)</f>
        <v>#REF!</v>
      </c>
      <c r="J212" s="37" t="s">
        <v>1238</v>
      </c>
      <c r="K212" s="121" t="s">
        <v>1251</v>
      </c>
      <c r="L212" s="150" t="s">
        <v>1252</v>
      </c>
      <c r="M212" s="100"/>
      <c r="N212" s="123">
        <v>43435</v>
      </c>
      <c r="O212" s="121" t="s">
        <v>1253</v>
      </c>
      <c r="P212" s="125">
        <v>15000</v>
      </c>
      <c r="Q212" s="42">
        <v>0</v>
      </c>
      <c r="R212" s="126">
        <f t="shared" si="10"/>
        <v>0</v>
      </c>
      <c r="S212" s="127">
        <v>202309</v>
      </c>
      <c r="T212" s="128" t="s">
        <v>1254</v>
      </c>
      <c r="U212" s="121"/>
      <c r="V212" s="129">
        <v>0</v>
      </c>
      <c r="W212" s="103"/>
      <c r="X212" s="130">
        <v>45108</v>
      </c>
      <c r="Y212" s="130"/>
      <c r="Z212" s="123" t="s">
        <v>1255</v>
      </c>
      <c r="AA212" s="53" t="s">
        <v>1256</v>
      </c>
      <c r="AB212" s="53">
        <v>0</v>
      </c>
      <c r="AC212" s="53">
        <v>0</v>
      </c>
    </row>
    <row r="213" spans="1:29" s="52" customFormat="1" ht="15" customHeight="1">
      <c r="A213" s="120" t="s">
        <v>194</v>
      </c>
      <c r="B213" s="120" t="s">
        <v>1233</v>
      </c>
      <c r="C213" s="120" t="s">
        <v>81</v>
      </c>
      <c r="D213" s="120" t="s">
        <v>1234</v>
      </c>
      <c r="E213" s="70" t="s">
        <v>1235</v>
      </c>
      <c r="F213" s="120" t="s">
        <v>1236</v>
      </c>
      <c r="G213" s="121" t="s">
        <v>33</v>
      </c>
      <c r="H213" s="70" t="s">
        <v>1237</v>
      </c>
      <c r="I213" s="35" t="e">
        <f>VLOOKUP(H213,#REF!,1,FALSE)</f>
        <v>#REF!</v>
      </c>
      <c r="J213" s="37" t="s">
        <v>35</v>
      </c>
      <c r="K213" s="121" t="s">
        <v>1257</v>
      </c>
      <c r="L213" s="150" t="s">
        <v>1236</v>
      </c>
      <c r="M213" s="100"/>
      <c r="N213" s="123" t="s">
        <v>1258</v>
      </c>
      <c r="O213" s="121" t="s">
        <v>1259</v>
      </c>
      <c r="P213" s="125">
        <v>6000</v>
      </c>
      <c r="Q213" s="42">
        <f>42*4/30</f>
        <v>5.6</v>
      </c>
      <c r="R213" s="126">
        <f t="shared" si="10"/>
        <v>33600</v>
      </c>
      <c r="S213" s="127">
        <v>202309</v>
      </c>
      <c r="T213" s="128" t="s">
        <v>1260</v>
      </c>
      <c r="U213" s="121"/>
      <c r="V213" s="129">
        <v>0</v>
      </c>
      <c r="W213" s="103"/>
      <c r="X213" s="130">
        <v>45108</v>
      </c>
      <c r="Y213" s="130"/>
      <c r="Z213" s="123" t="s">
        <v>1261</v>
      </c>
      <c r="AA213" s="131">
        <v>0.3</v>
      </c>
      <c r="AB213" s="53">
        <v>140</v>
      </c>
      <c r="AC213" s="53">
        <v>42</v>
      </c>
    </row>
    <row r="214" spans="1:29" s="52" customFormat="1" ht="15" customHeight="1">
      <c r="A214" s="132" t="s">
        <v>194</v>
      </c>
      <c r="B214" s="132" t="s">
        <v>1233</v>
      </c>
      <c r="C214" s="132" t="s">
        <v>81</v>
      </c>
      <c r="D214" s="132" t="s">
        <v>1234</v>
      </c>
      <c r="E214" s="133" t="s">
        <v>1235</v>
      </c>
      <c r="F214" s="132" t="s">
        <v>1236</v>
      </c>
      <c r="G214" s="134" t="s">
        <v>33</v>
      </c>
      <c r="H214" s="133" t="s">
        <v>1237</v>
      </c>
      <c r="I214" s="35" t="e">
        <f>VLOOKUP(H214,#REF!,1,FALSE)</f>
        <v>#REF!</v>
      </c>
      <c r="J214" s="135" t="s">
        <v>35</v>
      </c>
      <c r="K214" s="134" t="s">
        <v>1257</v>
      </c>
      <c r="L214" s="151" t="s">
        <v>1236</v>
      </c>
      <c r="M214" s="137"/>
      <c r="N214" s="138" t="s">
        <v>1258</v>
      </c>
      <c r="O214" s="134" t="s">
        <v>1259</v>
      </c>
      <c r="P214" s="140">
        <v>6000</v>
      </c>
      <c r="Q214" s="141">
        <f>51.9-51.4</f>
        <v>0.5</v>
      </c>
      <c r="R214" s="142">
        <f t="shared" si="10"/>
        <v>3000</v>
      </c>
      <c r="S214" s="143">
        <v>202308</v>
      </c>
      <c r="T214" s="144" t="s">
        <v>1262</v>
      </c>
      <c r="U214" s="134"/>
      <c r="V214" s="145">
        <v>51.401337204000001</v>
      </c>
      <c r="W214" s="146">
        <v>52.4</v>
      </c>
      <c r="X214" s="147">
        <v>45108</v>
      </c>
      <c r="Y214" s="147"/>
      <c r="Z214" s="138" t="s">
        <v>1261</v>
      </c>
      <c r="AA214" s="148">
        <v>0.3</v>
      </c>
      <c r="AB214" s="149">
        <v>140</v>
      </c>
      <c r="AC214" s="149">
        <v>42</v>
      </c>
    </row>
    <row r="215" spans="1:29" s="52" customFormat="1" ht="15" customHeight="1">
      <c r="A215" s="120" t="s">
        <v>194</v>
      </c>
      <c r="B215" s="120" t="s">
        <v>1233</v>
      </c>
      <c r="C215" s="120" t="s">
        <v>81</v>
      </c>
      <c r="D215" s="120" t="s">
        <v>1234</v>
      </c>
      <c r="E215" s="70" t="s">
        <v>1235</v>
      </c>
      <c r="F215" s="120" t="s">
        <v>1236</v>
      </c>
      <c r="G215" s="121" t="s">
        <v>33</v>
      </c>
      <c r="H215" s="70" t="s">
        <v>1237</v>
      </c>
      <c r="I215" s="35" t="e">
        <f>VLOOKUP(H215,#REF!,1,FALSE)</f>
        <v>#REF!</v>
      </c>
      <c r="J215" s="37" t="s">
        <v>1238</v>
      </c>
      <c r="K215" s="121" t="s">
        <v>1263</v>
      </c>
      <c r="L215" s="122" t="s">
        <v>1264</v>
      </c>
      <c r="M215" s="100"/>
      <c r="N215" s="123" t="s">
        <v>1265</v>
      </c>
      <c r="O215" s="124" t="s">
        <v>1266</v>
      </c>
      <c r="P215" s="125">
        <v>15000</v>
      </c>
      <c r="Q215" s="42">
        <v>0</v>
      </c>
      <c r="R215" s="126">
        <f t="shared" si="10"/>
        <v>0</v>
      </c>
      <c r="S215" s="127">
        <v>202309</v>
      </c>
      <c r="T215" s="128" t="s">
        <v>1267</v>
      </c>
      <c r="U215" s="121"/>
      <c r="V215" s="129">
        <v>0</v>
      </c>
      <c r="W215" s="103"/>
      <c r="X215" s="130">
        <v>45108</v>
      </c>
      <c r="Y215" s="130"/>
      <c r="Z215" s="123" t="s">
        <v>1268</v>
      </c>
      <c r="AA215" s="131">
        <v>0.3</v>
      </c>
      <c r="AB215" s="53">
        <v>0</v>
      </c>
      <c r="AC215" s="53">
        <v>0</v>
      </c>
    </row>
    <row r="216" spans="1:29" s="52" customFormat="1" ht="15" customHeight="1">
      <c r="A216" s="120" t="s">
        <v>194</v>
      </c>
      <c r="B216" s="120" t="s">
        <v>1233</v>
      </c>
      <c r="C216" s="120" t="s">
        <v>81</v>
      </c>
      <c r="D216" s="120" t="s">
        <v>1234</v>
      </c>
      <c r="E216" s="70" t="s">
        <v>1235</v>
      </c>
      <c r="F216" s="120" t="s">
        <v>1236</v>
      </c>
      <c r="G216" s="121" t="s">
        <v>33</v>
      </c>
      <c r="H216" s="70" t="s">
        <v>1237</v>
      </c>
      <c r="I216" s="35" t="e">
        <f>VLOOKUP(H216,#REF!,1,FALSE)</f>
        <v>#REF!</v>
      </c>
      <c r="J216" s="37" t="s">
        <v>1238</v>
      </c>
      <c r="K216" s="121" t="s">
        <v>1269</v>
      </c>
      <c r="L216" s="122" t="s">
        <v>1270</v>
      </c>
      <c r="M216" s="100" t="s">
        <v>1271</v>
      </c>
      <c r="N216" s="123">
        <v>44682</v>
      </c>
      <c r="O216" s="124" t="s">
        <v>738</v>
      </c>
      <c r="P216" s="125">
        <v>6000</v>
      </c>
      <c r="Q216" s="42">
        <v>263.39999999999998</v>
      </c>
      <c r="R216" s="126">
        <f t="shared" si="10"/>
        <v>1580400</v>
      </c>
      <c r="S216" s="127">
        <v>202309</v>
      </c>
      <c r="T216" s="128" t="s">
        <v>1272</v>
      </c>
      <c r="U216" s="121"/>
      <c r="V216" s="129">
        <v>263.36598060599999</v>
      </c>
      <c r="W216" s="103"/>
      <c r="X216" s="130">
        <v>45108</v>
      </c>
      <c r="Y216" s="130"/>
      <c r="Z216" s="123" t="s">
        <v>1273</v>
      </c>
      <c r="AA216" s="131">
        <v>0.2</v>
      </c>
      <c r="AB216" s="53">
        <v>600</v>
      </c>
      <c r="AC216" s="53">
        <v>120</v>
      </c>
    </row>
    <row r="217" spans="1:29" s="52" customFormat="1" ht="15" customHeight="1">
      <c r="A217" s="132" t="s">
        <v>194</v>
      </c>
      <c r="B217" s="132" t="s">
        <v>1233</v>
      </c>
      <c r="C217" s="132" t="s">
        <v>81</v>
      </c>
      <c r="D217" s="132" t="s">
        <v>1234</v>
      </c>
      <c r="E217" s="133" t="s">
        <v>1235</v>
      </c>
      <c r="F217" s="132" t="s">
        <v>1236</v>
      </c>
      <c r="G217" s="134" t="s">
        <v>33</v>
      </c>
      <c r="H217" s="133" t="s">
        <v>1237</v>
      </c>
      <c r="I217" s="35" t="e">
        <f>VLOOKUP(H217,#REF!,1,FALSE)</f>
        <v>#REF!</v>
      </c>
      <c r="J217" s="135" t="s">
        <v>1238</v>
      </c>
      <c r="K217" s="134" t="s">
        <v>1269</v>
      </c>
      <c r="L217" s="136" t="s">
        <v>1270</v>
      </c>
      <c r="M217" s="137" t="s">
        <v>1271</v>
      </c>
      <c r="N217" s="138">
        <v>44682</v>
      </c>
      <c r="O217" s="139" t="s">
        <v>738</v>
      </c>
      <c r="P217" s="140">
        <v>6000</v>
      </c>
      <c r="Q217" s="152">
        <f>250.5-248.4</f>
        <v>2.0999999999999943</v>
      </c>
      <c r="R217" s="142">
        <f t="shared" si="10"/>
        <v>12600</v>
      </c>
      <c r="S217" s="143">
        <v>202308</v>
      </c>
      <c r="T217" s="153" t="s">
        <v>5665</v>
      </c>
      <c r="U217" s="134"/>
      <c r="V217" s="145">
        <v>248.326987003</v>
      </c>
      <c r="W217" s="146">
        <v>252.6</v>
      </c>
      <c r="X217" s="147">
        <v>45108</v>
      </c>
      <c r="Y217" s="147"/>
      <c r="Z217" s="138" t="s">
        <v>1273</v>
      </c>
      <c r="AA217" s="148">
        <v>0.2</v>
      </c>
      <c r="AB217" s="149">
        <v>600</v>
      </c>
      <c r="AC217" s="149">
        <v>120</v>
      </c>
    </row>
    <row r="218" spans="1:29" s="52" customFormat="1" ht="15" customHeight="1">
      <c r="A218" s="120" t="s">
        <v>194</v>
      </c>
      <c r="B218" s="120" t="s">
        <v>1233</v>
      </c>
      <c r="C218" s="120" t="s">
        <v>81</v>
      </c>
      <c r="D218" s="120" t="s">
        <v>1234</v>
      </c>
      <c r="E218" s="70" t="s">
        <v>1235</v>
      </c>
      <c r="F218" s="120" t="s">
        <v>1236</v>
      </c>
      <c r="G218" s="121" t="s">
        <v>33</v>
      </c>
      <c r="H218" s="70" t="s">
        <v>1237</v>
      </c>
      <c r="I218" s="35" t="e">
        <f>VLOOKUP(H218,#REF!,1,FALSE)</f>
        <v>#REF!</v>
      </c>
      <c r="J218" s="37" t="s">
        <v>86</v>
      </c>
      <c r="K218" s="121" t="s">
        <v>1274</v>
      </c>
      <c r="L218" s="150" t="s">
        <v>1275</v>
      </c>
      <c r="M218" s="100"/>
      <c r="N218" s="123" t="s">
        <v>1276</v>
      </c>
      <c r="O218" s="124" t="s">
        <v>1277</v>
      </c>
      <c r="P218" s="125">
        <v>120000</v>
      </c>
      <c r="Q218" s="42">
        <v>20</v>
      </c>
      <c r="R218" s="62">
        <f t="shared" si="10"/>
        <v>2400000</v>
      </c>
      <c r="S218" s="127">
        <v>202309</v>
      </c>
      <c r="T218" s="128" t="s">
        <v>1278</v>
      </c>
      <c r="U218" s="121"/>
      <c r="V218" s="129">
        <v>9.1094549120000003</v>
      </c>
      <c r="W218" s="103"/>
      <c r="X218" s="130">
        <v>45108</v>
      </c>
      <c r="Y218" s="130"/>
      <c r="Z218" s="123" t="s">
        <v>1279</v>
      </c>
      <c r="AA218" s="131">
        <v>0.25</v>
      </c>
      <c r="AB218" s="53">
        <v>80</v>
      </c>
      <c r="AC218" s="53">
        <v>20</v>
      </c>
    </row>
    <row r="219" spans="1:29" s="52" customFormat="1" ht="15" customHeight="1">
      <c r="A219" s="120" t="s">
        <v>194</v>
      </c>
      <c r="B219" s="120" t="s">
        <v>1233</v>
      </c>
      <c r="C219" s="120" t="s">
        <v>1280</v>
      </c>
      <c r="D219" s="120" t="s">
        <v>1234</v>
      </c>
      <c r="E219" s="70" t="s">
        <v>1281</v>
      </c>
      <c r="F219" s="54" t="s">
        <v>1282</v>
      </c>
      <c r="G219" s="54" t="s">
        <v>33</v>
      </c>
      <c r="H219" s="37" t="s">
        <v>1283</v>
      </c>
      <c r="I219" s="35" t="e">
        <f>VLOOKUP(H219,#REF!,1,FALSE)</f>
        <v>#REF!</v>
      </c>
      <c r="J219" s="54" t="s">
        <v>35</v>
      </c>
      <c r="K219" s="54" t="s">
        <v>1284</v>
      </c>
      <c r="L219" s="154" t="s">
        <v>1282</v>
      </c>
      <c r="M219" s="100"/>
      <c r="N219" s="123">
        <v>43095</v>
      </c>
      <c r="O219" s="54" t="s">
        <v>1285</v>
      </c>
      <c r="P219" s="155">
        <v>9500</v>
      </c>
      <c r="Q219" s="42">
        <v>0</v>
      </c>
      <c r="R219" s="62">
        <f t="shared" si="10"/>
        <v>0</v>
      </c>
      <c r="S219" s="127">
        <v>202309</v>
      </c>
      <c r="T219" s="128" t="s">
        <v>1286</v>
      </c>
      <c r="U219" s="121"/>
      <c r="V219" s="129">
        <v>0</v>
      </c>
      <c r="W219" s="103"/>
      <c r="X219" s="130">
        <v>45139</v>
      </c>
      <c r="Y219" s="130"/>
      <c r="Z219" s="123" t="s">
        <v>1287</v>
      </c>
      <c r="AA219" s="53" t="s">
        <v>1288</v>
      </c>
      <c r="AB219" s="53">
        <v>0</v>
      </c>
      <c r="AC219" s="53">
        <v>0</v>
      </c>
    </row>
    <row r="220" spans="1:29" s="52" customFormat="1" ht="15" customHeight="1">
      <c r="A220" s="120" t="s">
        <v>194</v>
      </c>
      <c r="B220" s="120" t="s">
        <v>1233</v>
      </c>
      <c r="C220" s="120" t="s">
        <v>1280</v>
      </c>
      <c r="D220" s="120" t="s">
        <v>1234</v>
      </c>
      <c r="E220" s="70" t="s">
        <v>1281</v>
      </c>
      <c r="F220" s="54" t="s">
        <v>1282</v>
      </c>
      <c r="G220" s="54" t="s">
        <v>33</v>
      </c>
      <c r="H220" s="37" t="s">
        <v>1283</v>
      </c>
      <c r="I220" s="35" t="e">
        <f>VLOOKUP(H220,#REF!,1,FALSE)</f>
        <v>#REF!</v>
      </c>
      <c r="J220" s="54" t="s">
        <v>35</v>
      </c>
      <c r="K220" s="54" t="s">
        <v>1289</v>
      </c>
      <c r="L220" s="154" t="s">
        <v>1290</v>
      </c>
      <c r="M220" s="100"/>
      <c r="N220" s="123">
        <v>43205</v>
      </c>
      <c r="O220" s="120" t="s">
        <v>966</v>
      </c>
      <c r="P220" s="155">
        <v>9500</v>
      </c>
      <c r="Q220" s="42">
        <v>0</v>
      </c>
      <c r="R220" s="62">
        <f t="shared" si="10"/>
        <v>0</v>
      </c>
      <c r="S220" s="127">
        <v>202309</v>
      </c>
      <c r="T220" s="128" t="s">
        <v>1291</v>
      </c>
      <c r="U220" s="121"/>
      <c r="V220" s="129">
        <v>0</v>
      </c>
      <c r="W220" s="103"/>
      <c r="X220" s="130">
        <v>45139</v>
      </c>
      <c r="Y220" s="130"/>
      <c r="Z220" s="123" t="s">
        <v>1292</v>
      </c>
      <c r="AA220" s="53" t="s">
        <v>1288</v>
      </c>
      <c r="AB220" s="53">
        <v>0</v>
      </c>
      <c r="AC220" s="53">
        <v>0</v>
      </c>
    </row>
    <row r="221" spans="1:29" s="52" customFormat="1" ht="15" customHeight="1">
      <c r="A221" s="120" t="s">
        <v>194</v>
      </c>
      <c r="B221" s="120" t="s">
        <v>1233</v>
      </c>
      <c r="C221" s="120" t="s">
        <v>1280</v>
      </c>
      <c r="D221" s="120" t="s">
        <v>1234</v>
      </c>
      <c r="E221" s="70" t="s">
        <v>1281</v>
      </c>
      <c r="F221" s="54" t="s">
        <v>1282</v>
      </c>
      <c r="G221" s="54" t="s">
        <v>33</v>
      </c>
      <c r="H221" s="37" t="s">
        <v>1283</v>
      </c>
      <c r="I221" s="35" t="e">
        <f>VLOOKUP(H221,#REF!,1,FALSE)</f>
        <v>#REF!</v>
      </c>
      <c r="J221" s="54" t="s">
        <v>35</v>
      </c>
      <c r="K221" s="120" t="s">
        <v>1293</v>
      </c>
      <c r="L221" s="154" t="s">
        <v>1294</v>
      </c>
      <c r="M221" s="100"/>
      <c r="N221" s="123" t="s">
        <v>1295</v>
      </c>
      <c r="O221" s="120" t="s">
        <v>1296</v>
      </c>
      <c r="P221" s="155">
        <v>9500</v>
      </c>
      <c r="Q221" s="42">
        <v>11.1</v>
      </c>
      <c r="R221" s="62">
        <f t="shared" si="10"/>
        <v>105450</v>
      </c>
      <c r="S221" s="127">
        <v>202309</v>
      </c>
      <c r="T221" s="128" t="s">
        <v>1297</v>
      </c>
      <c r="U221" s="121"/>
      <c r="V221" s="129">
        <v>11.051812172</v>
      </c>
      <c r="W221" s="156"/>
      <c r="X221" s="130">
        <v>45139</v>
      </c>
      <c r="Y221" s="130"/>
      <c r="Z221" s="123" t="s">
        <v>1298</v>
      </c>
      <c r="AA221" s="131">
        <v>0.3</v>
      </c>
      <c r="AB221" s="53">
        <v>20</v>
      </c>
      <c r="AC221" s="53">
        <f>AB221*AA221</f>
        <v>6</v>
      </c>
    </row>
    <row r="222" spans="1:29" s="52" customFormat="1" ht="15" customHeight="1">
      <c r="A222" s="120" t="s">
        <v>194</v>
      </c>
      <c r="B222" s="120" t="s">
        <v>1233</v>
      </c>
      <c r="C222" s="120" t="s">
        <v>1280</v>
      </c>
      <c r="D222" s="120" t="s">
        <v>1234</v>
      </c>
      <c r="E222" s="70" t="s">
        <v>1281</v>
      </c>
      <c r="F222" s="54" t="s">
        <v>1282</v>
      </c>
      <c r="G222" s="54" t="s">
        <v>33</v>
      </c>
      <c r="H222" s="37" t="s">
        <v>1283</v>
      </c>
      <c r="I222" s="35" t="e">
        <f>VLOOKUP(H222,#REF!,1,FALSE)</f>
        <v>#REF!</v>
      </c>
      <c r="J222" s="54" t="s">
        <v>35</v>
      </c>
      <c r="K222" s="120" t="s">
        <v>1299</v>
      </c>
      <c r="L222" s="154" t="s">
        <v>1300</v>
      </c>
      <c r="M222" s="100"/>
      <c r="N222" s="123" t="s">
        <v>1301</v>
      </c>
      <c r="O222" s="120" t="s">
        <v>1302</v>
      </c>
      <c r="P222" s="155">
        <v>9500</v>
      </c>
      <c r="Q222" s="42">
        <v>0</v>
      </c>
      <c r="R222" s="62">
        <f t="shared" si="10"/>
        <v>0</v>
      </c>
      <c r="S222" s="127">
        <v>202309</v>
      </c>
      <c r="T222" s="128" t="s">
        <v>1303</v>
      </c>
      <c r="U222" s="121"/>
      <c r="V222" s="129">
        <v>0</v>
      </c>
      <c r="W222" s="103"/>
      <c r="X222" s="130">
        <v>45139</v>
      </c>
      <c r="Y222" s="130"/>
      <c r="Z222" s="123" t="s">
        <v>1304</v>
      </c>
      <c r="AA222" s="53" t="s">
        <v>1288</v>
      </c>
      <c r="AB222" s="53">
        <v>0</v>
      </c>
      <c r="AC222" s="53">
        <v>0</v>
      </c>
    </row>
    <row r="223" spans="1:29" s="52" customFormat="1" ht="15" customHeight="1">
      <c r="A223" s="120" t="s">
        <v>194</v>
      </c>
      <c r="B223" s="120" t="s">
        <v>1233</v>
      </c>
      <c r="C223" s="120" t="s">
        <v>1280</v>
      </c>
      <c r="D223" s="120" t="s">
        <v>1234</v>
      </c>
      <c r="E223" s="70" t="s">
        <v>1281</v>
      </c>
      <c r="F223" s="54" t="s">
        <v>1305</v>
      </c>
      <c r="G223" s="54" t="s">
        <v>33</v>
      </c>
      <c r="H223" s="37" t="s">
        <v>1283</v>
      </c>
      <c r="I223" s="35" t="e">
        <f>VLOOKUP(H223,#REF!,1,FALSE)</f>
        <v>#REF!</v>
      </c>
      <c r="J223" s="54" t="s">
        <v>35</v>
      </c>
      <c r="K223" s="120" t="s">
        <v>1306</v>
      </c>
      <c r="L223" s="157" t="s">
        <v>1307</v>
      </c>
      <c r="M223" s="100"/>
      <c r="N223" s="123" t="s">
        <v>1308</v>
      </c>
      <c r="O223" s="120" t="s">
        <v>1302</v>
      </c>
      <c r="P223" s="155">
        <v>9500</v>
      </c>
      <c r="Q223" s="42">
        <v>0</v>
      </c>
      <c r="R223" s="62">
        <f t="shared" si="10"/>
        <v>0</v>
      </c>
      <c r="S223" s="127">
        <v>202309</v>
      </c>
      <c r="T223" s="128" t="s">
        <v>1309</v>
      </c>
      <c r="U223" s="121"/>
      <c r="V223" s="129">
        <v>0</v>
      </c>
      <c r="W223" s="103"/>
      <c r="X223" s="130">
        <v>45139</v>
      </c>
      <c r="Y223" s="130"/>
      <c r="Z223" s="123" t="s">
        <v>1310</v>
      </c>
      <c r="AA223" s="131">
        <v>0.3</v>
      </c>
      <c r="AB223" s="53">
        <v>0</v>
      </c>
      <c r="AC223" s="53">
        <v>0</v>
      </c>
    </row>
    <row r="224" spans="1:29" s="52" customFormat="1" ht="15" customHeight="1">
      <c r="A224" s="120" t="s">
        <v>194</v>
      </c>
      <c r="B224" s="120" t="s">
        <v>1233</v>
      </c>
      <c r="C224" s="120" t="s">
        <v>1280</v>
      </c>
      <c r="D224" s="120" t="s">
        <v>1234</v>
      </c>
      <c r="E224" s="70" t="s">
        <v>1281</v>
      </c>
      <c r="F224" s="54" t="s">
        <v>1305</v>
      </c>
      <c r="G224" s="54" t="s">
        <v>33</v>
      </c>
      <c r="H224" s="37" t="s">
        <v>1283</v>
      </c>
      <c r="I224" s="35" t="e">
        <f>VLOOKUP(H224,#REF!,1,FALSE)</f>
        <v>#REF!</v>
      </c>
      <c r="J224" s="54" t="s">
        <v>35</v>
      </c>
      <c r="K224" s="120" t="s">
        <v>1311</v>
      </c>
      <c r="L224" s="157" t="s">
        <v>1312</v>
      </c>
      <c r="M224" s="100"/>
      <c r="N224" s="123" t="s">
        <v>1313</v>
      </c>
      <c r="O224" s="120" t="s">
        <v>1314</v>
      </c>
      <c r="P224" s="155">
        <v>9500</v>
      </c>
      <c r="Q224" s="42">
        <v>12.7</v>
      </c>
      <c r="R224" s="62">
        <f t="shared" si="10"/>
        <v>120650</v>
      </c>
      <c r="S224" s="127">
        <v>202309</v>
      </c>
      <c r="T224" s="128" t="s">
        <v>1315</v>
      </c>
      <c r="U224" s="121"/>
      <c r="V224" s="129">
        <v>12.695710181999999</v>
      </c>
      <c r="W224" s="103"/>
      <c r="X224" s="130">
        <v>45139</v>
      </c>
      <c r="Y224" s="130"/>
      <c r="Z224" s="123" t="s">
        <v>1316</v>
      </c>
      <c r="AA224" s="131">
        <v>0.3</v>
      </c>
      <c r="AB224" s="53">
        <v>40</v>
      </c>
      <c r="AC224" s="53">
        <v>12</v>
      </c>
    </row>
    <row r="225" spans="1:29" s="52" customFormat="1" ht="15" customHeight="1">
      <c r="A225" s="132" t="s">
        <v>194</v>
      </c>
      <c r="B225" s="132" t="s">
        <v>1233</v>
      </c>
      <c r="C225" s="132" t="s">
        <v>1280</v>
      </c>
      <c r="D225" s="132" t="s">
        <v>1234</v>
      </c>
      <c r="E225" s="133" t="s">
        <v>1281</v>
      </c>
      <c r="F225" s="158" t="s">
        <v>1305</v>
      </c>
      <c r="G225" s="158" t="s">
        <v>33</v>
      </c>
      <c r="H225" s="135" t="s">
        <v>1283</v>
      </c>
      <c r="I225" s="35" t="e">
        <f>VLOOKUP(H225,#REF!,1,FALSE)</f>
        <v>#REF!</v>
      </c>
      <c r="J225" s="158" t="s">
        <v>35</v>
      </c>
      <c r="K225" s="132" t="s">
        <v>1311</v>
      </c>
      <c r="L225" s="159" t="s">
        <v>1312</v>
      </c>
      <c r="M225" s="137"/>
      <c r="N225" s="138" t="s">
        <v>1313</v>
      </c>
      <c r="O225" s="132" t="s">
        <v>1314</v>
      </c>
      <c r="P225" s="160">
        <v>9500</v>
      </c>
      <c r="Q225" s="141">
        <f>12.48-12.4</f>
        <v>8.0000000000000071E-2</v>
      </c>
      <c r="R225" s="161">
        <f t="shared" si="10"/>
        <v>760</v>
      </c>
      <c r="S225" s="143">
        <v>202308</v>
      </c>
      <c r="T225" s="144" t="s">
        <v>1317</v>
      </c>
      <c r="U225" s="134"/>
      <c r="V225" s="145">
        <v>12.343800545000001</v>
      </c>
      <c r="W225" s="146">
        <v>12.61</v>
      </c>
      <c r="X225" s="147">
        <v>45139</v>
      </c>
      <c r="Y225" s="147"/>
      <c r="Z225" s="138" t="s">
        <v>1316</v>
      </c>
      <c r="AA225" s="148">
        <v>0.3</v>
      </c>
      <c r="AB225" s="149">
        <v>40</v>
      </c>
      <c r="AC225" s="149">
        <v>12</v>
      </c>
    </row>
    <row r="226" spans="1:29" s="52" customFormat="1" ht="15" customHeight="1">
      <c r="A226" s="120" t="s">
        <v>194</v>
      </c>
      <c r="B226" s="120" t="s">
        <v>1233</v>
      </c>
      <c r="C226" s="120" t="s">
        <v>1280</v>
      </c>
      <c r="D226" s="120" t="s">
        <v>1234</v>
      </c>
      <c r="E226" s="70" t="s">
        <v>1281</v>
      </c>
      <c r="F226" s="54" t="s">
        <v>1305</v>
      </c>
      <c r="G226" s="54" t="s">
        <v>33</v>
      </c>
      <c r="H226" s="37" t="s">
        <v>1283</v>
      </c>
      <c r="I226" s="35" t="e">
        <f>VLOOKUP(H226,#REF!,1,FALSE)</f>
        <v>#REF!</v>
      </c>
      <c r="J226" s="54" t="s">
        <v>35</v>
      </c>
      <c r="K226" s="54" t="s">
        <v>1318</v>
      </c>
      <c r="L226" s="157" t="s">
        <v>1319</v>
      </c>
      <c r="M226" s="100"/>
      <c r="N226" s="123" t="s">
        <v>1320</v>
      </c>
      <c r="O226" s="120" t="s">
        <v>1321</v>
      </c>
      <c r="P226" s="155">
        <v>9500</v>
      </c>
      <c r="Q226" s="42">
        <v>0</v>
      </c>
      <c r="R226" s="62">
        <f t="shared" si="10"/>
        <v>0</v>
      </c>
      <c r="S226" s="127">
        <v>202309</v>
      </c>
      <c r="T226" s="162" t="s">
        <v>1322</v>
      </c>
      <c r="U226" s="121"/>
      <c r="V226" s="129">
        <v>0</v>
      </c>
      <c r="W226" s="103"/>
      <c r="X226" s="130">
        <v>45139</v>
      </c>
      <c r="Y226" s="130"/>
      <c r="Z226" s="123" t="s">
        <v>1323</v>
      </c>
      <c r="AA226" s="53" t="s">
        <v>1324</v>
      </c>
      <c r="AB226" s="53">
        <v>0</v>
      </c>
      <c r="AC226" s="53">
        <v>0</v>
      </c>
    </row>
    <row r="227" spans="1:29" s="52" customFormat="1" ht="15" customHeight="1">
      <c r="A227" s="120" t="s">
        <v>194</v>
      </c>
      <c r="B227" s="120" t="s">
        <v>1233</v>
      </c>
      <c r="C227" s="120" t="s">
        <v>1280</v>
      </c>
      <c r="D227" s="120" t="s">
        <v>1234</v>
      </c>
      <c r="E227" s="70" t="s">
        <v>1281</v>
      </c>
      <c r="F227" s="54" t="s">
        <v>1305</v>
      </c>
      <c r="G227" s="54" t="s">
        <v>33</v>
      </c>
      <c r="H227" s="37" t="s">
        <v>1283</v>
      </c>
      <c r="I227" s="35" t="e">
        <f>VLOOKUP(H227,#REF!,1,FALSE)</f>
        <v>#REF!</v>
      </c>
      <c r="J227" s="54" t="s">
        <v>35</v>
      </c>
      <c r="K227" s="120" t="s">
        <v>1325</v>
      </c>
      <c r="L227" s="157" t="s">
        <v>1326</v>
      </c>
      <c r="M227" s="100"/>
      <c r="N227" s="123" t="s">
        <v>1327</v>
      </c>
      <c r="O227" s="120" t="s">
        <v>1321</v>
      </c>
      <c r="P227" s="155">
        <v>9500</v>
      </c>
      <c r="Q227" s="42">
        <v>0</v>
      </c>
      <c r="R227" s="62">
        <f t="shared" si="10"/>
        <v>0</v>
      </c>
      <c r="S227" s="127">
        <v>202309</v>
      </c>
      <c r="T227" s="162" t="s">
        <v>1328</v>
      </c>
      <c r="U227" s="121"/>
      <c r="V227" s="129">
        <v>0</v>
      </c>
      <c r="W227" s="103"/>
      <c r="X227" s="130">
        <v>45139</v>
      </c>
      <c r="Y227" s="130"/>
      <c r="Z227" s="123" t="s">
        <v>1329</v>
      </c>
      <c r="AA227" s="131">
        <v>0.3</v>
      </c>
      <c r="AB227" s="53">
        <v>0</v>
      </c>
      <c r="AC227" s="53">
        <v>0</v>
      </c>
    </row>
    <row r="228" spans="1:29" s="52" customFormat="1" ht="15" customHeight="1">
      <c r="A228" s="54" t="s">
        <v>194</v>
      </c>
      <c r="B228" s="120" t="s">
        <v>1233</v>
      </c>
      <c r="C228" s="54" t="s">
        <v>1280</v>
      </c>
      <c r="D228" s="120" t="s">
        <v>1234</v>
      </c>
      <c r="E228" s="70" t="s">
        <v>1281</v>
      </c>
      <c r="F228" s="54" t="s">
        <v>1330</v>
      </c>
      <c r="G228" s="54" t="s">
        <v>33</v>
      </c>
      <c r="H228" s="37" t="s">
        <v>1283</v>
      </c>
      <c r="I228" s="35" t="e">
        <f>VLOOKUP(H228,#REF!,1,FALSE)</f>
        <v>#REF!</v>
      </c>
      <c r="J228" s="54" t="s">
        <v>35</v>
      </c>
      <c r="K228" s="120" t="s">
        <v>1331</v>
      </c>
      <c r="L228" s="157" t="s">
        <v>1330</v>
      </c>
      <c r="M228" s="100"/>
      <c r="N228" s="90">
        <v>43405</v>
      </c>
      <c r="O228" s="163" t="s">
        <v>1332</v>
      </c>
      <c r="P228" s="155">
        <v>9500</v>
      </c>
      <c r="Q228" s="42">
        <v>0</v>
      </c>
      <c r="R228" s="126">
        <f t="shared" si="10"/>
        <v>0</v>
      </c>
      <c r="S228" s="127">
        <v>202309</v>
      </c>
      <c r="T228" s="164" t="s">
        <v>1333</v>
      </c>
      <c r="U228" s="165"/>
      <c r="V228" s="129">
        <v>0</v>
      </c>
      <c r="W228" s="103"/>
      <c r="X228" s="130">
        <v>45139</v>
      </c>
      <c r="Y228" s="130"/>
      <c r="Z228" s="166" t="s">
        <v>1334</v>
      </c>
      <c r="AA228" s="53" t="s">
        <v>1288</v>
      </c>
      <c r="AB228" s="53">
        <v>0</v>
      </c>
      <c r="AC228" s="53">
        <v>0</v>
      </c>
    </row>
    <row r="229" spans="1:29" s="52" customFormat="1" ht="15" customHeight="1">
      <c r="A229" s="54" t="s">
        <v>194</v>
      </c>
      <c r="B229" s="120" t="s">
        <v>1233</v>
      </c>
      <c r="C229" s="54" t="s">
        <v>1280</v>
      </c>
      <c r="D229" s="120" t="s">
        <v>1234</v>
      </c>
      <c r="E229" s="70" t="s">
        <v>1281</v>
      </c>
      <c r="F229" s="54" t="s">
        <v>1330</v>
      </c>
      <c r="G229" s="54" t="s">
        <v>33</v>
      </c>
      <c r="H229" s="37" t="s">
        <v>1283</v>
      </c>
      <c r="I229" s="35" t="e">
        <f>VLOOKUP(H229,#REF!,1,FALSE)</f>
        <v>#REF!</v>
      </c>
      <c r="J229" s="54" t="s">
        <v>35</v>
      </c>
      <c r="K229" s="120" t="s">
        <v>1335</v>
      </c>
      <c r="L229" s="157" t="s">
        <v>1336</v>
      </c>
      <c r="M229" s="100"/>
      <c r="N229" s="90" t="s">
        <v>1337</v>
      </c>
      <c r="O229" s="163" t="s">
        <v>1338</v>
      </c>
      <c r="P229" s="155">
        <v>9500</v>
      </c>
      <c r="Q229" s="42">
        <v>12.6</v>
      </c>
      <c r="R229" s="126">
        <f t="shared" si="10"/>
        <v>119700</v>
      </c>
      <c r="S229" s="127">
        <v>202309</v>
      </c>
      <c r="T229" s="164" t="s">
        <v>1339</v>
      </c>
      <c r="U229" s="165"/>
      <c r="V229" s="129">
        <v>12.514212607999999</v>
      </c>
      <c r="W229" s="103"/>
      <c r="X229" s="130">
        <v>45139</v>
      </c>
      <c r="Y229" s="130"/>
      <c r="Z229" s="166" t="s">
        <v>1340</v>
      </c>
      <c r="AA229" s="131">
        <v>0.3</v>
      </c>
      <c r="AB229" s="53">
        <v>40</v>
      </c>
      <c r="AC229" s="53">
        <v>12</v>
      </c>
    </row>
    <row r="230" spans="1:29" s="52" customFormat="1" ht="15" customHeight="1">
      <c r="A230" s="158" t="s">
        <v>194</v>
      </c>
      <c r="B230" s="132" t="s">
        <v>1233</v>
      </c>
      <c r="C230" s="158" t="s">
        <v>1280</v>
      </c>
      <c r="D230" s="132" t="s">
        <v>1234</v>
      </c>
      <c r="E230" s="133" t="s">
        <v>1281</v>
      </c>
      <c r="F230" s="158" t="s">
        <v>1330</v>
      </c>
      <c r="G230" s="158" t="s">
        <v>33</v>
      </c>
      <c r="H230" s="135" t="s">
        <v>1283</v>
      </c>
      <c r="I230" s="35" t="e">
        <f>VLOOKUP(H230,#REF!,1,FALSE)</f>
        <v>#REF!</v>
      </c>
      <c r="J230" s="158" t="s">
        <v>35</v>
      </c>
      <c r="K230" s="132" t="s">
        <v>1335</v>
      </c>
      <c r="L230" s="159" t="s">
        <v>1336</v>
      </c>
      <c r="M230" s="137"/>
      <c r="N230" s="167" t="s">
        <v>1337</v>
      </c>
      <c r="O230" s="168" t="s">
        <v>1338</v>
      </c>
      <c r="P230" s="160">
        <v>9500</v>
      </c>
      <c r="Q230" s="141">
        <f>12.45-12.4</f>
        <v>4.9999999999998934E-2</v>
      </c>
      <c r="R230" s="142">
        <f t="shared" si="10"/>
        <v>475</v>
      </c>
      <c r="S230" s="143">
        <v>202308</v>
      </c>
      <c r="T230" s="169" t="s">
        <v>1341</v>
      </c>
      <c r="U230" s="170"/>
      <c r="V230" s="145">
        <v>12.360033035000001</v>
      </c>
      <c r="W230" s="146">
        <v>12.54</v>
      </c>
      <c r="X230" s="147">
        <v>45139</v>
      </c>
      <c r="Y230" s="147"/>
      <c r="Z230" s="171" t="s">
        <v>1340</v>
      </c>
      <c r="AA230" s="148">
        <v>0.3</v>
      </c>
      <c r="AB230" s="149">
        <v>40</v>
      </c>
      <c r="AC230" s="149">
        <v>12</v>
      </c>
    </row>
    <row r="231" spans="1:29" s="336" customFormat="1" ht="15" customHeight="1">
      <c r="A231" s="339" t="s">
        <v>147</v>
      </c>
      <c r="B231" s="387" t="s">
        <v>1233</v>
      </c>
      <c r="C231" s="339" t="s">
        <v>1280</v>
      </c>
      <c r="D231" s="387" t="s">
        <v>1234</v>
      </c>
      <c r="E231" s="322" t="s">
        <v>1342</v>
      </c>
      <c r="F231" s="339" t="s">
        <v>1343</v>
      </c>
      <c r="G231" s="363" t="s">
        <v>33</v>
      </c>
      <c r="H231" s="388" t="s">
        <v>1344</v>
      </c>
      <c r="I231" s="319" t="e">
        <f>VLOOKUP(H231,#REF!,1,FALSE)</f>
        <v>#REF!</v>
      </c>
      <c r="J231" s="388" t="s">
        <v>334</v>
      </c>
      <c r="K231" s="366" t="s">
        <v>1345</v>
      </c>
      <c r="L231" s="389" t="s">
        <v>1346</v>
      </c>
      <c r="M231" s="354"/>
      <c r="N231" s="384" t="s">
        <v>1347</v>
      </c>
      <c r="O231" s="361" t="s">
        <v>545</v>
      </c>
      <c r="P231" s="390">
        <v>9000</v>
      </c>
      <c r="Q231" s="391">
        <v>0</v>
      </c>
      <c r="R231" s="392">
        <f t="shared" si="10"/>
        <v>0</v>
      </c>
      <c r="S231" s="393">
        <v>202309</v>
      </c>
      <c r="T231" s="394" t="s">
        <v>1348</v>
      </c>
      <c r="U231" s="395"/>
      <c r="V231" s="396">
        <v>0</v>
      </c>
      <c r="W231" s="372"/>
      <c r="X231" s="397">
        <v>44927</v>
      </c>
      <c r="Y231" s="398">
        <v>45291</v>
      </c>
      <c r="Z231" s="399" t="s">
        <v>1349</v>
      </c>
      <c r="AA231" s="400">
        <v>0</v>
      </c>
      <c r="AB231" s="315">
        <v>0</v>
      </c>
      <c r="AC231" s="315">
        <v>0</v>
      </c>
    </row>
    <row r="232" spans="1:29" s="336" customFormat="1" ht="15" customHeight="1">
      <c r="A232" s="339" t="s">
        <v>147</v>
      </c>
      <c r="B232" s="387" t="s">
        <v>1233</v>
      </c>
      <c r="C232" s="339" t="s">
        <v>1280</v>
      </c>
      <c r="D232" s="387" t="s">
        <v>1234</v>
      </c>
      <c r="E232" s="322" t="s">
        <v>1342</v>
      </c>
      <c r="F232" s="339" t="s">
        <v>1343</v>
      </c>
      <c r="G232" s="363" t="s">
        <v>33</v>
      </c>
      <c r="H232" s="388" t="s">
        <v>1344</v>
      </c>
      <c r="I232" s="319" t="e">
        <f>VLOOKUP(H232,#REF!,1,FALSE)</f>
        <v>#REF!</v>
      </c>
      <c r="J232" s="388" t="s">
        <v>334</v>
      </c>
      <c r="K232" s="366" t="s">
        <v>1350</v>
      </c>
      <c r="L232" s="389" t="s">
        <v>1351</v>
      </c>
      <c r="M232" s="354"/>
      <c r="N232" s="384" t="s">
        <v>1352</v>
      </c>
      <c r="O232" s="361" t="s">
        <v>1353</v>
      </c>
      <c r="P232" s="390">
        <v>9000</v>
      </c>
      <c r="Q232" s="391">
        <v>0</v>
      </c>
      <c r="R232" s="392">
        <f t="shared" si="10"/>
        <v>0</v>
      </c>
      <c r="S232" s="393">
        <v>202309</v>
      </c>
      <c r="T232" s="394" t="s">
        <v>1354</v>
      </c>
      <c r="U232" s="395"/>
      <c r="V232" s="396">
        <v>0</v>
      </c>
      <c r="W232" s="372"/>
      <c r="X232" s="397">
        <v>44927</v>
      </c>
      <c r="Y232" s="398">
        <v>45291</v>
      </c>
      <c r="Z232" s="399" t="s">
        <v>1355</v>
      </c>
      <c r="AA232" s="400" t="s">
        <v>1356</v>
      </c>
      <c r="AB232" s="315">
        <v>0</v>
      </c>
      <c r="AC232" s="315">
        <v>0</v>
      </c>
    </row>
    <row r="233" spans="1:29" s="336" customFormat="1" ht="15" customHeight="1">
      <c r="A233" s="339" t="s">
        <v>147</v>
      </c>
      <c r="B233" s="387" t="s">
        <v>1233</v>
      </c>
      <c r="C233" s="339" t="s">
        <v>1280</v>
      </c>
      <c r="D233" s="387" t="s">
        <v>1234</v>
      </c>
      <c r="E233" s="322" t="s">
        <v>1342</v>
      </c>
      <c r="F233" s="339" t="s">
        <v>1343</v>
      </c>
      <c r="G233" s="363" t="s">
        <v>33</v>
      </c>
      <c r="H233" s="388" t="s">
        <v>1344</v>
      </c>
      <c r="I233" s="319" t="e">
        <f>VLOOKUP(H233,#REF!,1,FALSE)</f>
        <v>#REF!</v>
      </c>
      <c r="J233" s="388" t="s">
        <v>35</v>
      </c>
      <c r="K233" s="366" t="s">
        <v>1357</v>
      </c>
      <c r="L233" s="389" t="s">
        <v>1358</v>
      </c>
      <c r="M233" s="354"/>
      <c r="N233" s="384"/>
      <c r="O233" s="361" t="s">
        <v>1359</v>
      </c>
      <c r="P233" s="390">
        <v>9000</v>
      </c>
      <c r="Q233" s="391">
        <v>48</v>
      </c>
      <c r="R233" s="392">
        <f t="shared" si="10"/>
        <v>432000</v>
      </c>
      <c r="S233" s="393">
        <v>202309</v>
      </c>
      <c r="T233" s="394" t="s">
        <v>1360</v>
      </c>
      <c r="U233" s="395"/>
      <c r="V233" s="396">
        <v>46.47097763</v>
      </c>
      <c r="W233" s="372">
        <v>48</v>
      </c>
      <c r="X233" s="397">
        <v>44927</v>
      </c>
      <c r="Y233" s="398">
        <v>45291</v>
      </c>
      <c r="Z233" s="399" t="s">
        <v>1361</v>
      </c>
      <c r="AA233" s="400">
        <v>0.3</v>
      </c>
      <c r="AB233" s="315">
        <v>160</v>
      </c>
      <c r="AC233" s="315">
        <v>48</v>
      </c>
    </row>
    <row r="234" spans="1:29" s="336" customFormat="1" ht="15" customHeight="1">
      <c r="A234" s="339" t="s">
        <v>147</v>
      </c>
      <c r="B234" s="387" t="s">
        <v>1233</v>
      </c>
      <c r="C234" s="339" t="s">
        <v>1280</v>
      </c>
      <c r="D234" s="387" t="s">
        <v>1234</v>
      </c>
      <c r="E234" s="322" t="s">
        <v>1342</v>
      </c>
      <c r="F234" s="339" t="s">
        <v>1343</v>
      </c>
      <c r="G234" s="363" t="s">
        <v>33</v>
      </c>
      <c r="H234" s="388" t="s">
        <v>1344</v>
      </c>
      <c r="I234" s="319" t="e">
        <f>VLOOKUP(H234,#REF!,1,FALSE)</f>
        <v>#REF!</v>
      </c>
      <c r="J234" s="388" t="s">
        <v>35</v>
      </c>
      <c r="K234" s="366" t="s">
        <v>1362</v>
      </c>
      <c r="L234" s="389" t="s">
        <v>1363</v>
      </c>
      <c r="M234" s="354"/>
      <c r="N234" s="384" t="s">
        <v>1364</v>
      </c>
      <c r="O234" s="361" t="s">
        <v>1365</v>
      </c>
      <c r="P234" s="390">
        <v>9000</v>
      </c>
      <c r="Q234" s="391">
        <v>90</v>
      </c>
      <c r="R234" s="392">
        <f t="shared" si="10"/>
        <v>810000</v>
      </c>
      <c r="S234" s="393">
        <v>202309</v>
      </c>
      <c r="T234" s="394" t="s">
        <v>1366</v>
      </c>
      <c r="U234" s="395"/>
      <c r="V234" s="396">
        <v>85.327537993999997</v>
      </c>
      <c r="W234" s="372">
        <v>90</v>
      </c>
      <c r="X234" s="397">
        <v>44927</v>
      </c>
      <c r="Y234" s="398">
        <v>45291</v>
      </c>
      <c r="Z234" s="399" t="s">
        <v>1367</v>
      </c>
      <c r="AA234" s="400">
        <v>0.3</v>
      </c>
      <c r="AB234" s="315">
        <v>300</v>
      </c>
      <c r="AC234" s="315">
        <v>90</v>
      </c>
    </row>
    <row r="235" spans="1:29" s="336" customFormat="1" ht="15" customHeight="1">
      <c r="A235" s="339" t="s">
        <v>147</v>
      </c>
      <c r="B235" s="387" t="s">
        <v>1233</v>
      </c>
      <c r="C235" s="339" t="s">
        <v>1280</v>
      </c>
      <c r="D235" s="387" t="s">
        <v>1234</v>
      </c>
      <c r="E235" s="322" t="s">
        <v>1342</v>
      </c>
      <c r="F235" s="339" t="s">
        <v>1343</v>
      </c>
      <c r="G235" s="363" t="s">
        <v>33</v>
      </c>
      <c r="H235" s="388" t="s">
        <v>1344</v>
      </c>
      <c r="I235" s="319" t="e">
        <f>VLOOKUP(H235,#REF!,1,FALSE)</f>
        <v>#REF!</v>
      </c>
      <c r="J235" s="388" t="s">
        <v>35</v>
      </c>
      <c r="K235" s="366" t="s">
        <v>1368</v>
      </c>
      <c r="L235" s="389" t="s">
        <v>1369</v>
      </c>
      <c r="M235" s="354"/>
      <c r="N235" s="384">
        <v>43008</v>
      </c>
      <c r="O235" s="361" t="s">
        <v>1370</v>
      </c>
      <c r="P235" s="390">
        <v>9000</v>
      </c>
      <c r="Q235" s="391">
        <v>24</v>
      </c>
      <c r="R235" s="392">
        <f t="shared" si="10"/>
        <v>216000</v>
      </c>
      <c r="S235" s="393">
        <v>202309</v>
      </c>
      <c r="T235" s="394" t="s">
        <v>1371</v>
      </c>
      <c r="U235" s="395"/>
      <c r="V235" s="396">
        <v>23.410941429000001</v>
      </c>
      <c r="W235" s="372">
        <v>24</v>
      </c>
      <c r="X235" s="397">
        <v>44927</v>
      </c>
      <c r="Y235" s="398">
        <v>45291</v>
      </c>
      <c r="Z235" s="399" t="s">
        <v>1372</v>
      </c>
      <c r="AA235" s="400">
        <v>0.3</v>
      </c>
      <c r="AB235" s="315">
        <v>80</v>
      </c>
      <c r="AC235" s="315">
        <v>24</v>
      </c>
    </row>
    <row r="236" spans="1:29" s="336" customFormat="1" ht="15" customHeight="1">
      <c r="A236" s="339" t="s">
        <v>147</v>
      </c>
      <c r="B236" s="387" t="s">
        <v>1233</v>
      </c>
      <c r="C236" s="339" t="s">
        <v>1280</v>
      </c>
      <c r="D236" s="387" t="s">
        <v>1234</v>
      </c>
      <c r="E236" s="322" t="s">
        <v>1342</v>
      </c>
      <c r="F236" s="339" t="s">
        <v>1343</v>
      </c>
      <c r="G236" s="363" t="s">
        <v>33</v>
      </c>
      <c r="H236" s="388" t="s">
        <v>1344</v>
      </c>
      <c r="I236" s="319" t="e">
        <f>VLOOKUP(H236,#REF!,1,FALSE)</f>
        <v>#REF!</v>
      </c>
      <c r="J236" s="388" t="s">
        <v>35</v>
      </c>
      <c r="K236" s="366" t="s">
        <v>1373</v>
      </c>
      <c r="L236" s="389" t="s">
        <v>1374</v>
      </c>
      <c r="M236" s="354"/>
      <c r="N236" s="384">
        <v>43008</v>
      </c>
      <c r="O236" s="361" t="s">
        <v>1359</v>
      </c>
      <c r="P236" s="390">
        <v>9000</v>
      </c>
      <c r="Q236" s="391">
        <v>48</v>
      </c>
      <c r="R236" s="392">
        <f t="shared" si="10"/>
        <v>432000</v>
      </c>
      <c r="S236" s="393">
        <v>202309</v>
      </c>
      <c r="T236" s="394" t="s">
        <v>1375</v>
      </c>
      <c r="U236" s="395"/>
      <c r="V236" s="396">
        <v>46.578408127000003</v>
      </c>
      <c r="W236" s="372">
        <v>48</v>
      </c>
      <c r="X236" s="397">
        <v>44927</v>
      </c>
      <c r="Y236" s="398">
        <v>45291</v>
      </c>
      <c r="Z236" s="399" t="s">
        <v>1376</v>
      </c>
      <c r="AA236" s="400">
        <v>0.3</v>
      </c>
      <c r="AB236" s="315">
        <v>160</v>
      </c>
      <c r="AC236" s="315">
        <v>48</v>
      </c>
    </row>
    <row r="237" spans="1:29" s="336" customFormat="1" ht="15" customHeight="1">
      <c r="A237" s="339" t="s">
        <v>147</v>
      </c>
      <c r="B237" s="387" t="s">
        <v>1233</v>
      </c>
      <c r="C237" s="339" t="s">
        <v>1280</v>
      </c>
      <c r="D237" s="387" t="s">
        <v>1234</v>
      </c>
      <c r="E237" s="322" t="s">
        <v>1342</v>
      </c>
      <c r="F237" s="339" t="s">
        <v>1343</v>
      </c>
      <c r="G237" s="363" t="s">
        <v>33</v>
      </c>
      <c r="H237" s="388" t="s">
        <v>1344</v>
      </c>
      <c r="I237" s="319" t="e">
        <f>VLOOKUP(H237,#REF!,1,FALSE)</f>
        <v>#REF!</v>
      </c>
      <c r="J237" s="388" t="s">
        <v>35</v>
      </c>
      <c r="K237" s="366" t="s">
        <v>1377</v>
      </c>
      <c r="L237" s="389" t="s">
        <v>1378</v>
      </c>
      <c r="M237" s="354" t="s">
        <v>1379</v>
      </c>
      <c r="N237" s="384" t="s">
        <v>1380</v>
      </c>
      <c r="O237" s="361" t="s">
        <v>1381</v>
      </c>
      <c r="P237" s="390">
        <v>9000</v>
      </c>
      <c r="Q237" s="391">
        <v>30</v>
      </c>
      <c r="R237" s="392">
        <f t="shared" si="10"/>
        <v>270000</v>
      </c>
      <c r="S237" s="393">
        <v>202309</v>
      </c>
      <c r="T237" s="394" t="s">
        <v>5677</v>
      </c>
      <c r="U237" s="395"/>
      <c r="V237" s="396">
        <v>29.390160521999999</v>
      </c>
      <c r="W237" s="372">
        <v>30</v>
      </c>
      <c r="X237" s="397">
        <v>44927</v>
      </c>
      <c r="Y237" s="398">
        <v>45291</v>
      </c>
      <c r="Z237" s="399" t="s">
        <v>1382</v>
      </c>
      <c r="AA237" s="400">
        <v>0.3</v>
      </c>
      <c r="AB237" s="315">
        <v>100</v>
      </c>
      <c r="AC237" s="315">
        <f>AB237*AA237</f>
        <v>30</v>
      </c>
    </row>
    <row r="238" spans="1:29" s="336" customFormat="1" ht="15" customHeight="1">
      <c r="A238" s="339" t="s">
        <v>147</v>
      </c>
      <c r="B238" s="387" t="s">
        <v>1233</v>
      </c>
      <c r="C238" s="339" t="s">
        <v>1280</v>
      </c>
      <c r="D238" s="387" t="s">
        <v>1234</v>
      </c>
      <c r="E238" s="322" t="s">
        <v>1342</v>
      </c>
      <c r="F238" s="339" t="s">
        <v>1343</v>
      </c>
      <c r="G238" s="363" t="s">
        <v>33</v>
      </c>
      <c r="H238" s="388" t="s">
        <v>1344</v>
      </c>
      <c r="I238" s="319" t="e">
        <f>VLOOKUP(H238,#REF!,1,FALSE)</f>
        <v>#REF!</v>
      </c>
      <c r="J238" s="388" t="s">
        <v>35</v>
      </c>
      <c r="K238" s="366" t="s">
        <v>1383</v>
      </c>
      <c r="L238" s="389" t="s">
        <v>1384</v>
      </c>
      <c r="M238" s="354" t="s">
        <v>1385</v>
      </c>
      <c r="N238" s="384">
        <v>44927</v>
      </c>
      <c r="O238" s="361" t="s">
        <v>328</v>
      </c>
      <c r="P238" s="390">
        <v>9000</v>
      </c>
      <c r="Q238" s="391">
        <v>60</v>
      </c>
      <c r="R238" s="392">
        <f t="shared" si="10"/>
        <v>540000</v>
      </c>
      <c r="S238" s="393">
        <v>202309</v>
      </c>
      <c r="T238" s="394" t="s">
        <v>1386</v>
      </c>
      <c r="U238" s="395"/>
      <c r="V238" s="396">
        <v>56.949755783000001</v>
      </c>
      <c r="W238" s="372">
        <v>60</v>
      </c>
      <c r="X238" s="397">
        <v>44927</v>
      </c>
      <c r="Y238" s="398">
        <v>45291</v>
      </c>
      <c r="Z238" s="399" t="s">
        <v>1387</v>
      </c>
      <c r="AA238" s="400">
        <v>0.3</v>
      </c>
      <c r="AB238" s="315">
        <v>200</v>
      </c>
      <c r="AC238" s="315">
        <v>60</v>
      </c>
    </row>
    <row r="239" spans="1:29" s="52" customFormat="1" ht="15" customHeight="1">
      <c r="A239" s="70" t="s">
        <v>147</v>
      </c>
      <c r="B239" s="120" t="s">
        <v>1233</v>
      </c>
      <c r="C239" s="70" t="s">
        <v>1280</v>
      </c>
      <c r="D239" s="120" t="s">
        <v>1234</v>
      </c>
      <c r="E239" s="70" t="s">
        <v>1342</v>
      </c>
      <c r="F239" s="70" t="s">
        <v>1343</v>
      </c>
      <c r="G239" s="36" t="s">
        <v>33</v>
      </c>
      <c r="H239" s="70" t="s">
        <v>1388</v>
      </c>
      <c r="I239" s="35" t="e">
        <f>VLOOKUP(H239,#REF!,1,FALSE)</f>
        <v>#REF!</v>
      </c>
      <c r="J239" s="172" t="s">
        <v>35</v>
      </c>
      <c r="K239" s="36" t="s">
        <v>1389</v>
      </c>
      <c r="L239" s="38" t="s">
        <v>1390</v>
      </c>
      <c r="M239" s="100" t="s">
        <v>1391</v>
      </c>
      <c r="N239" s="75" t="s">
        <v>1392</v>
      </c>
      <c r="O239" s="40" t="s">
        <v>1393</v>
      </c>
      <c r="P239" s="173">
        <v>9000</v>
      </c>
      <c r="Q239" s="42">
        <v>0</v>
      </c>
      <c r="R239" s="174">
        <f t="shared" si="10"/>
        <v>0</v>
      </c>
      <c r="S239" s="127">
        <v>202309</v>
      </c>
      <c r="T239" s="164" t="s">
        <v>1394</v>
      </c>
      <c r="U239" s="165"/>
      <c r="V239" s="129">
        <v>0</v>
      </c>
      <c r="W239" s="103"/>
      <c r="X239" s="69">
        <v>44041</v>
      </c>
      <c r="Y239" s="93"/>
      <c r="Z239" s="175" t="s">
        <v>1391</v>
      </c>
      <c r="AA239" s="131">
        <v>0</v>
      </c>
      <c r="AB239" s="53">
        <v>200</v>
      </c>
      <c r="AC239" s="53">
        <v>0</v>
      </c>
    </row>
    <row r="240" spans="1:29" s="336" customFormat="1" ht="15" customHeight="1">
      <c r="A240" s="339" t="s">
        <v>147</v>
      </c>
      <c r="B240" s="387" t="s">
        <v>1233</v>
      </c>
      <c r="C240" s="339" t="s">
        <v>1280</v>
      </c>
      <c r="D240" s="387" t="s">
        <v>1234</v>
      </c>
      <c r="E240" s="322" t="s">
        <v>1342</v>
      </c>
      <c r="F240" s="339" t="s">
        <v>1343</v>
      </c>
      <c r="G240" s="363" t="s">
        <v>33</v>
      </c>
      <c r="H240" s="388" t="s">
        <v>1344</v>
      </c>
      <c r="I240" s="319" t="e">
        <f>VLOOKUP(H240,#REF!,1,FALSE)</f>
        <v>#REF!</v>
      </c>
      <c r="J240" s="388" t="s">
        <v>35</v>
      </c>
      <c r="K240" s="366" t="s">
        <v>1395</v>
      </c>
      <c r="L240" s="389" t="s">
        <v>1396</v>
      </c>
      <c r="M240" s="354"/>
      <c r="N240" s="384" t="s">
        <v>1397</v>
      </c>
      <c r="O240" s="361" t="s">
        <v>535</v>
      </c>
      <c r="P240" s="390">
        <v>9000</v>
      </c>
      <c r="Q240" s="391">
        <v>0</v>
      </c>
      <c r="R240" s="392">
        <f t="shared" si="10"/>
        <v>0</v>
      </c>
      <c r="S240" s="393">
        <v>202309</v>
      </c>
      <c r="T240" s="394" t="s">
        <v>1398</v>
      </c>
      <c r="U240" s="395"/>
      <c r="V240" s="396">
        <v>0</v>
      </c>
      <c r="W240" s="372"/>
      <c r="X240" s="397">
        <v>44927</v>
      </c>
      <c r="Y240" s="398">
        <v>45291</v>
      </c>
      <c r="Z240" s="399" t="s">
        <v>1399</v>
      </c>
      <c r="AA240" s="400">
        <v>0.3</v>
      </c>
      <c r="AB240" s="315">
        <v>0</v>
      </c>
      <c r="AC240" s="315">
        <v>0</v>
      </c>
    </row>
    <row r="241" spans="1:29" s="336" customFormat="1" ht="15" customHeight="1">
      <c r="A241" s="315" t="s">
        <v>147</v>
      </c>
      <c r="B241" s="387" t="s">
        <v>1233</v>
      </c>
      <c r="C241" s="315" t="s">
        <v>1280</v>
      </c>
      <c r="D241" s="387" t="s">
        <v>1234</v>
      </c>
      <c r="E241" s="322" t="s">
        <v>1342</v>
      </c>
      <c r="F241" s="315" t="s">
        <v>1343</v>
      </c>
      <c r="G241" s="315" t="s">
        <v>33</v>
      </c>
      <c r="H241" s="388" t="s">
        <v>1344</v>
      </c>
      <c r="I241" s="319" t="e">
        <f>VLOOKUP(H241,#REF!,1,FALSE)</f>
        <v>#REF!</v>
      </c>
      <c r="J241" s="339" t="s">
        <v>1238</v>
      </c>
      <c r="K241" s="322" t="s">
        <v>1400</v>
      </c>
      <c r="L241" s="401" t="s">
        <v>1401</v>
      </c>
      <c r="M241" s="366" t="s">
        <v>1402</v>
      </c>
      <c r="N241" s="402">
        <v>44470</v>
      </c>
      <c r="O241" s="403" t="s">
        <v>328</v>
      </c>
      <c r="P241" s="390">
        <v>9000</v>
      </c>
      <c r="Q241" s="391">
        <v>80.7</v>
      </c>
      <c r="R241" s="338">
        <f t="shared" si="10"/>
        <v>726300</v>
      </c>
      <c r="S241" s="393">
        <v>202309</v>
      </c>
      <c r="T241" s="404" t="s">
        <v>1403</v>
      </c>
      <c r="U241" s="339"/>
      <c r="V241" s="396">
        <v>79.297759014999997</v>
      </c>
      <c r="W241" s="372">
        <v>80.7</v>
      </c>
      <c r="X241" s="397">
        <v>44927</v>
      </c>
      <c r="Y241" s="398">
        <v>45291</v>
      </c>
      <c r="Z241" s="322" t="s">
        <v>1404</v>
      </c>
      <c r="AA241" s="400">
        <v>0.3</v>
      </c>
      <c r="AB241" s="315">
        <v>200</v>
      </c>
      <c r="AC241" s="315">
        <v>60</v>
      </c>
    </row>
    <row r="242" spans="1:29" s="336" customFormat="1" ht="15" customHeight="1">
      <c r="A242" s="315" t="s">
        <v>147</v>
      </c>
      <c r="B242" s="387" t="s">
        <v>1233</v>
      </c>
      <c r="C242" s="315" t="s">
        <v>1280</v>
      </c>
      <c r="D242" s="387" t="s">
        <v>1234</v>
      </c>
      <c r="E242" s="339" t="s">
        <v>1342</v>
      </c>
      <c r="F242" s="315" t="s">
        <v>1343</v>
      </c>
      <c r="G242" s="315" t="s">
        <v>33</v>
      </c>
      <c r="H242" s="388" t="s">
        <v>1405</v>
      </c>
      <c r="I242" s="319" t="e">
        <f>VLOOKUP(H242,#REF!,1,FALSE)</f>
        <v>#REF!</v>
      </c>
      <c r="J242" s="339" t="s">
        <v>1238</v>
      </c>
      <c r="K242" s="339" t="s">
        <v>1406</v>
      </c>
      <c r="L242" s="401" t="s">
        <v>1407</v>
      </c>
      <c r="M242" s="322"/>
      <c r="N242" s="402" t="s">
        <v>1408</v>
      </c>
      <c r="O242" s="403" t="s">
        <v>1409</v>
      </c>
      <c r="P242" s="390">
        <v>10000</v>
      </c>
      <c r="Q242" s="391">
        <v>136.4</v>
      </c>
      <c r="R242" s="338">
        <f t="shared" si="10"/>
        <v>1364000</v>
      </c>
      <c r="S242" s="393">
        <v>202309</v>
      </c>
      <c r="T242" s="404" t="s">
        <v>1410</v>
      </c>
      <c r="U242" s="339"/>
      <c r="V242" s="396">
        <v>133.98576144399999</v>
      </c>
      <c r="W242" s="372">
        <v>138.69999999999999</v>
      </c>
      <c r="X242" s="403">
        <v>44136</v>
      </c>
      <c r="Y242" s="355">
        <v>45230</v>
      </c>
      <c r="Z242" s="322" t="s">
        <v>1411</v>
      </c>
      <c r="AA242" s="400">
        <v>0.2</v>
      </c>
      <c r="AB242" s="315">
        <v>400</v>
      </c>
      <c r="AC242" s="315">
        <v>80</v>
      </c>
    </row>
    <row r="243" spans="1:29" s="336" customFormat="1" ht="15" customHeight="1">
      <c r="A243" s="405" t="s">
        <v>147</v>
      </c>
      <c r="B243" s="406" t="s">
        <v>1233</v>
      </c>
      <c r="C243" s="405" t="s">
        <v>1280</v>
      </c>
      <c r="D243" s="406" t="s">
        <v>1234</v>
      </c>
      <c r="E243" s="407" t="s">
        <v>1342</v>
      </c>
      <c r="F243" s="405" t="s">
        <v>1343</v>
      </c>
      <c r="G243" s="405" t="s">
        <v>33</v>
      </c>
      <c r="H243" s="408" t="s">
        <v>1405</v>
      </c>
      <c r="I243" s="319" t="e">
        <f>VLOOKUP(H243,#REF!,1,FALSE)</f>
        <v>#REF!</v>
      </c>
      <c r="J243" s="407" t="s">
        <v>1238</v>
      </c>
      <c r="K243" s="407" t="s">
        <v>1406</v>
      </c>
      <c r="L243" s="409" t="s">
        <v>1407</v>
      </c>
      <c r="M243" s="410"/>
      <c r="N243" s="411" t="s">
        <v>1408</v>
      </c>
      <c r="O243" s="412" t="s">
        <v>1409</v>
      </c>
      <c r="P243" s="413">
        <v>10000</v>
      </c>
      <c r="Q243" s="414">
        <f>135.37-133.1</f>
        <v>2.2700000000000102</v>
      </c>
      <c r="R243" s="415">
        <f t="shared" si="10"/>
        <v>22700</v>
      </c>
      <c r="S243" s="416">
        <v>202308</v>
      </c>
      <c r="T243" s="417" t="s">
        <v>1412</v>
      </c>
      <c r="U243" s="407"/>
      <c r="V243" s="418">
        <v>133.034319232</v>
      </c>
      <c r="W243" s="419">
        <v>137.69999999999999</v>
      </c>
      <c r="X243" s="412">
        <v>44136</v>
      </c>
      <c r="Y243" s="420">
        <v>45230</v>
      </c>
      <c r="Z243" s="410" t="s">
        <v>1411</v>
      </c>
      <c r="AA243" s="421">
        <v>0.2</v>
      </c>
      <c r="AB243" s="405">
        <v>400</v>
      </c>
      <c r="AC243" s="405">
        <v>80</v>
      </c>
    </row>
    <row r="244" spans="1:29" s="336" customFormat="1" ht="15" customHeight="1">
      <c r="A244" s="315" t="s">
        <v>147</v>
      </c>
      <c r="B244" s="387" t="s">
        <v>1233</v>
      </c>
      <c r="C244" s="315" t="s">
        <v>1280</v>
      </c>
      <c r="D244" s="387" t="s">
        <v>1234</v>
      </c>
      <c r="E244" s="339" t="s">
        <v>1342</v>
      </c>
      <c r="F244" s="315" t="s">
        <v>1343</v>
      </c>
      <c r="G244" s="315" t="s">
        <v>33</v>
      </c>
      <c r="H244" s="388" t="s">
        <v>1413</v>
      </c>
      <c r="I244" s="319" t="e">
        <f>VLOOKUP(H244,#REF!,1,FALSE)</f>
        <v>#REF!</v>
      </c>
      <c r="J244" s="339" t="s">
        <v>86</v>
      </c>
      <c r="K244" s="339" t="s">
        <v>1414</v>
      </c>
      <c r="L244" s="401" t="s">
        <v>1415</v>
      </c>
      <c r="M244" s="322"/>
      <c r="N244" s="402">
        <v>44233</v>
      </c>
      <c r="O244" s="403" t="s">
        <v>156</v>
      </c>
      <c r="P244" s="390">
        <v>210000</v>
      </c>
      <c r="Q244" s="391">
        <v>1</v>
      </c>
      <c r="R244" s="338">
        <f t="shared" si="10"/>
        <v>210000</v>
      </c>
      <c r="S244" s="393">
        <v>202309</v>
      </c>
      <c r="T244" s="404" t="s">
        <v>1416</v>
      </c>
      <c r="U244" s="339"/>
      <c r="V244" s="396">
        <v>1.1039999999999999E-5</v>
      </c>
      <c r="W244" s="372"/>
      <c r="X244" s="403">
        <v>44233</v>
      </c>
      <c r="Y244" s="355">
        <v>45230</v>
      </c>
      <c r="Z244" s="322" t="s">
        <v>1417</v>
      </c>
      <c r="AA244" s="400">
        <f t="shared" ref="AA244:AA254" si="11">AC244/AB244</f>
        <v>0.05</v>
      </c>
      <c r="AB244" s="315">
        <v>20</v>
      </c>
      <c r="AC244" s="315">
        <v>1</v>
      </c>
    </row>
    <row r="245" spans="1:29" s="336" customFormat="1" ht="15" customHeight="1">
      <c r="A245" s="315" t="s">
        <v>147</v>
      </c>
      <c r="B245" s="387" t="s">
        <v>1233</v>
      </c>
      <c r="C245" s="315" t="s">
        <v>1280</v>
      </c>
      <c r="D245" s="387" t="s">
        <v>1234</v>
      </c>
      <c r="E245" s="322" t="s">
        <v>1342</v>
      </c>
      <c r="F245" s="315" t="s">
        <v>1343</v>
      </c>
      <c r="G245" s="315" t="s">
        <v>33</v>
      </c>
      <c r="H245" s="388" t="s">
        <v>1344</v>
      </c>
      <c r="I245" s="319" t="e">
        <f>VLOOKUP(H245,#REF!,1,FALSE)</f>
        <v>#REF!</v>
      </c>
      <c r="J245" s="388" t="s">
        <v>35</v>
      </c>
      <c r="K245" s="322" t="s">
        <v>1418</v>
      </c>
      <c r="L245" s="389" t="s">
        <v>1419</v>
      </c>
      <c r="M245" s="354" t="s">
        <v>1420</v>
      </c>
      <c r="N245" s="384">
        <v>45047</v>
      </c>
      <c r="O245" s="403" t="s">
        <v>1421</v>
      </c>
      <c r="P245" s="390">
        <v>9000</v>
      </c>
      <c r="Q245" s="422">
        <v>143.30000000000001</v>
      </c>
      <c r="R245" s="338">
        <f t="shared" si="10"/>
        <v>1289700</v>
      </c>
      <c r="S245" s="393">
        <v>202309</v>
      </c>
      <c r="T245" s="404" t="s">
        <v>1422</v>
      </c>
      <c r="U245" s="339"/>
      <c r="V245" s="396">
        <v>143.24988494300001</v>
      </c>
      <c r="W245" s="372">
        <v>143.30000000000001</v>
      </c>
      <c r="X245" s="397">
        <v>45047</v>
      </c>
      <c r="Y245" s="398">
        <v>45291</v>
      </c>
      <c r="Z245" s="322" t="s">
        <v>1423</v>
      </c>
      <c r="AA245" s="400">
        <f t="shared" si="11"/>
        <v>0.3</v>
      </c>
      <c r="AB245" s="315">
        <v>450</v>
      </c>
      <c r="AC245" s="315">
        <v>135</v>
      </c>
    </row>
    <row r="246" spans="1:29" s="336" customFormat="1" ht="15" customHeight="1">
      <c r="A246" s="405" t="s">
        <v>147</v>
      </c>
      <c r="B246" s="406" t="s">
        <v>1233</v>
      </c>
      <c r="C246" s="405" t="s">
        <v>1280</v>
      </c>
      <c r="D246" s="406" t="s">
        <v>1234</v>
      </c>
      <c r="E246" s="410" t="s">
        <v>1342</v>
      </c>
      <c r="F246" s="405" t="s">
        <v>1343</v>
      </c>
      <c r="G246" s="405" t="s">
        <v>33</v>
      </c>
      <c r="H246" s="408" t="s">
        <v>1344</v>
      </c>
      <c r="I246" s="319" t="e">
        <f>VLOOKUP(H246,#REF!,1,FALSE)</f>
        <v>#REF!</v>
      </c>
      <c r="J246" s="408" t="s">
        <v>35</v>
      </c>
      <c r="K246" s="410" t="s">
        <v>1418</v>
      </c>
      <c r="L246" s="423" t="s">
        <v>1419</v>
      </c>
      <c r="M246" s="424" t="s">
        <v>1420</v>
      </c>
      <c r="N246" s="425">
        <v>45047</v>
      </c>
      <c r="O246" s="412" t="s">
        <v>1421</v>
      </c>
      <c r="P246" s="413">
        <v>9000</v>
      </c>
      <c r="Q246" s="426">
        <f>168.8-168.6</f>
        <v>0.20000000000001705</v>
      </c>
      <c r="R246" s="415">
        <f t="shared" si="10"/>
        <v>1800</v>
      </c>
      <c r="S246" s="416">
        <v>202308</v>
      </c>
      <c r="T246" s="417" t="s">
        <v>1424</v>
      </c>
      <c r="U246" s="407"/>
      <c r="V246" s="418">
        <v>168.578339075</v>
      </c>
      <c r="W246" s="419">
        <v>168.8</v>
      </c>
      <c r="X246" s="427">
        <v>45047</v>
      </c>
      <c r="Y246" s="428">
        <v>45291</v>
      </c>
      <c r="Z246" s="410" t="s">
        <v>1423</v>
      </c>
      <c r="AA246" s="421">
        <f t="shared" si="11"/>
        <v>0.3</v>
      </c>
      <c r="AB246" s="405">
        <v>450</v>
      </c>
      <c r="AC246" s="405">
        <v>135</v>
      </c>
    </row>
    <row r="247" spans="1:29" s="336" customFormat="1" ht="15" customHeight="1">
      <c r="A247" s="315" t="s">
        <v>147</v>
      </c>
      <c r="B247" s="387" t="s">
        <v>1233</v>
      </c>
      <c r="C247" s="315" t="s">
        <v>1280</v>
      </c>
      <c r="D247" s="387" t="s">
        <v>1234</v>
      </c>
      <c r="E247" s="322" t="s">
        <v>1342</v>
      </c>
      <c r="F247" s="315" t="s">
        <v>1343</v>
      </c>
      <c r="G247" s="315" t="s">
        <v>33</v>
      </c>
      <c r="H247" s="388" t="s">
        <v>1344</v>
      </c>
      <c r="I247" s="319" t="e">
        <f>VLOOKUP(H247,#REF!,1,FALSE)</f>
        <v>#REF!</v>
      </c>
      <c r="J247" s="388" t="s">
        <v>35</v>
      </c>
      <c r="K247" s="322" t="s">
        <v>1425</v>
      </c>
      <c r="L247" s="389" t="s">
        <v>1426</v>
      </c>
      <c r="M247" s="354" t="s">
        <v>1427</v>
      </c>
      <c r="N247" s="384">
        <v>45047</v>
      </c>
      <c r="O247" s="403" t="s">
        <v>1428</v>
      </c>
      <c r="P247" s="390">
        <v>9000</v>
      </c>
      <c r="Q247" s="429">
        <v>77.900000000000006</v>
      </c>
      <c r="R247" s="338">
        <f t="shared" si="10"/>
        <v>701100</v>
      </c>
      <c r="S247" s="393">
        <v>202309</v>
      </c>
      <c r="T247" s="404" t="s">
        <v>1429</v>
      </c>
      <c r="U247" s="339"/>
      <c r="V247" s="396">
        <v>78.085126255000006</v>
      </c>
      <c r="W247" s="372">
        <v>77.84</v>
      </c>
      <c r="X247" s="397">
        <v>45047</v>
      </c>
      <c r="Y247" s="398">
        <v>45291</v>
      </c>
      <c r="Z247" s="322" t="s">
        <v>1430</v>
      </c>
      <c r="AA247" s="400">
        <f t="shared" si="11"/>
        <v>0.3</v>
      </c>
      <c r="AB247" s="315">
        <v>250</v>
      </c>
      <c r="AC247" s="315">
        <v>75</v>
      </c>
    </row>
    <row r="248" spans="1:29" s="336" customFormat="1" ht="15" customHeight="1">
      <c r="A248" s="405" t="s">
        <v>147</v>
      </c>
      <c r="B248" s="406" t="s">
        <v>1233</v>
      </c>
      <c r="C248" s="405" t="s">
        <v>1280</v>
      </c>
      <c r="D248" s="406" t="s">
        <v>1234</v>
      </c>
      <c r="E248" s="410" t="s">
        <v>1342</v>
      </c>
      <c r="F248" s="405" t="s">
        <v>1343</v>
      </c>
      <c r="G248" s="405" t="s">
        <v>33</v>
      </c>
      <c r="H248" s="408" t="s">
        <v>1344</v>
      </c>
      <c r="I248" s="319" t="e">
        <f>VLOOKUP(H248,#REF!,1,FALSE)</f>
        <v>#REF!</v>
      </c>
      <c r="J248" s="408" t="s">
        <v>35</v>
      </c>
      <c r="K248" s="410" t="s">
        <v>1425</v>
      </c>
      <c r="L248" s="423" t="s">
        <v>1426</v>
      </c>
      <c r="M248" s="424" t="s">
        <v>1427</v>
      </c>
      <c r="N248" s="425">
        <v>45047</v>
      </c>
      <c r="O248" s="412" t="s">
        <v>1428</v>
      </c>
      <c r="P248" s="413">
        <v>9000</v>
      </c>
      <c r="Q248" s="426">
        <f>76.39-76.1</f>
        <v>0.29000000000000625</v>
      </c>
      <c r="R248" s="415">
        <f t="shared" si="10"/>
        <v>2610</v>
      </c>
      <c r="S248" s="416">
        <v>202308</v>
      </c>
      <c r="T248" s="417" t="s">
        <v>1431</v>
      </c>
      <c r="U248" s="407"/>
      <c r="V248" s="418">
        <v>76.024907650000003</v>
      </c>
      <c r="W248" s="419">
        <v>76.39</v>
      </c>
      <c r="X248" s="427">
        <v>45047</v>
      </c>
      <c r="Y248" s="428">
        <v>45291</v>
      </c>
      <c r="Z248" s="410" t="s">
        <v>1430</v>
      </c>
      <c r="AA248" s="421">
        <f t="shared" si="11"/>
        <v>0.3</v>
      </c>
      <c r="AB248" s="405">
        <v>250</v>
      </c>
      <c r="AC248" s="405">
        <v>75</v>
      </c>
    </row>
    <row r="249" spans="1:29" s="336" customFormat="1" ht="15" customHeight="1">
      <c r="A249" s="315" t="s">
        <v>147</v>
      </c>
      <c r="B249" s="387" t="s">
        <v>1233</v>
      </c>
      <c r="C249" s="315" t="s">
        <v>1280</v>
      </c>
      <c r="D249" s="387" t="s">
        <v>1234</v>
      </c>
      <c r="E249" s="322" t="s">
        <v>1342</v>
      </c>
      <c r="F249" s="315" t="s">
        <v>1343</v>
      </c>
      <c r="G249" s="315" t="s">
        <v>33</v>
      </c>
      <c r="H249" s="388" t="s">
        <v>1344</v>
      </c>
      <c r="I249" s="319" t="e">
        <f>VLOOKUP(H249,#REF!,1,FALSE)</f>
        <v>#REF!</v>
      </c>
      <c r="J249" s="388" t="s">
        <v>35</v>
      </c>
      <c r="K249" s="322" t="s">
        <v>1432</v>
      </c>
      <c r="L249" s="389" t="s">
        <v>1433</v>
      </c>
      <c r="M249" s="354" t="s">
        <v>1434</v>
      </c>
      <c r="N249" s="384">
        <v>45047</v>
      </c>
      <c r="O249" s="403" t="s">
        <v>328</v>
      </c>
      <c r="P249" s="390">
        <v>9000</v>
      </c>
      <c r="Q249" s="422">
        <v>66</v>
      </c>
      <c r="R249" s="338">
        <f t="shared" si="10"/>
        <v>594000</v>
      </c>
      <c r="S249" s="393">
        <v>202309</v>
      </c>
      <c r="T249" s="404" t="s">
        <v>1435</v>
      </c>
      <c r="U249" s="339"/>
      <c r="V249" s="396">
        <v>67.085399893000002</v>
      </c>
      <c r="W249" s="372">
        <v>66</v>
      </c>
      <c r="X249" s="397">
        <v>45047</v>
      </c>
      <c r="Y249" s="398">
        <v>45291</v>
      </c>
      <c r="Z249" s="322" t="s">
        <v>1436</v>
      </c>
      <c r="AA249" s="400">
        <f t="shared" si="11"/>
        <v>0.3</v>
      </c>
      <c r="AB249" s="315">
        <v>200</v>
      </c>
      <c r="AC249" s="315">
        <v>60</v>
      </c>
    </row>
    <row r="250" spans="1:29" s="52" customFormat="1" ht="15" customHeight="1">
      <c r="A250" s="53" t="s">
        <v>147</v>
      </c>
      <c r="B250" s="120" t="s">
        <v>1233</v>
      </c>
      <c r="C250" s="53" t="s">
        <v>1280</v>
      </c>
      <c r="D250" s="120" t="s">
        <v>1234</v>
      </c>
      <c r="E250" s="70" t="s">
        <v>1342</v>
      </c>
      <c r="F250" s="53" t="s">
        <v>1343</v>
      </c>
      <c r="G250" s="53" t="s">
        <v>33</v>
      </c>
      <c r="H250" s="172" t="s">
        <v>1437</v>
      </c>
      <c r="I250" s="35" t="e">
        <f>VLOOKUP(H250,#REF!,1,FALSE)</f>
        <v>#REF!</v>
      </c>
      <c r="J250" s="172" t="s">
        <v>35</v>
      </c>
      <c r="K250" s="70" t="s">
        <v>1438</v>
      </c>
      <c r="L250" s="38" t="s">
        <v>1439</v>
      </c>
      <c r="M250" s="100" t="s">
        <v>1440</v>
      </c>
      <c r="N250" s="75">
        <v>45108</v>
      </c>
      <c r="O250" s="176" t="s">
        <v>460</v>
      </c>
      <c r="P250" s="173">
        <v>9000</v>
      </c>
      <c r="Q250" s="177">
        <v>31.1</v>
      </c>
      <c r="R250" s="66">
        <f t="shared" si="10"/>
        <v>279900</v>
      </c>
      <c r="S250" s="127">
        <v>202309</v>
      </c>
      <c r="T250" s="178" t="s">
        <v>1441</v>
      </c>
      <c r="U250" s="70"/>
      <c r="V250" s="129">
        <v>31.177877577</v>
      </c>
      <c r="W250" s="103">
        <v>31.1</v>
      </c>
      <c r="X250" s="130">
        <v>45108</v>
      </c>
      <c r="Y250" s="179"/>
      <c r="Z250" s="58" t="s">
        <v>1442</v>
      </c>
      <c r="AA250" s="131">
        <f t="shared" si="11"/>
        <v>0.3</v>
      </c>
      <c r="AB250" s="53">
        <v>100</v>
      </c>
      <c r="AC250" s="53">
        <v>30</v>
      </c>
    </row>
    <row r="251" spans="1:29" s="52" customFormat="1" ht="15" customHeight="1">
      <c r="A251" s="149" t="s">
        <v>147</v>
      </c>
      <c r="B251" s="132" t="s">
        <v>1233</v>
      </c>
      <c r="C251" s="149" t="s">
        <v>1280</v>
      </c>
      <c r="D251" s="132" t="s">
        <v>1234</v>
      </c>
      <c r="E251" s="133" t="s">
        <v>1342</v>
      </c>
      <c r="F251" s="149" t="s">
        <v>1343</v>
      </c>
      <c r="G251" s="149" t="s">
        <v>33</v>
      </c>
      <c r="H251" s="180" t="s">
        <v>1437</v>
      </c>
      <c r="I251" s="35" t="e">
        <f>VLOOKUP(H251,#REF!,1,FALSE)</f>
        <v>#REF!</v>
      </c>
      <c r="J251" s="180" t="s">
        <v>35</v>
      </c>
      <c r="K251" s="133" t="s">
        <v>1438</v>
      </c>
      <c r="L251" s="181" t="s">
        <v>1439</v>
      </c>
      <c r="M251" s="137" t="s">
        <v>1440</v>
      </c>
      <c r="N251" s="182">
        <v>45108</v>
      </c>
      <c r="O251" s="183" t="s">
        <v>460</v>
      </c>
      <c r="P251" s="184">
        <v>9000</v>
      </c>
      <c r="Q251" s="185">
        <f>38.2-35.5</f>
        <v>2.7000000000000028</v>
      </c>
      <c r="R251" s="186">
        <f t="shared" si="10"/>
        <v>24300</v>
      </c>
      <c r="S251" s="143">
        <v>202308</v>
      </c>
      <c r="T251" s="187" t="s">
        <v>1443</v>
      </c>
      <c r="U251" s="133"/>
      <c r="V251" s="145">
        <v>38.119999999999997</v>
      </c>
      <c r="W251" s="146">
        <v>38.200000000000003</v>
      </c>
      <c r="X251" s="147">
        <v>45108</v>
      </c>
      <c r="Y251" s="188"/>
      <c r="Z251" s="189" t="s">
        <v>1442</v>
      </c>
      <c r="AA251" s="148">
        <f t="shared" si="11"/>
        <v>0.3</v>
      </c>
      <c r="AB251" s="149">
        <v>100</v>
      </c>
      <c r="AC251" s="149">
        <v>30</v>
      </c>
    </row>
    <row r="252" spans="1:29" s="52" customFormat="1" ht="15" customHeight="1">
      <c r="A252" s="53" t="s">
        <v>147</v>
      </c>
      <c r="B252" s="120" t="s">
        <v>1233</v>
      </c>
      <c r="C252" s="53" t="s">
        <v>1280</v>
      </c>
      <c r="D252" s="120" t="s">
        <v>1234</v>
      </c>
      <c r="E252" s="70" t="s">
        <v>1342</v>
      </c>
      <c r="F252" s="53" t="s">
        <v>1343</v>
      </c>
      <c r="G252" s="53" t="s">
        <v>33</v>
      </c>
      <c r="H252" s="172" t="s">
        <v>1444</v>
      </c>
      <c r="I252" s="35" t="e">
        <f>VLOOKUP(H252,#REF!,1,FALSE)</f>
        <v>#REF!</v>
      </c>
      <c r="J252" s="172" t="s">
        <v>35</v>
      </c>
      <c r="K252" s="70" t="s">
        <v>1445</v>
      </c>
      <c r="L252" s="38" t="s">
        <v>1446</v>
      </c>
      <c r="M252" s="100" t="s">
        <v>1434</v>
      </c>
      <c r="N252" s="75">
        <v>45108</v>
      </c>
      <c r="O252" s="176" t="s">
        <v>460</v>
      </c>
      <c r="P252" s="173">
        <v>9000</v>
      </c>
      <c r="Q252" s="177">
        <v>30.5</v>
      </c>
      <c r="R252" s="66">
        <f t="shared" si="10"/>
        <v>274500</v>
      </c>
      <c r="S252" s="127">
        <v>202309</v>
      </c>
      <c r="T252" s="178" t="s">
        <v>1447</v>
      </c>
      <c r="U252" s="70"/>
      <c r="V252" s="129">
        <v>29.973527222000001</v>
      </c>
      <c r="W252" s="103">
        <v>31</v>
      </c>
      <c r="X252" s="130">
        <v>45108</v>
      </c>
      <c r="Y252" s="179"/>
      <c r="Z252" s="58" t="s">
        <v>1448</v>
      </c>
      <c r="AA252" s="131">
        <f t="shared" si="11"/>
        <v>0.3</v>
      </c>
      <c r="AB252" s="53">
        <v>100</v>
      </c>
      <c r="AC252" s="53">
        <v>30</v>
      </c>
    </row>
    <row r="253" spans="1:29" s="52" customFormat="1" ht="15" customHeight="1">
      <c r="A253" s="149" t="s">
        <v>147</v>
      </c>
      <c r="B253" s="132" t="s">
        <v>1233</v>
      </c>
      <c r="C253" s="149" t="s">
        <v>1280</v>
      </c>
      <c r="D253" s="132" t="s">
        <v>1234</v>
      </c>
      <c r="E253" s="133" t="s">
        <v>1342</v>
      </c>
      <c r="F253" s="149" t="s">
        <v>1343</v>
      </c>
      <c r="G253" s="149" t="s">
        <v>33</v>
      </c>
      <c r="H253" s="180" t="s">
        <v>1444</v>
      </c>
      <c r="I253" s="35" t="e">
        <f>VLOOKUP(H253,#REF!,1,FALSE)</f>
        <v>#REF!</v>
      </c>
      <c r="J253" s="180" t="s">
        <v>35</v>
      </c>
      <c r="K253" s="133" t="s">
        <v>1445</v>
      </c>
      <c r="L253" s="181" t="s">
        <v>1446</v>
      </c>
      <c r="M253" s="137" t="s">
        <v>1434</v>
      </c>
      <c r="N253" s="182">
        <v>45108</v>
      </c>
      <c r="O253" s="183" t="s">
        <v>460</v>
      </c>
      <c r="P253" s="184">
        <v>9000</v>
      </c>
      <c r="Q253" s="185">
        <f>30.4-30</f>
        <v>0.39999999999999858</v>
      </c>
      <c r="R253" s="186">
        <f t="shared" si="10"/>
        <v>3600</v>
      </c>
      <c r="S253" s="143">
        <v>202308</v>
      </c>
      <c r="T253" s="187" t="s">
        <v>1449</v>
      </c>
      <c r="U253" s="133"/>
      <c r="V253" s="145">
        <v>30.937999999999999</v>
      </c>
      <c r="W253" s="146">
        <v>30.4</v>
      </c>
      <c r="X253" s="147">
        <v>45108</v>
      </c>
      <c r="Y253" s="188"/>
      <c r="Z253" s="189" t="s">
        <v>1448</v>
      </c>
      <c r="AA253" s="148">
        <f t="shared" si="11"/>
        <v>0.3</v>
      </c>
      <c r="AB253" s="149">
        <v>100</v>
      </c>
      <c r="AC253" s="149">
        <v>30</v>
      </c>
    </row>
    <row r="254" spans="1:29" s="52" customFormat="1" ht="15" customHeight="1">
      <c r="A254" s="53" t="s">
        <v>147</v>
      </c>
      <c r="B254" s="120" t="s">
        <v>1233</v>
      </c>
      <c r="C254" s="53" t="s">
        <v>1280</v>
      </c>
      <c r="D254" s="120" t="s">
        <v>1234</v>
      </c>
      <c r="E254" s="70" t="s">
        <v>1342</v>
      </c>
      <c r="F254" s="53" t="s">
        <v>1343</v>
      </c>
      <c r="G254" s="53" t="s">
        <v>33</v>
      </c>
      <c r="H254" s="172" t="s">
        <v>1444</v>
      </c>
      <c r="I254" s="35" t="e">
        <f>VLOOKUP(H254,#REF!,1,FALSE)</f>
        <v>#REF!</v>
      </c>
      <c r="J254" s="172" t="s">
        <v>35</v>
      </c>
      <c r="K254" s="70" t="s">
        <v>1450</v>
      </c>
      <c r="L254" s="38" t="s">
        <v>1451</v>
      </c>
      <c r="M254" s="100" t="s">
        <v>1452</v>
      </c>
      <c r="N254" s="75">
        <v>45170</v>
      </c>
      <c r="O254" s="176" t="s">
        <v>460</v>
      </c>
      <c r="P254" s="173">
        <v>9000</v>
      </c>
      <c r="Q254" s="177">
        <v>30</v>
      </c>
      <c r="R254" s="66">
        <f t="shared" si="10"/>
        <v>270000</v>
      </c>
      <c r="S254" s="127">
        <v>202309</v>
      </c>
      <c r="T254" s="178" t="s">
        <v>1453</v>
      </c>
      <c r="U254" s="70"/>
      <c r="V254" s="129">
        <v>29.701746311000001</v>
      </c>
      <c r="W254" s="103">
        <v>30</v>
      </c>
      <c r="X254" s="130">
        <v>45108</v>
      </c>
      <c r="Y254" s="179"/>
      <c r="Z254" s="58" t="s">
        <v>1454</v>
      </c>
      <c r="AA254" s="131">
        <f t="shared" si="11"/>
        <v>0.3</v>
      </c>
      <c r="AB254" s="53">
        <v>100</v>
      </c>
      <c r="AC254" s="53">
        <v>30</v>
      </c>
    </row>
    <row r="255" spans="1:29" s="336" customFormat="1" ht="15" customHeight="1">
      <c r="A255" s="339" t="s">
        <v>27</v>
      </c>
      <c r="B255" s="387" t="s">
        <v>1233</v>
      </c>
      <c r="C255" s="339" t="s">
        <v>1280</v>
      </c>
      <c r="D255" s="387" t="s">
        <v>1234</v>
      </c>
      <c r="E255" s="339" t="s">
        <v>1455</v>
      </c>
      <c r="F255" s="339" t="s">
        <v>1456</v>
      </c>
      <c r="G255" s="363" t="s">
        <v>1457</v>
      </c>
      <c r="H255" s="388" t="s">
        <v>1458</v>
      </c>
      <c r="I255" s="319" t="e">
        <f>VLOOKUP(H255,#REF!,1,FALSE)</f>
        <v>#REF!</v>
      </c>
      <c r="J255" s="388" t="s">
        <v>35</v>
      </c>
      <c r="K255" s="366" t="s">
        <v>1459</v>
      </c>
      <c r="L255" s="366" t="s">
        <v>1459</v>
      </c>
      <c r="M255" s="364"/>
      <c r="N255" s="384" t="s">
        <v>1460</v>
      </c>
      <c r="O255" s="366" t="s">
        <v>1461</v>
      </c>
      <c r="P255" s="390">
        <v>6740</v>
      </c>
      <c r="Q255" s="391">
        <v>144</v>
      </c>
      <c r="R255" s="392">
        <f t="shared" si="10"/>
        <v>970560</v>
      </c>
      <c r="S255" s="393">
        <v>202309</v>
      </c>
      <c r="T255" s="430" t="s">
        <v>1462</v>
      </c>
      <c r="U255" s="367"/>
      <c r="V255" s="396">
        <v>142.68167114299999</v>
      </c>
      <c r="W255" s="431"/>
      <c r="X255" s="403">
        <v>44866</v>
      </c>
      <c r="Y255" s="403">
        <v>45230</v>
      </c>
      <c r="Z255" s="384" t="s">
        <v>1463</v>
      </c>
      <c r="AA255" s="400">
        <v>0.4</v>
      </c>
      <c r="AB255" s="315">
        <v>360</v>
      </c>
      <c r="AC255" s="315">
        <f>AB255*AA255</f>
        <v>144</v>
      </c>
    </row>
    <row r="256" spans="1:29" s="336" customFormat="1" ht="15" customHeight="1">
      <c r="A256" s="407" t="s">
        <v>27</v>
      </c>
      <c r="B256" s="406" t="s">
        <v>1233</v>
      </c>
      <c r="C256" s="407" t="s">
        <v>1280</v>
      </c>
      <c r="D256" s="406" t="s">
        <v>1465</v>
      </c>
      <c r="E256" s="407" t="s">
        <v>1455</v>
      </c>
      <c r="F256" s="407" t="s">
        <v>1456</v>
      </c>
      <c r="G256" s="432" t="s">
        <v>1457</v>
      </c>
      <c r="H256" s="408" t="s">
        <v>1458</v>
      </c>
      <c r="I256" s="319" t="e">
        <f>VLOOKUP(H256,#REF!,1,FALSE)</f>
        <v>#REF!</v>
      </c>
      <c r="J256" s="408" t="s">
        <v>35</v>
      </c>
      <c r="K256" s="433" t="s">
        <v>1466</v>
      </c>
      <c r="L256" s="433" t="s">
        <v>1464</v>
      </c>
      <c r="M256" s="434"/>
      <c r="N256" s="425" t="s">
        <v>1467</v>
      </c>
      <c r="O256" s="433" t="s">
        <v>1468</v>
      </c>
      <c r="P256" s="413">
        <v>6740</v>
      </c>
      <c r="Q256" s="414">
        <f>181.4-178.72</f>
        <v>2.6800000000000068</v>
      </c>
      <c r="R256" s="435">
        <f t="shared" si="10"/>
        <v>18063.2</v>
      </c>
      <c r="S256" s="416">
        <v>202308</v>
      </c>
      <c r="T256" s="436" t="s">
        <v>5668</v>
      </c>
      <c r="U256" s="437"/>
      <c r="V256" s="418">
        <v>178.72174072300001</v>
      </c>
      <c r="W256" s="419">
        <v>184.07</v>
      </c>
      <c r="X256" s="412">
        <v>44866</v>
      </c>
      <c r="Y256" s="412">
        <v>45230</v>
      </c>
      <c r="Z256" s="425" t="s">
        <v>1463</v>
      </c>
      <c r="AA256" s="421">
        <v>0.4</v>
      </c>
      <c r="AB256" s="405">
        <v>360</v>
      </c>
      <c r="AC256" s="405">
        <v>144</v>
      </c>
    </row>
    <row r="257" spans="1:29" s="336" customFormat="1" ht="15" customHeight="1">
      <c r="A257" s="315" t="s">
        <v>27</v>
      </c>
      <c r="B257" s="387" t="s">
        <v>1233</v>
      </c>
      <c r="C257" s="315" t="s">
        <v>1280</v>
      </c>
      <c r="D257" s="387" t="s">
        <v>1234</v>
      </c>
      <c r="E257" s="339" t="s">
        <v>1455</v>
      </c>
      <c r="F257" s="339" t="s">
        <v>1456</v>
      </c>
      <c r="G257" s="315" t="s">
        <v>33</v>
      </c>
      <c r="H257" s="388" t="s">
        <v>1458</v>
      </c>
      <c r="I257" s="319" t="e">
        <f>VLOOKUP(H257,#REF!,1,FALSE)</f>
        <v>#REF!</v>
      </c>
      <c r="J257" s="315" t="s">
        <v>316</v>
      </c>
      <c r="K257" s="322" t="s">
        <v>1469</v>
      </c>
      <c r="L257" s="322" t="s">
        <v>1470</v>
      </c>
      <c r="M257" s="322"/>
      <c r="N257" s="402">
        <v>44958</v>
      </c>
      <c r="O257" s="402" t="s">
        <v>1471</v>
      </c>
      <c r="P257" s="390">
        <v>6740</v>
      </c>
      <c r="Q257" s="391">
        <v>0</v>
      </c>
      <c r="R257" s="338">
        <f t="shared" si="10"/>
        <v>0</v>
      </c>
      <c r="S257" s="393">
        <v>202309</v>
      </c>
      <c r="T257" s="404" t="s">
        <v>1472</v>
      </c>
      <c r="U257" s="339"/>
      <c r="V257" s="396">
        <v>0</v>
      </c>
      <c r="W257" s="372"/>
      <c r="X257" s="403">
        <v>44866</v>
      </c>
      <c r="Y257" s="403">
        <v>45230</v>
      </c>
      <c r="Z257" s="438" t="s">
        <v>1473</v>
      </c>
      <c r="AA257" s="400">
        <v>0.4</v>
      </c>
      <c r="AB257" s="315">
        <v>0</v>
      </c>
      <c r="AC257" s="315">
        <v>0</v>
      </c>
    </row>
    <row r="258" spans="1:29" s="336" customFormat="1" ht="15" customHeight="1">
      <c r="A258" s="339" t="s">
        <v>27</v>
      </c>
      <c r="B258" s="387" t="s">
        <v>1233</v>
      </c>
      <c r="C258" s="339" t="s">
        <v>1280</v>
      </c>
      <c r="D258" s="387" t="s">
        <v>1234</v>
      </c>
      <c r="E258" s="339" t="s">
        <v>1455</v>
      </c>
      <c r="F258" s="339" t="s">
        <v>1456</v>
      </c>
      <c r="G258" s="363" t="s">
        <v>33</v>
      </c>
      <c r="H258" s="388" t="s">
        <v>1458</v>
      </c>
      <c r="I258" s="319" t="e">
        <f>VLOOKUP(H258,#REF!,1,FALSE)</f>
        <v>#REF!</v>
      </c>
      <c r="J258" s="388" t="s">
        <v>1238</v>
      </c>
      <c r="K258" s="366" t="s">
        <v>1474</v>
      </c>
      <c r="L258" s="366" t="s">
        <v>1475</v>
      </c>
      <c r="M258" s="364"/>
      <c r="N258" s="384">
        <v>43439</v>
      </c>
      <c r="O258" s="366" t="s">
        <v>1253</v>
      </c>
      <c r="P258" s="390">
        <v>6000</v>
      </c>
      <c r="Q258" s="391">
        <v>0</v>
      </c>
      <c r="R258" s="392">
        <f t="shared" si="10"/>
        <v>0</v>
      </c>
      <c r="S258" s="393">
        <v>202309</v>
      </c>
      <c r="T258" s="430" t="s">
        <v>1476</v>
      </c>
      <c r="U258" s="367"/>
      <c r="V258" s="396">
        <v>0</v>
      </c>
      <c r="W258" s="372"/>
      <c r="X258" s="403">
        <v>44866</v>
      </c>
      <c r="Y258" s="403">
        <v>45230</v>
      </c>
      <c r="Z258" s="384" t="s">
        <v>1477</v>
      </c>
      <c r="AA258" s="315" t="s">
        <v>1288</v>
      </c>
      <c r="AB258" s="315">
        <v>0</v>
      </c>
      <c r="AC258" s="315">
        <v>0</v>
      </c>
    </row>
    <row r="259" spans="1:29" s="336" customFormat="1" ht="15" customHeight="1">
      <c r="A259" s="339" t="s">
        <v>27</v>
      </c>
      <c r="B259" s="387" t="s">
        <v>1233</v>
      </c>
      <c r="C259" s="339" t="s">
        <v>1280</v>
      </c>
      <c r="D259" s="387" t="s">
        <v>1234</v>
      </c>
      <c r="E259" s="339" t="s">
        <v>1455</v>
      </c>
      <c r="F259" s="339" t="s">
        <v>1456</v>
      </c>
      <c r="G259" s="363" t="s">
        <v>33</v>
      </c>
      <c r="H259" s="388" t="s">
        <v>1458</v>
      </c>
      <c r="I259" s="319" t="e">
        <f>VLOOKUP(H259,#REF!,1,FALSE)</f>
        <v>#REF!</v>
      </c>
      <c r="J259" s="388" t="s">
        <v>86</v>
      </c>
      <c r="K259" s="366" t="s">
        <v>1478</v>
      </c>
      <c r="L259" s="366" t="s">
        <v>1479</v>
      </c>
      <c r="M259" s="364"/>
      <c r="N259" s="384" t="s">
        <v>1480</v>
      </c>
      <c r="O259" s="366" t="s">
        <v>1481</v>
      </c>
      <c r="P259" s="390">
        <v>110000</v>
      </c>
      <c r="Q259" s="391">
        <v>2</v>
      </c>
      <c r="R259" s="392">
        <f t="shared" si="10"/>
        <v>220000</v>
      </c>
      <c r="S259" s="393">
        <v>202309</v>
      </c>
      <c r="T259" s="430" t="s">
        <v>1482</v>
      </c>
      <c r="U259" s="367"/>
      <c r="V259" s="396">
        <v>0.80317225699999995</v>
      </c>
      <c r="W259" s="372"/>
      <c r="X259" s="403">
        <v>45170</v>
      </c>
      <c r="Y259" s="403"/>
      <c r="Z259" s="384" t="s">
        <v>1483</v>
      </c>
      <c r="AA259" s="400">
        <v>0.2</v>
      </c>
      <c r="AB259" s="315">
        <v>4</v>
      </c>
      <c r="AC259" s="315">
        <f>AB259*AA259</f>
        <v>0.8</v>
      </c>
    </row>
    <row r="260" spans="1:29" s="52" customFormat="1" ht="15" customHeight="1">
      <c r="A260" s="70" t="s">
        <v>27</v>
      </c>
      <c r="B260" s="120" t="s">
        <v>1233</v>
      </c>
      <c r="C260" s="70" t="s">
        <v>1280</v>
      </c>
      <c r="D260" s="120" t="s">
        <v>1234</v>
      </c>
      <c r="E260" s="70" t="s">
        <v>1484</v>
      </c>
      <c r="F260" s="70" t="s">
        <v>1485</v>
      </c>
      <c r="G260" s="36" t="s">
        <v>33</v>
      </c>
      <c r="H260" s="172" t="s">
        <v>1486</v>
      </c>
      <c r="I260" s="35" t="e">
        <f>VLOOKUP(H260,#REF!,1,FALSE)</f>
        <v>#REF!</v>
      </c>
      <c r="J260" s="172" t="s">
        <v>1487</v>
      </c>
      <c r="K260" s="36" t="s">
        <v>1488</v>
      </c>
      <c r="L260" s="190" t="s">
        <v>1489</v>
      </c>
      <c r="M260" s="100" t="s">
        <v>1490</v>
      </c>
      <c r="N260" s="75">
        <v>44935</v>
      </c>
      <c r="O260" s="36" t="s">
        <v>328</v>
      </c>
      <c r="P260" s="173">
        <v>6740</v>
      </c>
      <c r="Q260" s="42">
        <v>80</v>
      </c>
      <c r="R260" s="174">
        <f t="shared" si="10"/>
        <v>539200</v>
      </c>
      <c r="S260" s="127">
        <v>202309</v>
      </c>
      <c r="T260" s="178" t="s">
        <v>1491</v>
      </c>
      <c r="U260" s="41"/>
      <c r="V260" s="129">
        <v>71.801665861999993</v>
      </c>
      <c r="W260" s="103"/>
      <c r="X260" s="130">
        <v>45108</v>
      </c>
      <c r="Y260" s="130"/>
      <c r="Z260" s="75" t="s">
        <v>1492</v>
      </c>
      <c r="AA260" s="131">
        <v>0.4</v>
      </c>
      <c r="AB260" s="53">
        <v>200</v>
      </c>
      <c r="AC260" s="53">
        <v>80</v>
      </c>
    </row>
    <row r="261" spans="1:29" s="52" customFormat="1" ht="15" customHeight="1">
      <c r="A261" s="53" t="s">
        <v>27</v>
      </c>
      <c r="B261" s="120" t="s">
        <v>1233</v>
      </c>
      <c r="C261" s="53" t="s">
        <v>1280</v>
      </c>
      <c r="D261" s="120" t="s">
        <v>1234</v>
      </c>
      <c r="E261" s="58" t="s">
        <v>1493</v>
      </c>
      <c r="F261" s="53" t="s">
        <v>1494</v>
      </c>
      <c r="G261" s="53" t="s">
        <v>33</v>
      </c>
      <c r="H261" s="172" t="s">
        <v>1495</v>
      </c>
      <c r="I261" s="35" t="e">
        <f>VLOOKUP(H261,#REF!,1,FALSE)</f>
        <v>#REF!</v>
      </c>
      <c r="J261" s="53" t="s">
        <v>1238</v>
      </c>
      <c r="K261" s="58" t="s">
        <v>1496</v>
      </c>
      <c r="L261" s="58" t="s">
        <v>1497</v>
      </c>
      <c r="M261" s="58"/>
      <c r="N261" s="191" t="s">
        <v>1498</v>
      </c>
      <c r="O261" s="176" t="s">
        <v>1499</v>
      </c>
      <c r="P261" s="173">
        <v>6740</v>
      </c>
      <c r="Q261" s="42">
        <v>344</v>
      </c>
      <c r="R261" s="66">
        <f t="shared" si="10"/>
        <v>2318560</v>
      </c>
      <c r="S261" s="127">
        <v>202309</v>
      </c>
      <c r="T261" s="178" t="s">
        <v>1500</v>
      </c>
      <c r="U261" s="70"/>
      <c r="V261" s="129">
        <v>325.34832196030999</v>
      </c>
      <c r="W261" s="103"/>
      <c r="X261" s="130">
        <v>45108</v>
      </c>
      <c r="Y261" s="130"/>
      <c r="Z261" s="192" t="s">
        <v>1501</v>
      </c>
      <c r="AA261" s="131">
        <v>0.4</v>
      </c>
      <c r="AB261" s="53">
        <v>860</v>
      </c>
      <c r="AC261" s="53">
        <v>344</v>
      </c>
    </row>
    <row r="262" spans="1:29" s="52" customFormat="1" ht="15" customHeight="1">
      <c r="A262" s="53" t="s">
        <v>27</v>
      </c>
      <c r="B262" s="120" t="s">
        <v>1233</v>
      </c>
      <c r="C262" s="53" t="s">
        <v>1280</v>
      </c>
      <c r="D262" s="120" t="s">
        <v>1234</v>
      </c>
      <c r="E262" s="58" t="s">
        <v>1493</v>
      </c>
      <c r="F262" s="53" t="s">
        <v>1494</v>
      </c>
      <c r="G262" s="53" t="s">
        <v>33</v>
      </c>
      <c r="H262" s="172" t="s">
        <v>1495</v>
      </c>
      <c r="I262" s="35" t="e">
        <f>VLOOKUP(H262,#REF!,1,FALSE)</f>
        <v>#REF!</v>
      </c>
      <c r="J262" s="53" t="s">
        <v>35</v>
      </c>
      <c r="K262" s="58" t="s">
        <v>1503</v>
      </c>
      <c r="L262" s="58" t="s">
        <v>1504</v>
      </c>
      <c r="M262" s="101" t="s">
        <v>1505</v>
      </c>
      <c r="N262" s="191" t="s">
        <v>1506</v>
      </c>
      <c r="O262" s="176" t="s">
        <v>1507</v>
      </c>
      <c r="P262" s="173">
        <v>6740</v>
      </c>
      <c r="Q262" s="42">
        <v>0</v>
      </c>
      <c r="R262" s="66">
        <f t="shared" si="10"/>
        <v>0</v>
      </c>
      <c r="S262" s="127">
        <v>202309</v>
      </c>
      <c r="T262" s="178" t="s">
        <v>1508</v>
      </c>
      <c r="U262" s="70"/>
      <c r="V262" s="129">
        <v>0</v>
      </c>
      <c r="W262" s="103"/>
      <c r="X262" s="130">
        <v>45108</v>
      </c>
      <c r="Y262" s="130"/>
      <c r="Z262" s="192" t="s">
        <v>1509</v>
      </c>
      <c r="AA262" s="131">
        <v>0.4</v>
      </c>
      <c r="AB262" s="53">
        <v>0</v>
      </c>
      <c r="AC262" s="53">
        <v>0</v>
      </c>
    </row>
    <row r="263" spans="1:29" s="52" customFormat="1" ht="15" customHeight="1">
      <c r="A263" s="53" t="s">
        <v>27</v>
      </c>
      <c r="B263" s="120" t="s">
        <v>1233</v>
      </c>
      <c r="C263" s="53" t="s">
        <v>1280</v>
      </c>
      <c r="D263" s="120" t="s">
        <v>1234</v>
      </c>
      <c r="E263" s="58" t="s">
        <v>1493</v>
      </c>
      <c r="F263" s="53" t="s">
        <v>1494</v>
      </c>
      <c r="G263" s="53" t="s">
        <v>33</v>
      </c>
      <c r="H263" s="172" t="s">
        <v>1495</v>
      </c>
      <c r="I263" s="35" t="e">
        <f>VLOOKUP(H263,#REF!,1,FALSE)</f>
        <v>#REF!</v>
      </c>
      <c r="J263" s="53" t="s">
        <v>316</v>
      </c>
      <c r="K263" s="58" t="s">
        <v>1469</v>
      </c>
      <c r="L263" s="58" t="s">
        <v>1470</v>
      </c>
      <c r="M263" s="58"/>
      <c r="N263" s="191" t="s">
        <v>1510</v>
      </c>
      <c r="O263" s="176" t="s">
        <v>1511</v>
      </c>
      <c r="P263" s="173">
        <v>6740</v>
      </c>
      <c r="Q263" s="42">
        <v>0</v>
      </c>
      <c r="R263" s="66">
        <f t="shared" si="10"/>
        <v>0</v>
      </c>
      <c r="S263" s="127">
        <v>202309</v>
      </c>
      <c r="T263" s="178" t="s">
        <v>1472</v>
      </c>
      <c r="U263" s="70"/>
      <c r="V263" s="129">
        <v>0</v>
      </c>
      <c r="W263" s="103"/>
      <c r="X263" s="130">
        <v>45108</v>
      </c>
      <c r="Y263" s="130"/>
      <c r="Z263" s="192" t="s">
        <v>1473</v>
      </c>
      <c r="AA263" s="131">
        <v>0.4</v>
      </c>
      <c r="AB263" s="53">
        <v>0</v>
      </c>
      <c r="AC263" s="53">
        <v>0</v>
      </c>
    </row>
    <row r="264" spans="1:29" s="52" customFormat="1" ht="15" customHeight="1">
      <c r="A264" s="70" t="s">
        <v>27</v>
      </c>
      <c r="B264" s="120" t="s">
        <v>1233</v>
      </c>
      <c r="C264" s="70" t="s">
        <v>1280</v>
      </c>
      <c r="D264" s="120" t="s">
        <v>1234</v>
      </c>
      <c r="E264" s="58" t="s">
        <v>1493</v>
      </c>
      <c r="F264" s="53" t="s">
        <v>1494</v>
      </c>
      <c r="G264" s="36" t="s">
        <v>33</v>
      </c>
      <c r="H264" s="172" t="s">
        <v>1495</v>
      </c>
      <c r="I264" s="35" t="e">
        <f>VLOOKUP(H264,#REF!,1,FALSE)</f>
        <v>#REF!</v>
      </c>
      <c r="J264" s="53" t="s">
        <v>35</v>
      </c>
      <c r="K264" s="101" t="s">
        <v>1512</v>
      </c>
      <c r="L264" s="101" t="s">
        <v>1513</v>
      </c>
      <c r="M264" s="72"/>
      <c r="N264" s="191" t="s">
        <v>1514</v>
      </c>
      <c r="O264" s="36" t="s">
        <v>1515</v>
      </c>
      <c r="P264" s="173">
        <v>6740</v>
      </c>
      <c r="Q264" s="42">
        <v>0</v>
      </c>
      <c r="R264" s="66">
        <f t="shared" si="10"/>
        <v>0</v>
      </c>
      <c r="S264" s="127">
        <v>202309</v>
      </c>
      <c r="T264" s="46" t="s">
        <v>1516</v>
      </c>
      <c r="U264" s="41"/>
      <c r="V264" s="129">
        <v>0</v>
      </c>
      <c r="W264" s="103"/>
      <c r="X264" s="130">
        <v>45108</v>
      </c>
      <c r="Y264" s="130"/>
      <c r="Z264" s="75" t="s">
        <v>1517</v>
      </c>
      <c r="AA264" s="131">
        <v>0.4</v>
      </c>
      <c r="AB264" s="53">
        <v>0</v>
      </c>
      <c r="AC264" s="53">
        <v>0</v>
      </c>
    </row>
    <row r="265" spans="1:29" s="336" customFormat="1" ht="15" customHeight="1">
      <c r="A265" s="315" t="s">
        <v>194</v>
      </c>
      <c r="B265" s="387" t="s">
        <v>1233</v>
      </c>
      <c r="C265" s="315" t="s">
        <v>1280</v>
      </c>
      <c r="D265" s="387" t="s">
        <v>1234</v>
      </c>
      <c r="E265" s="339" t="s">
        <v>1518</v>
      </c>
      <c r="F265" s="315" t="s">
        <v>1519</v>
      </c>
      <c r="G265" s="315" t="s">
        <v>33</v>
      </c>
      <c r="H265" s="339" t="s">
        <v>1520</v>
      </c>
      <c r="I265" s="319" t="e">
        <f>VLOOKUP(H265,#REF!,1,FALSE)</f>
        <v>#REF!</v>
      </c>
      <c r="J265" s="339" t="s">
        <v>1238</v>
      </c>
      <c r="K265" s="339" t="s">
        <v>1521</v>
      </c>
      <c r="L265" s="401" t="s">
        <v>1522</v>
      </c>
      <c r="M265" s="322"/>
      <c r="N265" s="402">
        <v>44131</v>
      </c>
      <c r="O265" s="403" t="s">
        <v>328</v>
      </c>
      <c r="P265" s="390">
        <v>20000</v>
      </c>
      <c r="Q265" s="391">
        <v>49.8</v>
      </c>
      <c r="R265" s="338">
        <f t="shared" si="10"/>
        <v>996000</v>
      </c>
      <c r="S265" s="393">
        <v>202309</v>
      </c>
      <c r="T265" s="404" t="s">
        <v>1523</v>
      </c>
      <c r="U265" s="339"/>
      <c r="V265" s="396">
        <v>48.055728164500998</v>
      </c>
      <c r="W265" s="372">
        <v>51.5</v>
      </c>
      <c r="X265" s="403">
        <v>44166</v>
      </c>
      <c r="Y265" s="355">
        <v>45260</v>
      </c>
      <c r="Z265" s="322" t="s">
        <v>1524</v>
      </c>
      <c r="AA265" s="400">
        <v>0.1</v>
      </c>
      <c r="AB265" s="315">
        <v>200</v>
      </c>
      <c r="AC265" s="315">
        <v>20</v>
      </c>
    </row>
    <row r="266" spans="1:29" s="52" customFormat="1" ht="15" customHeight="1">
      <c r="A266" s="70" t="s">
        <v>194</v>
      </c>
      <c r="B266" s="120" t="s">
        <v>1233</v>
      </c>
      <c r="C266" s="70" t="s">
        <v>1280</v>
      </c>
      <c r="D266" s="120" t="s">
        <v>1234</v>
      </c>
      <c r="E266" s="70" t="s">
        <v>1281</v>
      </c>
      <c r="F266" s="53" t="s">
        <v>1519</v>
      </c>
      <c r="G266" s="36" t="s">
        <v>33</v>
      </c>
      <c r="H266" s="37" t="s">
        <v>1283</v>
      </c>
      <c r="I266" s="35" t="e">
        <f>VLOOKUP(H266,#REF!,1,FALSE)</f>
        <v>#REF!</v>
      </c>
      <c r="J266" s="172" t="s">
        <v>1238</v>
      </c>
      <c r="K266" s="36" t="s">
        <v>1525</v>
      </c>
      <c r="L266" s="38" t="s">
        <v>1526</v>
      </c>
      <c r="M266" s="38" t="s">
        <v>1527</v>
      </c>
      <c r="N266" s="75" t="s">
        <v>1528</v>
      </c>
      <c r="O266" s="36" t="s">
        <v>1529</v>
      </c>
      <c r="P266" s="155">
        <v>9500</v>
      </c>
      <c r="Q266" s="42">
        <v>150.6</v>
      </c>
      <c r="R266" s="174">
        <f t="shared" si="10"/>
        <v>1430700</v>
      </c>
      <c r="S266" s="127">
        <v>202309</v>
      </c>
      <c r="T266" s="164" t="s">
        <v>1530</v>
      </c>
      <c r="U266" s="165"/>
      <c r="V266" s="129">
        <v>148.24362812097999</v>
      </c>
      <c r="W266" s="103">
        <v>152.80000000000001</v>
      </c>
      <c r="X266" s="130">
        <v>45139</v>
      </c>
      <c r="Y266" s="130"/>
      <c r="Z266" s="58" t="s">
        <v>1531</v>
      </c>
      <c r="AA266" s="131">
        <v>0.3</v>
      </c>
      <c r="AB266" s="53">
        <v>400</v>
      </c>
      <c r="AC266" s="53">
        <v>108</v>
      </c>
    </row>
    <row r="267" spans="1:29" s="52" customFormat="1" ht="15" customHeight="1">
      <c r="A267" s="133" t="s">
        <v>194</v>
      </c>
      <c r="B267" s="132" t="s">
        <v>1233</v>
      </c>
      <c r="C267" s="133" t="s">
        <v>1280</v>
      </c>
      <c r="D267" s="132" t="s">
        <v>1234</v>
      </c>
      <c r="E267" s="133" t="s">
        <v>1281</v>
      </c>
      <c r="F267" s="149" t="s">
        <v>1519</v>
      </c>
      <c r="G267" s="193" t="s">
        <v>33</v>
      </c>
      <c r="H267" s="135" t="s">
        <v>1283</v>
      </c>
      <c r="I267" s="35" t="e">
        <f>VLOOKUP(H267,#REF!,1,FALSE)</f>
        <v>#REF!</v>
      </c>
      <c r="J267" s="180" t="s">
        <v>1238</v>
      </c>
      <c r="K267" s="193" t="s">
        <v>1525</v>
      </c>
      <c r="L267" s="181" t="s">
        <v>1526</v>
      </c>
      <c r="M267" s="181" t="s">
        <v>1527</v>
      </c>
      <c r="N267" s="182" t="s">
        <v>1528</v>
      </c>
      <c r="O267" s="193" t="s">
        <v>1529</v>
      </c>
      <c r="P267" s="160">
        <v>9500</v>
      </c>
      <c r="Q267" s="141">
        <f>129.63-129.6</f>
        <v>3.0000000000001137E-2</v>
      </c>
      <c r="R267" s="194">
        <f t="shared" si="10"/>
        <v>285</v>
      </c>
      <c r="S267" s="143">
        <v>202308</v>
      </c>
      <c r="T267" s="169" t="s">
        <v>1532</v>
      </c>
      <c r="U267" s="170"/>
      <c r="V267" s="145">
        <v>127.6106775431</v>
      </c>
      <c r="W267" s="146">
        <v>131.63999999999999</v>
      </c>
      <c r="X267" s="147">
        <v>45139</v>
      </c>
      <c r="Y267" s="147"/>
      <c r="Z267" s="189" t="s">
        <v>1531</v>
      </c>
      <c r="AA267" s="148">
        <v>0.3</v>
      </c>
      <c r="AB267" s="149">
        <v>400</v>
      </c>
      <c r="AC267" s="149">
        <v>108</v>
      </c>
    </row>
    <row r="268" spans="1:29" s="52" customFormat="1" ht="15" customHeight="1">
      <c r="A268" s="70" t="s">
        <v>194</v>
      </c>
      <c r="B268" s="120" t="s">
        <v>1233</v>
      </c>
      <c r="C268" s="70" t="s">
        <v>1280</v>
      </c>
      <c r="D268" s="120" t="s">
        <v>1234</v>
      </c>
      <c r="E268" s="70" t="s">
        <v>1281</v>
      </c>
      <c r="F268" s="53" t="s">
        <v>1519</v>
      </c>
      <c r="G268" s="36" t="s">
        <v>33</v>
      </c>
      <c r="H268" s="37" t="s">
        <v>1283</v>
      </c>
      <c r="I268" s="35" t="e">
        <f>VLOOKUP(H268,#REF!,1,FALSE)</f>
        <v>#REF!</v>
      </c>
      <c r="J268" s="172" t="s">
        <v>1238</v>
      </c>
      <c r="K268" s="36" t="s">
        <v>1533</v>
      </c>
      <c r="L268" s="38" t="s">
        <v>1534</v>
      </c>
      <c r="M268" s="38" t="s">
        <v>1535</v>
      </c>
      <c r="N268" s="75">
        <v>44501</v>
      </c>
      <c r="O268" s="36" t="s">
        <v>1126</v>
      </c>
      <c r="P268" s="155">
        <v>9500</v>
      </c>
      <c r="Q268" s="42">
        <v>120</v>
      </c>
      <c r="R268" s="174">
        <f t="shared" si="10"/>
        <v>1140000</v>
      </c>
      <c r="S268" s="127">
        <v>202309</v>
      </c>
      <c r="T268" s="164" t="s">
        <v>1536</v>
      </c>
      <c r="U268" s="165"/>
      <c r="V268" s="129">
        <v>115.6262887381</v>
      </c>
      <c r="W268" s="103">
        <v>122</v>
      </c>
      <c r="X268" s="130">
        <v>45139</v>
      </c>
      <c r="Y268" s="130"/>
      <c r="Z268" s="58" t="s">
        <v>1537</v>
      </c>
      <c r="AA268" s="131">
        <v>0.3</v>
      </c>
      <c r="AB268" s="53">
        <v>400</v>
      </c>
      <c r="AC268" s="53">
        <v>120</v>
      </c>
    </row>
    <row r="269" spans="1:29" s="336" customFormat="1" ht="15" customHeight="1">
      <c r="A269" s="315" t="s">
        <v>194</v>
      </c>
      <c r="B269" s="387" t="s">
        <v>1233</v>
      </c>
      <c r="C269" s="315" t="s">
        <v>1280</v>
      </c>
      <c r="D269" s="387" t="s">
        <v>1234</v>
      </c>
      <c r="E269" s="339" t="s">
        <v>1518</v>
      </c>
      <c r="F269" s="315" t="s">
        <v>1519</v>
      </c>
      <c r="G269" s="315" t="s">
        <v>33</v>
      </c>
      <c r="H269" s="339" t="s">
        <v>1520</v>
      </c>
      <c r="I269" s="319" t="e">
        <f>VLOOKUP(H269,#REF!,1,FALSE)</f>
        <v>#REF!</v>
      </c>
      <c r="J269" s="339" t="s">
        <v>86</v>
      </c>
      <c r="K269" s="339" t="s">
        <v>1538</v>
      </c>
      <c r="L269" s="401" t="s">
        <v>1539</v>
      </c>
      <c r="M269" s="322"/>
      <c r="N269" s="402">
        <v>44228</v>
      </c>
      <c r="O269" s="403" t="s">
        <v>156</v>
      </c>
      <c r="P269" s="390">
        <v>200000</v>
      </c>
      <c r="Q269" s="391">
        <v>1</v>
      </c>
      <c r="R269" s="338">
        <f t="shared" si="10"/>
        <v>200000</v>
      </c>
      <c r="S269" s="393">
        <v>202309</v>
      </c>
      <c r="T269" s="404" t="s">
        <v>1540</v>
      </c>
      <c r="U269" s="339"/>
      <c r="V269" s="396">
        <v>6.1680000000000001E-6</v>
      </c>
      <c r="W269" s="372">
        <v>1</v>
      </c>
      <c r="X269" s="403">
        <v>44166</v>
      </c>
      <c r="Y269" s="355">
        <v>45260</v>
      </c>
      <c r="Z269" s="322" t="s">
        <v>1541</v>
      </c>
      <c r="AA269" s="400">
        <f>AC269/AB269</f>
        <v>0.05</v>
      </c>
      <c r="AB269" s="315">
        <v>20</v>
      </c>
      <c r="AC269" s="315">
        <v>1</v>
      </c>
    </row>
    <row r="270" spans="1:29" s="336" customFormat="1" ht="15" customHeight="1">
      <c r="A270" s="315" t="s">
        <v>41</v>
      </c>
      <c r="B270" s="387" t="s">
        <v>1542</v>
      </c>
      <c r="C270" s="315" t="s">
        <v>43</v>
      </c>
      <c r="D270" s="387" t="s">
        <v>1234</v>
      </c>
      <c r="E270" s="339" t="s">
        <v>1518</v>
      </c>
      <c r="F270" s="315" t="s">
        <v>1519</v>
      </c>
      <c r="G270" s="315" t="s">
        <v>33</v>
      </c>
      <c r="H270" s="339" t="s">
        <v>1543</v>
      </c>
      <c r="I270" s="319" t="e">
        <f>VLOOKUP(H270,#REF!,1,FALSE)</f>
        <v>#REF!</v>
      </c>
      <c r="J270" s="339" t="s">
        <v>35</v>
      </c>
      <c r="K270" s="339" t="s">
        <v>1544</v>
      </c>
      <c r="L270" s="401" t="s">
        <v>1545</v>
      </c>
      <c r="M270" s="322"/>
      <c r="N270" s="402">
        <v>45139</v>
      </c>
      <c r="O270" s="403" t="s">
        <v>480</v>
      </c>
      <c r="P270" s="390">
        <v>5120</v>
      </c>
      <c r="Q270" s="391">
        <v>396.97199999999998</v>
      </c>
      <c r="R270" s="338">
        <f t="shared" si="10"/>
        <v>2032496.6399999999</v>
      </c>
      <c r="S270" s="393">
        <v>202309</v>
      </c>
      <c r="T270" s="404" t="s">
        <v>1546</v>
      </c>
      <c r="U270" s="339"/>
      <c r="V270" s="439">
        <v>396.97167968799999</v>
      </c>
      <c r="W270" s="372"/>
      <c r="X270" s="403">
        <v>45139</v>
      </c>
      <c r="Y270" s="355">
        <v>45291</v>
      </c>
      <c r="Z270" s="322" t="s">
        <v>1547</v>
      </c>
      <c r="AA270" s="400">
        <v>0</v>
      </c>
      <c r="AB270" s="315">
        <v>300</v>
      </c>
      <c r="AC270" s="315">
        <v>0</v>
      </c>
    </row>
    <row r="271" spans="1:29" s="336" customFormat="1" ht="15" customHeight="1">
      <c r="A271" s="440" t="s">
        <v>147</v>
      </c>
      <c r="B271" s="387" t="s">
        <v>1548</v>
      </c>
      <c r="C271" s="441" t="s">
        <v>1549</v>
      </c>
      <c r="D271" s="315" t="s">
        <v>312</v>
      </c>
      <c r="E271" s="339" t="s">
        <v>1550</v>
      </c>
      <c r="F271" s="440" t="s">
        <v>1551</v>
      </c>
      <c r="G271" s="344" t="s">
        <v>33</v>
      </c>
      <c r="H271" s="344" t="s">
        <v>1552</v>
      </c>
      <c r="I271" s="319" t="e">
        <f>VLOOKUP(H271,#REF!,1,FALSE)</f>
        <v>#REF!</v>
      </c>
      <c r="J271" s="344" t="s">
        <v>86</v>
      </c>
      <c r="K271" s="442" t="s">
        <v>1553</v>
      </c>
      <c r="L271" s="443" t="s">
        <v>1554</v>
      </c>
      <c r="M271" s="364" t="s">
        <v>1555</v>
      </c>
      <c r="N271" s="384" t="s">
        <v>1556</v>
      </c>
      <c r="O271" s="361" t="s">
        <v>545</v>
      </c>
      <c r="P271" s="444">
        <v>210000</v>
      </c>
      <c r="Q271" s="391">
        <v>0</v>
      </c>
      <c r="R271" s="326">
        <f t="shared" si="10"/>
        <v>0</v>
      </c>
      <c r="S271" s="393">
        <v>202309</v>
      </c>
      <c r="T271" s="445" t="s">
        <v>1557</v>
      </c>
      <c r="U271" s="395"/>
      <c r="V271" s="396">
        <v>0</v>
      </c>
      <c r="W271" s="372"/>
      <c r="X271" s="397">
        <v>43617</v>
      </c>
      <c r="Y271" s="398">
        <v>45443</v>
      </c>
      <c r="Z271" s="322" t="s">
        <v>1555</v>
      </c>
      <c r="AA271" s="400">
        <v>0</v>
      </c>
      <c r="AB271" s="315">
        <v>0</v>
      </c>
      <c r="AC271" s="315">
        <v>0</v>
      </c>
    </row>
    <row r="272" spans="1:29" s="52" customFormat="1" ht="15" customHeight="1">
      <c r="A272" s="195" t="s">
        <v>194</v>
      </c>
      <c r="B272" s="120" t="s">
        <v>1548</v>
      </c>
      <c r="C272" s="196" t="s">
        <v>1549</v>
      </c>
      <c r="D272" s="54" t="s">
        <v>312</v>
      </c>
      <c r="E272" s="70" t="s">
        <v>1558</v>
      </c>
      <c r="F272" s="195" t="s">
        <v>1559</v>
      </c>
      <c r="G272" s="37" t="s">
        <v>33</v>
      </c>
      <c r="H272" s="37" t="s">
        <v>1560</v>
      </c>
      <c r="I272" s="35" t="e">
        <f>VLOOKUP(H272,#REF!,1,FALSE)</f>
        <v>#REF!</v>
      </c>
      <c r="J272" s="37" t="s">
        <v>35</v>
      </c>
      <c r="K272" s="197" t="s">
        <v>1561</v>
      </c>
      <c r="L272" s="198" t="s">
        <v>1559</v>
      </c>
      <c r="M272" s="100"/>
      <c r="N272" s="75" t="s">
        <v>1562</v>
      </c>
      <c r="O272" s="40" t="s">
        <v>1563</v>
      </c>
      <c r="P272" s="173">
        <v>6000</v>
      </c>
      <c r="Q272" s="42">
        <v>54.9</v>
      </c>
      <c r="R272" s="62">
        <f t="shared" ref="R272:R298" si="12">ROUND(P272*Q272,2)</f>
        <v>329400</v>
      </c>
      <c r="S272" s="127">
        <v>202309</v>
      </c>
      <c r="T272" s="199" t="s">
        <v>1564</v>
      </c>
      <c r="U272" s="165"/>
      <c r="V272" s="129">
        <v>54.880805969000001</v>
      </c>
      <c r="W272" s="103"/>
      <c r="X272" s="176">
        <v>45017</v>
      </c>
      <c r="Y272" s="179"/>
      <c r="Z272" s="200" t="s">
        <v>1565</v>
      </c>
      <c r="AA272" s="131">
        <v>0.25</v>
      </c>
      <c r="AB272" s="53">
        <v>200</v>
      </c>
      <c r="AC272" s="53">
        <v>50</v>
      </c>
    </row>
    <row r="273" spans="1:29" s="52" customFormat="1" ht="15" customHeight="1">
      <c r="A273" s="195" t="s">
        <v>194</v>
      </c>
      <c r="B273" s="120" t="s">
        <v>1548</v>
      </c>
      <c r="C273" s="196" t="s">
        <v>1549</v>
      </c>
      <c r="D273" s="54" t="s">
        <v>312</v>
      </c>
      <c r="E273" s="70" t="s">
        <v>1558</v>
      </c>
      <c r="F273" s="195" t="s">
        <v>1559</v>
      </c>
      <c r="G273" s="37" t="s">
        <v>33</v>
      </c>
      <c r="H273" s="37" t="s">
        <v>1560</v>
      </c>
      <c r="I273" s="35" t="e">
        <f>VLOOKUP(H273,#REF!,1,FALSE)</f>
        <v>#REF!</v>
      </c>
      <c r="J273" s="37" t="s">
        <v>334</v>
      </c>
      <c r="K273" s="197" t="s">
        <v>1566</v>
      </c>
      <c r="L273" s="198" t="s">
        <v>1567</v>
      </c>
      <c r="M273" s="100"/>
      <c r="N273" s="75" t="s">
        <v>1568</v>
      </c>
      <c r="O273" s="40" t="s">
        <v>1569</v>
      </c>
      <c r="P273" s="173">
        <v>6000</v>
      </c>
      <c r="Q273" s="42">
        <v>2.2000000000000002</v>
      </c>
      <c r="R273" s="62">
        <f t="shared" si="12"/>
        <v>13200</v>
      </c>
      <c r="S273" s="127">
        <v>202309</v>
      </c>
      <c r="T273" s="199" t="s">
        <v>1570</v>
      </c>
      <c r="U273" s="165"/>
      <c r="V273" s="129">
        <v>2.2000000000000002</v>
      </c>
      <c r="W273" s="103"/>
      <c r="X273" s="176">
        <v>45017</v>
      </c>
      <c r="Y273" s="179"/>
      <c r="Z273" s="200" t="s">
        <v>1571</v>
      </c>
      <c r="AA273" s="131">
        <v>0.25</v>
      </c>
      <c r="AB273" s="53">
        <v>10</v>
      </c>
      <c r="AC273" s="53">
        <v>2.5</v>
      </c>
    </row>
    <row r="274" spans="1:29" s="52" customFormat="1" ht="15" customHeight="1">
      <c r="A274" s="195" t="s">
        <v>194</v>
      </c>
      <c r="B274" s="120" t="s">
        <v>1548</v>
      </c>
      <c r="C274" s="196" t="s">
        <v>1549</v>
      </c>
      <c r="D274" s="54" t="s">
        <v>312</v>
      </c>
      <c r="E274" s="70" t="s">
        <v>1558</v>
      </c>
      <c r="F274" s="195" t="s">
        <v>1559</v>
      </c>
      <c r="G274" s="37" t="s">
        <v>33</v>
      </c>
      <c r="H274" s="37" t="s">
        <v>1560</v>
      </c>
      <c r="I274" s="35" t="e">
        <f>VLOOKUP(H274,#REF!,1,FALSE)</f>
        <v>#REF!</v>
      </c>
      <c r="J274" s="37" t="s">
        <v>35</v>
      </c>
      <c r="K274" s="197" t="s">
        <v>1572</v>
      </c>
      <c r="L274" s="198" t="s">
        <v>1573</v>
      </c>
      <c r="M274" s="100"/>
      <c r="N274" s="75" t="s">
        <v>1574</v>
      </c>
      <c r="O274" s="40" t="s">
        <v>682</v>
      </c>
      <c r="P274" s="173">
        <v>6000</v>
      </c>
      <c r="Q274" s="42">
        <v>0</v>
      </c>
      <c r="R274" s="62">
        <f t="shared" si="12"/>
        <v>0</v>
      </c>
      <c r="S274" s="127">
        <v>202309</v>
      </c>
      <c r="T274" s="199" t="s">
        <v>1575</v>
      </c>
      <c r="U274" s="165"/>
      <c r="V274" s="129">
        <v>0</v>
      </c>
      <c r="W274" s="103"/>
      <c r="X274" s="176">
        <v>45017</v>
      </c>
      <c r="Y274" s="179"/>
      <c r="Z274" s="200" t="s">
        <v>1576</v>
      </c>
      <c r="AA274" s="131">
        <v>0.25</v>
      </c>
      <c r="AB274" s="53">
        <v>0</v>
      </c>
      <c r="AC274" s="53">
        <v>0</v>
      </c>
    </row>
    <row r="275" spans="1:29" s="52" customFormat="1" ht="15" customHeight="1">
      <c r="A275" s="195" t="s">
        <v>194</v>
      </c>
      <c r="B275" s="120" t="s">
        <v>1548</v>
      </c>
      <c r="C275" s="196" t="s">
        <v>1549</v>
      </c>
      <c r="D275" s="54" t="s">
        <v>312</v>
      </c>
      <c r="E275" s="70" t="s">
        <v>1558</v>
      </c>
      <c r="F275" s="195" t="s">
        <v>1559</v>
      </c>
      <c r="G275" s="37" t="s">
        <v>33</v>
      </c>
      <c r="H275" s="37" t="s">
        <v>1560</v>
      </c>
      <c r="I275" s="35" t="e">
        <f>VLOOKUP(H275,#REF!,1,FALSE)</f>
        <v>#REF!</v>
      </c>
      <c r="J275" s="37" t="s">
        <v>35</v>
      </c>
      <c r="K275" s="197" t="s">
        <v>1577</v>
      </c>
      <c r="L275" s="198" t="s">
        <v>1578</v>
      </c>
      <c r="M275" s="100"/>
      <c r="N275" s="75" t="s">
        <v>1579</v>
      </c>
      <c r="O275" s="40" t="s">
        <v>755</v>
      </c>
      <c r="P275" s="173">
        <v>6000</v>
      </c>
      <c r="Q275" s="42">
        <v>7.1</v>
      </c>
      <c r="R275" s="62">
        <f t="shared" si="12"/>
        <v>42600</v>
      </c>
      <c r="S275" s="127">
        <v>202309</v>
      </c>
      <c r="T275" s="199" t="s">
        <v>1580</v>
      </c>
      <c r="U275" s="165"/>
      <c r="V275" s="129">
        <v>7.0328412059999996</v>
      </c>
      <c r="W275" s="103"/>
      <c r="X275" s="176">
        <v>45017</v>
      </c>
      <c r="Y275" s="179"/>
      <c r="Z275" s="200" t="s">
        <v>1581</v>
      </c>
      <c r="AA275" s="131">
        <v>0.25</v>
      </c>
      <c r="AB275" s="53">
        <v>20</v>
      </c>
      <c r="AC275" s="53">
        <v>5</v>
      </c>
    </row>
    <row r="276" spans="1:29" s="52" customFormat="1" ht="15" customHeight="1">
      <c r="A276" s="195" t="s">
        <v>194</v>
      </c>
      <c r="B276" s="120" t="s">
        <v>1548</v>
      </c>
      <c r="C276" s="196" t="s">
        <v>1549</v>
      </c>
      <c r="D276" s="54" t="s">
        <v>312</v>
      </c>
      <c r="E276" s="70" t="s">
        <v>1558</v>
      </c>
      <c r="F276" s="195" t="s">
        <v>1582</v>
      </c>
      <c r="G276" s="37" t="s">
        <v>33</v>
      </c>
      <c r="H276" s="37" t="s">
        <v>1560</v>
      </c>
      <c r="I276" s="35" t="e">
        <f>VLOOKUP(H276,#REF!,1,FALSE)</f>
        <v>#REF!</v>
      </c>
      <c r="J276" s="37" t="s">
        <v>35</v>
      </c>
      <c r="K276" s="197" t="s">
        <v>1583</v>
      </c>
      <c r="L276" s="198" t="s">
        <v>1584</v>
      </c>
      <c r="M276" s="100"/>
      <c r="N276" s="75" t="s">
        <v>1585</v>
      </c>
      <c r="O276" s="40" t="s">
        <v>1586</v>
      </c>
      <c r="P276" s="173">
        <v>6000</v>
      </c>
      <c r="Q276" s="42">
        <v>83</v>
      </c>
      <c r="R276" s="62">
        <f t="shared" si="12"/>
        <v>498000</v>
      </c>
      <c r="S276" s="127">
        <v>202309</v>
      </c>
      <c r="T276" s="199" t="s">
        <v>1587</v>
      </c>
      <c r="U276" s="165"/>
      <c r="V276" s="129">
        <v>82.926116942999997</v>
      </c>
      <c r="W276" s="103"/>
      <c r="X276" s="176">
        <v>45017</v>
      </c>
      <c r="Y276" s="179"/>
      <c r="Z276" s="200" t="s">
        <v>1588</v>
      </c>
      <c r="AA276" s="131">
        <v>0.2</v>
      </c>
      <c r="AB276" s="53">
        <v>360</v>
      </c>
      <c r="AC276" s="53">
        <f t="shared" ref="AC276:AC282" si="13">AB276*AA276</f>
        <v>72</v>
      </c>
    </row>
    <row r="277" spans="1:29" s="52" customFormat="1" ht="15" customHeight="1">
      <c r="A277" s="195" t="s">
        <v>194</v>
      </c>
      <c r="B277" s="120" t="s">
        <v>1548</v>
      </c>
      <c r="C277" s="196" t="s">
        <v>1549</v>
      </c>
      <c r="D277" s="54" t="s">
        <v>312</v>
      </c>
      <c r="E277" s="70" t="s">
        <v>1558</v>
      </c>
      <c r="F277" s="195" t="s">
        <v>1582</v>
      </c>
      <c r="G277" s="37" t="s">
        <v>33</v>
      </c>
      <c r="H277" s="37" t="s">
        <v>1560</v>
      </c>
      <c r="I277" s="35" t="e">
        <f>VLOOKUP(H277,#REF!,1,FALSE)</f>
        <v>#REF!</v>
      </c>
      <c r="J277" s="37" t="s">
        <v>35</v>
      </c>
      <c r="K277" s="197" t="s">
        <v>1589</v>
      </c>
      <c r="L277" s="198" t="s">
        <v>1590</v>
      </c>
      <c r="M277" s="100"/>
      <c r="N277" s="75">
        <v>43245</v>
      </c>
      <c r="O277" s="40" t="s">
        <v>1359</v>
      </c>
      <c r="P277" s="173">
        <v>6000</v>
      </c>
      <c r="Q277" s="42">
        <v>37.1</v>
      </c>
      <c r="R277" s="62">
        <f t="shared" si="12"/>
        <v>222600</v>
      </c>
      <c r="S277" s="127">
        <v>202309</v>
      </c>
      <c r="T277" s="199" t="s">
        <v>1591</v>
      </c>
      <c r="U277" s="165"/>
      <c r="V277" s="129">
        <v>37.060371398999997</v>
      </c>
      <c r="W277" s="103"/>
      <c r="X277" s="176">
        <v>45017</v>
      </c>
      <c r="Y277" s="179"/>
      <c r="Z277" s="200" t="s">
        <v>1592</v>
      </c>
      <c r="AA277" s="131">
        <v>0.2</v>
      </c>
      <c r="AB277" s="53">
        <v>160</v>
      </c>
      <c r="AC277" s="53">
        <f t="shared" si="13"/>
        <v>32</v>
      </c>
    </row>
    <row r="278" spans="1:29" s="52" customFormat="1" ht="15" customHeight="1">
      <c r="A278" s="201" t="s">
        <v>194</v>
      </c>
      <c r="B278" s="132" t="s">
        <v>1548</v>
      </c>
      <c r="C278" s="202" t="s">
        <v>1549</v>
      </c>
      <c r="D278" s="158" t="s">
        <v>312</v>
      </c>
      <c r="E278" s="133" t="s">
        <v>1558</v>
      </c>
      <c r="F278" s="201" t="s">
        <v>1582</v>
      </c>
      <c r="G278" s="135" t="s">
        <v>33</v>
      </c>
      <c r="H278" s="135" t="s">
        <v>1560</v>
      </c>
      <c r="I278" s="35" t="e">
        <f>VLOOKUP(H278,#REF!,1,FALSE)</f>
        <v>#REF!</v>
      </c>
      <c r="J278" s="135" t="s">
        <v>35</v>
      </c>
      <c r="K278" s="203" t="s">
        <v>1589</v>
      </c>
      <c r="L278" s="204" t="s">
        <v>1590</v>
      </c>
      <c r="M278" s="137"/>
      <c r="N278" s="182">
        <v>43245</v>
      </c>
      <c r="O278" s="205" t="s">
        <v>1359</v>
      </c>
      <c r="P278" s="184">
        <v>6000</v>
      </c>
      <c r="Q278" s="141">
        <v>9.1449999999999996</v>
      </c>
      <c r="R278" s="161">
        <f t="shared" si="12"/>
        <v>54870</v>
      </c>
      <c r="S278" s="143">
        <v>202307</v>
      </c>
      <c r="T278" s="206" t="s">
        <v>1593</v>
      </c>
      <c r="U278" s="170"/>
      <c r="V278" s="145">
        <v>45.529422760000003</v>
      </c>
      <c r="W278" s="146">
        <v>64.010000000000005</v>
      </c>
      <c r="X278" s="183">
        <v>45017</v>
      </c>
      <c r="Y278" s="188"/>
      <c r="Z278" s="207" t="s">
        <v>1592</v>
      </c>
      <c r="AA278" s="148">
        <v>0.2</v>
      </c>
      <c r="AB278" s="149">
        <v>160</v>
      </c>
      <c r="AC278" s="149">
        <f t="shared" si="13"/>
        <v>32</v>
      </c>
    </row>
    <row r="279" spans="1:29" s="52" customFormat="1" ht="15" customHeight="1">
      <c r="A279" s="201" t="s">
        <v>194</v>
      </c>
      <c r="B279" s="132" t="s">
        <v>1548</v>
      </c>
      <c r="C279" s="202" t="s">
        <v>1549</v>
      </c>
      <c r="D279" s="158" t="s">
        <v>312</v>
      </c>
      <c r="E279" s="133" t="s">
        <v>1558</v>
      </c>
      <c r="F279" s="201" t="s">
        <v>1582</v>
      </c>
      <c r="G279" s="135" t="s">
        <v>33</v>
      </c>
      <c r="H279" s="135" t="s">
        <v>1560</v>
      </c>
      <c r="I279" s="35" t="e">
        <f>VLOOKUP(H279,#REF!,1,FALSE)</f>
        <v>#REF!</v>
      </c>
      <c r="J279" s="135" t="s">
        <v>35</v>
      </c>
      <c r="K279" s="203" t="s">
        <v>1589</v>
      </c>
      <c r="L279" s="204" t="s">
        <v>1590</v>
      </c>
      <c r="M279" s="137"/>
      <c r="N279" s="182">
        <v>43245</v>
      </c>
      <c r="O279" s="205" t="s">
        <v>1359</v>
      </c>
      <c r="P279" s="184">
        <v>6000</v>
      </c>
      <c r="Q279" s="141">
        <f>46.285-46</f>
        <v>0.28499999999999659</v>
      </c>
      <c r="R279" s="161">
        <f t="shared" si="12"/>
        <v>1710</v>
      </c>
      <c r="S279" s="143">
        <v>202308</v>
      </c>
      <c r="T279" s="206" t="s">
        <v>1594</v>
      </c>
      <c r="U279" s="170"/>
      <c r="V279" s="145">
        <v>45.926040649000001</v>
      </c>
      <c r="W279" s="146">
        <v>46.64</v>
      </c>
      <c r="X279" s="183">
        <v>45017</v>
      </c>
      <c r="Y279" s="188"/>
      <c r="Z279" s="207" t="s">
        <v>1592</v>
      </c>
      <c r="AA279" s="148">
        <v>0.2</v>
      </c>
      <c r="AB279" s="149">
        <v>160</v>
      </c>
      <c r="AC279" s="149">
        <f t="shared" si="13"/>
        <v>32</v>
      </c>
    </row>
    <row r="280" spans="1:29" s="52" customFormat="1" ht="15" customHeight="1">
      <c r="A280" s="195" t="s">
        <v>194</v>
      </c>
      <c r="B280" s="120" t="s">
        <v>1548</v>
      </c>
      <c r="C280" s="196" t="s">
        <v>1549</v>
      </c>
      <c r="D280" s="54" t="s">
        <v>312</v>
      </c>
      <c r="E280" s="70" t="s">
        <v>1558</v>
      </c>
      <c r="F280" s="195" t="s">
        <v>1582</v>
      </c>
      <c r="G280" s="37" t="s">
        <v>33</v>
      </c>
      <c r="H280" s="37" t="s">
        <v>1560</v>
      </c>
      <c r="I280" s="35" t="e">
        <f>VLOOKUP(H280,#REF!,1,FALSE)</f>
        <v>#REF!</v>
      </c>
      <c r="J280" s="37" t="s">
        <v>35</v>
      </c>
      <c r="K280" s="197" t="s">
        <v>1595</v>
      </c>
      <c r="L280" s="198" t="s">
        <v>1596</v>
      </c>
      <c r="M280" s="100"/>
      <c r="N280" s="75">
        <v>43671</v>
      </c>
      <c r="O280" s="40" t="s">
        <v>1359</v>
      </c>
      <c r="P280" s="173">
        <v>8000</v>
      </c>
      <c r="Q280" s="42">
        <v>65.3</v>
      </c>
      <c r="R280" s="62">
        <f t="shared" si="12"/>
        <v>522400</v>
      </c>
      <c r="S280" s="127">
        <v>202309</v>
      </c>
      <c r="T280" s="199" t="s">
        <v>1597</v>
      </c>
      <c r="U280" s="165"/>
      <c r="V280" s="208">
        <v>65.281999999999996</v>
      </c>
      <c r="W280" s="103"/>
      <c r="X280" s="176">
        <v>45017</v>
      </c>
      <c r="Y280" s="179"/>
      <c r="Z280" s="200" t="s">
        <v>1598</v>
      </c>
      <c r="AA280" s="131">
        <v>0.2</v>
      </c>
      <c r="AB280" s="53">
        <v>160</v>
      </c>
      <c r="AC280" s="53">
        <f t="shared" si="13"/>
        <v>32</v>
      </c>
    </row>
    <row r="281" spans="1:29" s="52" customFormat="1" ht="15" customHeight="1">
      <c r="A281" s="195" t="s">
        <v>194</v>
      </c>
      <c r="B281" s="120" t="s">
        <v>1548</v>
      </c>
      <c r="C281" s="196" t="s">
        <v>1549</v>
      </c>
      <c r="D281" s="54" t="s">
        <v>312</v>
      </c>
      <c r="E281" s="70" t="s">
        <v>1558</v>
      </c>
      <c r="F281" s="195" t="s">
        <v>1582</v>
      </c>
      <c r="G281" s="37" t="s">
        <v>33</v>
      </c>
      <c r="H281" s="37" t="s">
        <v>1560</v>
      </c>
      <c r="I281" s="35" t="e">
        <f>VLOOKUP(H281,#REF!,1,FALSE)</f>
        <v>#REF!</v>
      </c>
      <c r="J281" s="37" t="s">
        <v>35</v>
      </c>
      <c r="K281" s="197" t="s">
        <v>1595</v>
      </c>
      <c r="L281" s="198" t="s">
        <v>1599</v>
      </c>
      <c r="M281" s="100"/>
      <c r="N281" s="75">
        <v>44812</v>
      </c>
      <c r="O281" s="40" t="s">
        <v>1600</v>
      </c>
      <c r="P281" s="173">
        <v>6000</v>
      </c>
      <c r="Q281" s="42">
        <v>49.1</v>
      </c>
      <c r="R281" s="62">
        <f t="shared" si="12"/>
        <v>294600</v>
      </c>
      <c r="S281" s="127">
        <v>202309</v>
      </c>
      <c r="T281" s="199" t="s">
        <v>1601</v>
      </c>
      <c r="U281" s="165"/>
      <c r="V281" s="208">
        <v>49.015999999999998</v>
      </c>
      <c r="W281" s="103"/>
      <c r="X281" s="176">
        <v>45017</v>
      </c>
      <c r="Y281" s="179"/>
      <c r="Z281" s="200" t="s">
        <v>1602</v>
      </c>
      <c r="AA281" s="131">
        <v>0.2</v>
      </c>
      <c r="AB281" s="53">
        <v>120</v>
      </c>
      <c r="AC281" s="53">
        <f t="shared" si="13"/>
        <v>24</v>
      </c>
    </row>
    <row r="282" spans="1:29" s="52" customFormat="1" ht="15" customHeight="1">
      <c r="A282" s="195" t="s">
        <v>764</v>
      </c>
      <c r="B282" s="120" t="s">
        <v>1548</v>
      </c>
      <c r="C282" s="196" t="s">
        <v>1549</v>
      </c>
      <c r="D282" s="54" t="s">
        <v>312</v>
      </c>
      <c r="E282" s="70" t="s">
        <v>296</v>
      </c>
      <c r="F282" s="195" t="s">
        <v>1603</v>
      </c>
      <c r="G282" s="37" t="s">
        <v>33</v>
      </c>
      <c r="H282" s="37" t="s">
        <v>1604</v>
      </c>
      <c r="I282" s="35" t="e">
        <f>VLOOKUP(H282,#REF!,1,FALSE)</f>
        <v>#REF!</v>
      </c>
      <c r="J282" s="37" t="s">
        <v>35</v>
      </c>
      <c r="K282" s="197" t="s">
        <v>1605</v>
      </c>
      <c r="L282" s="209" t="s">
        <v>1605</v>
      </c>
      <c r="M282" s="100" t="s">
        <v>1606</v>
      </c>
      <c r="N282" s="75">
        <v>45170</v>
      </c>
      <c r="O282" s="40" t="s">
        <v>1359</v>
      </c>
      <c r="P282" s="173">
        <v>5500</v>
      </c>
      <c r="Q282" s="42">
        <v>35.9</v>
      </c>
      <c r="R282" s="62">
        <f t="shared" si="12"/>
        <v>197450</v>
      </c>
      <c r="S282" s="127">
        <v>202309</v>
      </c>
      <c r="T282" s="199" t="s">
        <v>1607</v>
      </c>
      <c r="U282" s="165"/>
      <c r="V282" s="208">
        <v>35.817882537999999</v>
      </c>
      <c r="W282" s="103"/>
      <c r="X282" s="176">
        <v>45017</v>
      </c>
      <c r="Y282" s="179"/>
      <c r="Z282" s="200" t="s">
        <v>1608</v>
      </c>
      <c r="AA282" s="131">
        <v>0.2</v>
      </c>
      <c r="AB282" s="53">
        <v>160</v>
      </c>
      <c r="AC282" s="53">
        <f t="shared" si="13"/>
        <v>32</v>
      </c>
    </row>
    <row r="283" spans="1:29" s="336" customFormat="1" ht="15" customHeight="1">
      <c r="A283" s="440" t="s">
        <v>147</v>
      </c>
      <c r="B283" s="387" t="s">
        <v>1548</v>
      </c>
      <c r="C283" s="441" t="s">
        <v>1549</v>
      </c>
      <c r="D283" s="317" t="s">
        <v>312</v>
      </c>
      <c r="E283" s="339" t="s">
        <v>1609</v>
      </c>
      <c r="F283" s="440" t="s">
        <v>1610</v>
      </c>
      <c r="G283" s="344" t="s">
        <v>33</v>
      </c>
      <c r="H283" s="344" t="s">
        <v>1611</v>
      </c>
      <c r="I283" s="319" t="e">
        <f>VLOOKUP(H283,#REF!,1,FALSE)</f>
        <v>#REF!</v>
      </c>
      <c r="J283" s="344" t="s">
        <v>35</v>
      </c>
      <c r="K283" s="442" t="s">
        <v>1610</v>
      </c>
      <c r="L283" s="443" t="s">
        <v>1610</v>
      </c>
      <c r="M283" s="364"/>
      <c r="N283" s="384">
        <v>44835</v>
      </c>
      <c r="O283" s="361" t="s">
        <v>460</v>
      </c>
      <c r="P283" s="390">
        <v>9000</v>
      </c>
      <c r="Q283" s="391">
        <v>51.969000000000001</v>
      </c>
      <c r="R283" s="326">
        <f t="shared" si="12"/>
        <v>467721</v>
      </c>
      <c r="S283" s="393">
        <v>202309</v>
      </c>
      <c r="T283" s="445" t="s">
        <v>1612</v>
      </c>
      <c r="U283" s="395"/>
      <c r="V283" s="439">
        <v>51.969351566</v>
      </c>
      <c r="W283" s="372"/>
      <c r="X283" s="361">
        <v>44835</v>
      </c>
      <c r="Y283" s="398">
        <v>45199</v>
      </c>
      <c r="Z283" s="446" t="s">
        <v>1613</v>
      </c>
      <c r="AA283" s="400">
        <v>0.3</v>
      </c>
      <c r="AB283" s="315">
        <v>100</v>
      </c>
      <c r="AC283" s="315">
        <v>30</v>
      </c>
    </row>
    <row r="284" spans="1:29" s="336" customFormat="1" ht="15" customHeight="1">
      <c r="A284" s="440" t="s">
        <v>147</v>
      </c>
      <c r="B284" s="387" t="s">
        <v>1548</v>
      </c>
      <c r="C284" s="441" t="s">
        <v>1549</v>
      </c>
      <c r="D284" s="317" t="s">
        <v>312</v>
      </c>
      <c r="E284" s="339" t="s">
        <v>1550</v>
      </c>
      <c r="F284" s="440" t="s">
        <v>1551</v>
      </c>
      <c r="G284" s="344" t="s">
        <v>33</v>
      </c>
      <c r="H284" s="344" t="s">
        <v>1614</v>
      </c>
      <c r="I284" s="319" t="e">
        <f>VLOOKUP(H284,#REF!,1,FALSE)</f>
        <v>#REF!</v>
      </c>
      <c r="J284" s="344" t="s">
        <v>334</v>
      </c>
      <c r="K284" s="442" t="s">
        <v>1615</v>
      </c>
      <c r="L284" s="443" t="s">
        <v>1615</v>
      </c>
      <c r="M284" s="364"/>
      <c r="N284" s="384" t="s">
        <v>1616</v>
      </c>
      <c r="O284" s="361" t="s">
        <v>1617</v>
      </c>
      <c r="P284" s="390">
        <v>9000</v>
      </c>
      <c r="Q284" s="391">
        <v>0</v>
      </c>
      <c r="R284" s="326">
        <f t="shared" si="12"/>
        <v>0</v>
      </c>
      <c r="S284" s="393">
        <v>202309</v>
      </c>
      <c r="T284" s="445" t="s">
        <v>1618</v>
      </c>
      <c r="U284" s="395"/>
      <c r="V284" s="396">
        <v>0</v>
      </c>
      <c r="W284" s="372"/>
      <c r="X284" s="397"/>
      <c r="Y284" s="398"/>
      <c r="Z284" s="446" t="s">
        <v>1619</v>
      </c>
      <c r="AA284" s="400">
        <v>0</v>
      </c>
      <c r="AB284" s="315">
        <v>0</v>
      </c>
      <c r="AC284" s="315">
        <v>0</v>
      </c>
    </row>
    <row r="285" spans="1:29" s="336" customFormat="1" ht="15" customHeight="1">
      <c r="A285" s="440" t="s">
        <v>147</v>
      </c>
      <c r="B285" s="387" t="s">
        <v>1548</v>
      </c>
      <c r="C285" s="441" t="s">
        <v>1549</v>
      </c>
      <c r="D285" s="317" t="s">
        <v>312</v>
      </c>
      <c r="E285" s="339" t="s">
        <v>1550</v>
      </c>
      <c r="F285" s="440" t="s">
        <v>1551</v>
      </c>
      <c r="G285" s="344" t="s">
        <v>33</v>
      </c>
      <c r="H285" s="344" t="s">
        <v>1620</v>
      </c>
      <c r="I285" s="319" t="e">
        <f>VLOOKUP(H285,#REF!,1,FALSE)</f>
        <v>#REF!</v>
      </c>
      <c r="J285" s="344" t="s">
        <v>35</v>
      </c>
      <c r="K285" s="442" t="s">
        <v>1621</v>
      </c>
      <c r="L285" s="443" t="s">
        <v>1622</v>
      </c>
      <c r="M285" s="364" t="s">
        <v>1623</v>
      </c>
      <c r="N285" s="384">
        <v>44805</v>
      </c>
      <c r="O285" s="361" t="s">
        <v>1471</v>
      </c>
      <c r="P285" s="390">
        <v>4666.66</v>
      </c>
      <c r="Q285" s="391">
        <v>15.4</v>
      </c>
      <c r="R285" s="326">
        <f t="shared" si="12"/>
        <v>71866.559999999998</v>
      </c>
      <c r="S285" s="393">
        <v>202309</v>
      </c>
      <c r="T285" s="445" t="s">
        <v>1624</v>
      </c>
      <c r="U285" s="395"/>
      <c r="V285" s="396">
        <v>15.388160609</v>
      </c>
      <c r="W285" s="372"/>
      <c r="X285" s="397">
        <v>44927</v>
      </c>
      <c r="Y285" s="397">
        <v>45291</v>
      </c>
      <c r="Z285" s="446" t="s">
        <v>1625</v>
      </c>
      <c r="AA285" s="400">
        <v>0.3</v>
      </c>
      <c r="AB285" s="315">
        <v>40</v>
      </c>
      <c r="AC285" s="315">
        <v>12</v>
      </c>
    </row>
    <row r="286" spans="1:29" s="336" customFormat="1" ht="15" customHeight="1">
      <c r="A286" s="440" t="s">
        <v>147</v>
      </c>
      <c r="B286" s="387" t="s">
        <v>1548</v>
      </c>
      <c r="C286" s="441" t="s">
        <v>1549</v>
      </c>
      <c r="D286" s="317" t="s">
        <v>312</v>
      </c>
      <c r="E286" s="339" t="s">
        <v>1550</v>
      </c>
      <c r="F286" s="440" t="s">
        <v>1551</v>
      </c>
      <c r="G286" s="344" t="s">
        <v>33</v>
      </c>
      <c r="H286" s="344" t="s">
        <v>1620</v>
      </c>
      <c r="I286" s="319" t="e">
        <f>VLOOKUP(H286,#REF!,1,FALSE)</f>
        <v>#REF!</v>
      </c>
      <c r="J286" s="344" t="s">
        <v>35</v>
      </c>
      <c r="K286" s="442" t="s">
        <v>1621</v>
      </c>
      <c r="L286" s="443" t="s">
        <v>1626</v>
      </c>
      <c r="M286" s="364" t="s">
        <v>1627</v>
      </c>
      <c r="N286" s="384" t="s">
        <v>1628</v>
      </c>
      <c r="O286" s="361" t="s">
        <v>1629</v>
      </c>
      <c r="P286" s="390">
        <v>9000</v>
      </c>
      <c r="Q286" s="391">
        <v>0</v>
      </c>
      <c r="R286" s="326">
        <f t="shared" si="12"/>
        <v>0</v>
      </c>
      <c r="S286" s="393">
        <v>202309</v>
      </c>
      <c r="T286" s="445" t="s">
        <v>1630</v>
      </c>
      <c r="U286" s="395"/>
      <c r="V286" s="396">
        <v>0</v>
      </c>
      <c r="W286" s="372"/>
      <c r="X286" s="397">
        <v>44927</v>
      </c>
      <c r="Y286" s="397">
        <v>45291</v>
      </c>
      <c r="Z286" s="446" t="s">
        <v>1631</v>
      </c>
      <c r="AA286" s="400">
        <v>0</v>
      </c>
      <c r="AB286" s="315">
        <v>140</v>
      </c>
      <c r="AC286" s="315">
        <v>0</v>
      </c>
    </row>
    <row r="287" spans="1:29" s="336" customFormat="1" ht="15" customHeight="1">
      <c r="A287" s="440" t="s">
        <v>147</v>
      </c>
      <c r="B287" s="387" t="s">
        <v>1548</v>
      </c>
      <c r="C287" s="441" t="s">
        <v>1549</v>
      </c>
      <c r="D287" s="317" t="s">
        <v>312</v>
      </c>
      <c r="E287" s="339" t="s">
        <v>1550</v>
      </c>
      <c r="F287" s="440" t="s">
        <v>1551</v>
      </c>
      <c r="G287" s="344" t="s">
        <v>33</v>
      </c>
      <c r="H287" s="344" t="s">
        <v>1620</v>
      </c>
      <c r="I287" s="319" t="e">
        <f>VLOOKUP(H287,#REF!,1,FALSE)</f>
        <v>#REF!</v>
      </c>
      <c r="J287" s="344" t="s">
        <v>35</v>
      </c>
      <c r="K287" s="442" t="s">
        <v>1621</v>
      </c>
      <c r="L287" s="443" t="s">
        <v>1632</v>
      </c>
      <c r="M287" s="364" t="s">
        <v>1633</v>
      </c>
      <c r="N287" s="384">
        <v>45085</v>
      </c>
      <c r="O287" s="361" t="s">
        <v>156</v>
      </c>
      <c r="P287" s="390">
        <v>4666.66</v>
      </c>
      <c r="Q287" s="391">
        <v>6</v>
      </c>
      <c r="R287" s="326">
        <f t="shared" si="12"/>
        <v>27999.96</v>
      </c>
      <c r="S287" s="393">
        <v>202309</v>
      </c>
      <c r="T287" s="447" t="s">
        <v>1634</v>
      </c>
      <c r="U287" s="395"/>
      <c r="V287" s="396">
        <v>6</v>
      </c>
      <c r="W287" s="372"/>
      <c r="X287" s="397">
        <v>44927</v>
      </c>
      <c r="Y287" s="397">
        <v>45291</v>
      </c>
      <c r="Z287" s="446" t="s">
        <v>1635</v>
      </c>
      <c r="AA287" s="400">
        <v>0.3</v>
      </c>
      <c r="AB287" s="315">
        <v>20</v>
      </c>
      <c r="AC287" s="315">
        <v>6</v>
      </c>
    </row>
    <row r="288" spans="1:29" s="52" customFormat="1" ht="15" customHeight="1">
      <c r="A288" s="195" t="s">
        <v>147</v>
      </c>
      <c r="B288" s="120" t="s">
        <v>1548</v>
      </c>
      <c r="C288" s="196" t="s">
        <v>1549</v>
      </c>
      <c r="D288" s="54" t="s">
        <v>312</v>
      </c>
      <c r="E288" s="197" t="s">
        <v>1636</v>
      </c>
      <c r="F288" s="195" t="s">
        <v>1637</v>
      </c>
      <c r="G288" s="37" t="s">
        <v>33</v>
      </c>
      <c r="H288" s="37" t="s">
        <v>1638</v>
      </c>
      <c r="I288" s="35" t="e">
        <f>VLOOKUP(H288,#REF!,1,FALSE)</f>
        <v>#REF!</v>
      </c>
      <c r="J288" s="37" t="s">
        <v>35</v>
      </c>
      <c r="K288" s="210" t="s">
        <v>1639</v>
      </c>
      <c r="L288" s="198" t="s">
        <v>1637</v>
      </c>
      <c r="M288" s="100" t="s">
        <v>1640</v>
      </c>
      <c r="N288" s="75">
        <v>45117</v>
      </c>
      <c r="O288" s="40" t="s">
        <v>328</v>
      </c>
      <c r="P288" s="173">
        <v>9000</v>
      </c>
      <c r="Q288" s="42">
        <v>117.19499999999999</v>
      </c>
      <c r="R288" s="62">
        <f t="shared" si="12"/>
        <v>1054755</v>
      </c>
      <c r="S288" s="127">
        <v>202309</v>
      </c>
      <c r="T288" s="211" t="s">
        <v>1641</v>
      </c>
      <c r="U288" s="165"/>
      <c r="V288" s="208">
        <v>117.19532092999999</v>
      </c>
      <c r="W288" s="103"/>
      <c r="X288" s="130">
        <v>44927</v>
      </c>
      <c r="Y288" s="179"/>
      <c r="Z288" s="200" t="s">
        <v>1642</v>
      </c>
      <c r="AA288" s="131">
        <v>0.3</v>
      </c>
      <c r="AB288" s="53">
        <v>200</v>
      </c>
      <c r="AC288" s="53">
        <v>60</v>
      </c>
    </row>
    <row r="289" spans="1:29" s="336" customFormat="1" ht="15" customHeight="1">
      <c r="A289" s="440" t="s">
        <v>147</v>
      </c>
      <c r="B289" s="387" t="s">
        <v>1548</v>
      </c>
      <c r="C289" s="441" t="s">
        <v>1549</v>
      </c>
      <c r="D289" s="317" t="s">
        <v>312</v>
      </c>
      <c r="E289" s="339" t="s">
        <v>1643</v>
      </c>
      <c r="F289" s="440" t="s">
        <v>1644</v>
      </c>
      <c r="G289" s="344" t="s">
        <v>33</v>
      </c>
      <c r="H289" s="344" t="s">
        <v>1645</v>
      </c>
      <c r="I289" s="319" t="e">
        <f>VLOOKUP(H289,#REF!,1,FALSE)</f>
        <v>#REF!</v>
      </c>
      <c r="J289" s="344" t="s">
        <v>35</v>
      </c>
      <c r="K289" s="442" t="s">
        <v>1646</v>
      </c>
      <c r="L289" s="443" t="s">
        <v>1647</v>
      </c>
      <c r="M289" s="364" t="s">
        <v>1648</v>
      </c>
      <c r="N289" s="384" t="s">
        <v>1649</v>
      </c>
      <c r="O289" s="361" t="s">
        <v>1650</v>
      </c>
      <c r="P289" s="390">
        <v>9000</v>
      </c>
      <c r="Q289" s="391">
        <v>71.573999999999998</v>
      </c>
      <c r="R289" s="326">
        <f t="shared" si="12"/>
        <v>644166</v>
      </c>
      <c r="S289" s="393">
        <v>202309</v>
      </c>
      <c r="T289" s="445" t="s">
        <v>1651</v>
      </c>
      <c r="U289" s="395"/>
      <c r="V289" s="439">
        <v>71.574273681999998</v>
      </c>
      <c r="W289" s="448"/>
      <c r="X289" s="397">
        <v>45047</v>
      </c>
      <c r="Y289" s="397">
        <v>45412</v>
      </c>
      <c r="Z289" s="446" t="s">
        <v>1648</v>
      </c>
      <c r="AA289" s="400">
        <v>0.3</v>
      </c>
      <c r="AB289" s="315">
        <v>180</v>
      </c>
      <c r="AC289" s="315">
        <v>54</v>
      </c>
    </row>
    <row r="290" spans="1:29" s="336" customFormat="1" ht="15" customHeight="1">
      <c r="A290" s="449" t="s">
        <v>147</v>
      </c>
      <c r="B290" s="406" t="s">
        <v>1548</v>
      </c>
      <c r="C290" s="450" t="s">
        <v>1549</v>
      </c>
      <c r="D290" s="451" t="s">
        <v>312</v>
      </c>
      <c r="E290" s="407" t="s">
        <v>1643</v>
      </c>
      <c r="F290" s="449" t="s">
        <v>1644</v>
      </c>
      <c r="G290" s="452" t="s">
        <v>33</v>
      </c>
      <c r="H290" s="452" t="s">
        <v>1645</v>
      </c>
      <c r="I290" s="319" t="e">
        <f>VLOOKUP(H290,#REF!,1,FALSE)</f>
        <v>#REF!</v>
      </c>
      <c r="J290" s="452" t="s">
        <v>35</v>
      </c>
      <c r="K290" s="453" t="s">
        <v>1646</v>
      </c>
      <c r="L290" s="454" t="s">
        <v>1647</v>
      </c>
      <c r="M290" s="434" t="s">
        <v>1648</v>
      </c>
      <c r="N290" s="425" t="s">
        <v>1649</v>
      </c>
      <c r="O290" s="455" t="s">
        <v>1650</v>
      </c>
      <c r="P290" s="413">
        <v>9000</v>
      </c>
      <c r="Q290" s="414">
        <f>60.831-59.628</f>
        <v>1.203000000000003</v>
      </c>
      <c r="R290" s="456">
        <f t="shared" si="12"/>
        <v>10827</v>
      </c>
      <c r="S290" s="416">
        <v>202308</v>
      </c>
      <c r="T290" s="457" t="s">
        <v>1652</v>
      </c>
      <c r="U290" s="458"/>
      <c r="V290" s="459">
        <v>59.627555389000001</v>
      </c>
      <c r="W290" s="460">
        <v>60.830869999999997</v>
      </c>
      <c r="X290" s="427">
        <v>45047</v>
      </c>
      <c r="Y290" s="427">
        <v>45412</v>
      </c>
      <c r="Z290" s="461" t="s">
        <v>1648</v>
      </c>
      <c r="AA290" s="421">
        <v>0.3</v>
      </c>
      <c r="AB290" s="405">
        <v>180</v>
      </c>
      <c r="AC290" s="405">
        <v>54</v>
      </c>
    </row>
    <row r="291" spans="1:29" s="52" customFormat="1" ht="15" customHeight="1">
      <c r="A291" s="195" t="s">
        <v>776</v>
      </c>
      <c r="B291" s="120" t="s">
        <v>1548</v>
      </c>
      <c r="C291" s="196" t="s">
        <v>1549</v>
      </c>
      <c r="D291" s="54" t="s">
        <v>312</v>
      </c>
      <c r="E291" s="70" t="s">
        <v>1653</v>
      </c>
      <c r="F291" s="195" t="s">
        <v>1654</v>
      </c>
      <c r="G291" s="37" t="s">
        <v>33</v>
      </c>
      <c r="H291" s="37" t="s">
        <v>1655</v>
      </c>
      <c r="I291" s="35" t="e">
        <f>VLOOKUP(H291,#REF!,1,FALSE)</f>
        <v>#REF!</v>
      </c>
      <c r="J291" s="37" t="s">
        <v>35</v>
      </c>
      <c r="K291" s="197" t="s">
        <v>1646</v>
      </c>
      <c r="L291" s="198" t="s">
        <v>1656</v>
      </c>
      <c r="M291" s="100" t="s">
        <v>1648</v>
      </c>
      <c r="N291" s="75" t="s">
        <v>627</v>
      </c>
      <c r="O291" s="40" t="s">
        <v>682</v>
      </c>
      <c r="P291" s="173">
        <v>7500</v>
      </c>
      <c r="Q291" s="42">
        <v>0</v>
      </c>
      <c r="R291" s="62">
        <f t="shared" si="12"/>
        <v>0</v>
      </c>
      <c r="S291" s="127">
        <v>202309</v>
      </c>
      <c r="T291" s="199" t="s">
        <v>1657</v>
      </c>
      <c r="U291" s="165"/>
      <c r="V291" s="208">
        <v>0</v>
      </c>
      <c r="W291" s="103"/>
      <c r="X291" s="130">
        <v>45047</v>
      </c>
      <c r="Y291" s="130"/>
      <c r="Z291" s="200" t="s">
        <v>1658</v>
      </c>
      <c r="AA291" s="131">
        <v>0</v>
      </c>
      <c r="AB291" s="53">
        <v>0</v>
      </c>
      <c r="AC291" s="53">
        <v>0</v>
      </c>
    </row>
    <row r="292" spans="1:29" s="52" customFormat="1" ht="15" customHeight="1">
      <c r="A292" s="195" t="s">
        <v>27</v>
      </c>
      <c r="B292" s="120" t="s">
        <v>1548</v>
      </c>
      <c r="C292" s="196" t="s">
        <v>1549</v>
      </c>
      <c r="D292" s="54" t="s">
        <v>312</v>
      </c>
      <c r="E292" s="70" t="s">
        <v>1659</v>
      </c>
      <c r="F292" s="195" t="s">
        <v>1660</v>
      </c>
      <c r="G292" s="37" t="s">
        <v>33</v>
      </c>
      <c r="H292" s="37" t="s">
        <v>1661</v>
      </c>
      <c r="I292" s="35" t="e">
        <f>VLOOKUP(H292,#REF!,1,FALSE)</f>
        <v>#REF!</v>
      </c>
      <c r="J292" s="37" t="s">
        <v>35</v>
      </c>
      <c r="K292" s="197" t="s">
        <v>1662</v>
      </c>
      <c r="L292" s="198" t="s">
        <v>1663</v>
      </c>
      <c r="M292" s="100"/>
      <c r="N292" s="75" t="s">
        <v>1664</v>
      </c>
      <c r="O292" s="40" t="s">
        <v>1665</v>
      </c>
      <c r="P292" s="173">
        <v>6740</v>
      </c>
      <c r="Q292" s="42">
        <v>49.3</v>
      </c>
      <c r="R292" s="62">
        <f t="shared" si="12"/>
        <v>332282</v>
      </c>
      <c r="S292" s="127">
        <v>202309</v>
      </c>
      <c r="T292" s="199" t="s">
        <v>1666</v>
      </c>
      <c r="U292" s="165"/>
      <c r="V292" s="129">
        <v>49.298618316999999</v>
      </c>
      <c r="W292" s="103"/>
      <c r="X292" s="130">
        <v>45108</v>
      </c>
      <c r="Y292" s="130"/>
      <c r="Z292" s="200" t="s">
        <v>1667</v>
      </c>
      <c r="AA292" s="131">
        <v>0.4</v>
      </c>
      <c r="AB292" s="53">
        <v>120</v>
      </c>
      <c r="AC292" s="53">
        <v>48</v>
      </c>
    </row>
    <row r="293" spans="1:29" s="52" customFormat="1" ht="15" customHeight="1">
      <c r="A293" s="195" t="s">
        <v>27</v>
      </c>
      <c r="B293" s="120" t="s">
        <v>1548</v>
      </c>
      <c r="C293" s="196" t="s">
        <v>1549</v>
      </c>
      <c r="D293" s="54" t="s">
        <v>312</v>
      </c>
      <c r="E293" s="70" t="s">
        <v>1659</v>
      </c>
      <c r="F293" s="195" t="s">
        <v>1660</v>
      </c>
      <c r="G293" s="37" t="s">
        <v>33</v>
      </c>
      <c r="H293" s="37" t="s">
        <v>1661</v>
      </c>
      <c r="I293" s="35" t="e">
        <f>VLOOKUP(H293,#REF!,1,FALSE)</f>
        <v>#REF!</v>
      </c>
      <c r="J293" s="37" t="s">
        <v>35</v>
      </c>
      <c r="K293" s="197" t="s">
        <v>1668</v>
      </c>
      <c r="L293" s="198" t="s">
        <v>1669</v>
      </c>
      <c r="M293" s="100"/>
      <c r="N293" s="75">
        <v>44470</v>
      </c>
      <c r="O293" s="40" t="s">
        <v>1670</v>
      </c>
      <c r="P293" s="173">
        <v>6740</v>
      </c>
      <c r="Q293" s="42">
        <v>0</v>
      </c>
      <c r="R293" s="62">
        <f t="shared" si="12"/>
        <v>0</v>
      </c>
      <c r="S293" s="127">
        <v>202309</v>
      </c>
      <c r="T293" s="199" t="s">
        <v>1671</v>
      </c>
      <c r="U293" s="165"/>
      <c r="V293" s="129">
        <v>0</v>
      </c>
      <c r="W293" s="103"/>
      <c r="X293" s="130">
        <v>45108</v>
      </c>
      <c r="Y293" s="130"/>
      <c r="Z293" s="200" t="s">
        <v>1672</v>
      </c>
      <c r="AA293" s="131">
        <v>0.4</v>
      </c>
      <c r="AB293" s="53">
        <v>0</v>
      </c>
      <c r="AC293" s="53">
        <v>0</v>
      </c>
    </row>
    <row r="294" spans="1:29" s="52" customFormat="1" ht="15" customHeight="1">
      <c r="A294" s="195" t="s">
        <v>27</v>
      </c>
      <c r="B294" s="120" t="s">
        <v>1548</v>
      </c>
      <c r="C294" s="196" t="s">
        <v>1549</v>
      </c>
      <c r="D294" s="54" t="s">
        <v>312</v>
      </c>
      <c r="E294" s="70" t="s">
        <v>1659</v>
      </c>
      <c r="F294" s="195" t="s">
        <v>1660</v>
      </c>
      <c r="G294" s="37" t="s">
        <v>33</v>
      </c>
      <c r="H294" s="37" t="s">
        <v>1661</v>
      </c>
      <c r="I294" s="35" t="e">
        <f>VLOOKUP(H294,#REF!,1,FALSE)</f>
        <v>#REF!</v>
      </c>
      <c r="J294" s="37" t="s">
        <v>35</v>
      </c>
      <c r="K294" s="197" t="s">
        <v>1673</v>
      </c>
      <c r="L294" s="198" t="s">
        <v>1674</v>
      </c>
      <c r="M294" s="100"/>
      <c r="N294" s="75" t="s">
        <v>1675</v>
      </c>
      <c r="O294" s="40" t="s">
        <v>1676</v>
      </c>
      <c r="P294" s="173">
        <v>6740</v>
      </c>
      <c r="Q294" s="42">
        <v>119.63</v>
      </c>
      <c r="R294" s="62">
        <f t="shared" si="12"/>
        <v>806306.2</v>
      </c>
      <c r="S294" s="127">
        <v>202309</v>
      </c>
      <c r="T294" s="199" t="s">
        <v>1677</v>
      </c>
      <c r="U294" s="165"/>
      <c r="V294" s="129">
        <v>119.63265991199999</v>
      </c>
      <c r="W294" s="103"/>
      <c r="X294" s="130">
        <v>45108</v>
      </c>
      <c r="Y294" s="130"/>
      <c r="Z294" s="200" t="s">
        <v>1678</v>
      </c>
      <c r="AA294" s="131">
        <v>0.4</v>
      </c>
      <c r="AB294" s="53">
        <v>260</v>
      </c>
      <c r="AC294" s="53">
        <v>104</v>
      </c>
    </row>
    <row r="295" spans="1:29" s="52" customFormat="1" ht="15" customHeight="1">
      <c r="A295" s="195" t="s">
        <v>27</v>
      </c>
      <c r="B295" s="120" t="s">
        <v>1548</v>
      </c>
      <c r="C295" s="196" t="s">
        <v>1549</v>
      </c>
      <c r="D295" s="54" t="s">
        <v>312</v>
      </c>
      <c r="E295" s="197" t="s">
        <v>1659</v>
      </c>
      <c r="F295" s="195" t="s">
        <v>1660</v>
      </c>
      <c r="G295" s="37" t="s">
        <v>33</v>
      </c>
      <c r="H295" s="37" t="s">
        <v>1661</v>
      </c>
      <c r="I295" s="35" t="e">
        <f>VLOOKUP(H295,#REF!,1,FALSE)</f>
        <v>#REF!</v>
      </c>
      <c r="J295" s="37" t="s">
        <v>35</v>
      </c>
      <c r="K295" s="210" t="s">
        <v>1679</v>
      </c>
      <c r="L295" s="198" t="s">
        <v>1680</v>
      </c>
      <c r="M295" s="100" t="s">
        <v>1681</v>
      </c>
      <c r="N295" s="75">
        <v>45176</v>
      </c>
      <c r="O295" s="40" t="s">
        <v>328</v>
      </c>
      <c r="P295" s="173">
        <v>6740</v>
      </c>
      <c r="Q295" s="42">
        <v>82.85</v>
      </c>
      <c r="R295" s="62">
        <f t="shared" si="12"/>
        <v>558409</v>
      </c>
      <c r="S295" s="127">
        <v>202309</v>
      </c>
      <c r="T295" s="211" t="s">
        <v>1682</v>
      </c>
      <c r="U295" s="165"/>
      <c r="V295" s="208">
        <v>82.847999999999999</v>
      </c>
      <c r="W295" s="103"/>
      <c r="X295" s="40">
        <v>45176</v>
      </c>
      <c r="Y295" s="179"/>
      <c r="Z295" s="200" t="s">
        <v>1683</v>
      </c>
      <c r="AA295" s="131">
        <v>0.4</v>
      </c>
      <c r="AB295" s="53">
        <v>200</v>
      </c>
      <c r="AC295" s="53">
        <v>80</v>
      </c>
    </row>
    <row r="296" spans="1:29" s="52" customFormat="1" ht="15" customHeight="1">
      <c r="A296" s="195" t="s">
        <v>27</v>
      </c>
      <c r="B296" s="120" t="s">
        <v>1548</v>
      </c>
      <c r="C296" s="196" t="s">
        <v>1549</v>
      </c>
      <c r="D296" s="54" t="s">
        <v>312</v>
      </c>
      <c r="E296" s="197" t="s">
        <v>1659</v>
      </c>
      <c r="F296" s="195" t="s">
        <v>1660</v>
      </c>
      <c r="G296" s="37" t="s">
        <v>33</v>
      </c>
      <c r="H296" s="37" t="s">
        <v>1661</v>
      </c>
      <c r="I296" s="35" t="e">
        <f>VLOOKUP(H296,#REF!,1,FALSE)</f>
        <v>#REF!</v>
      </c>
      <c r="J296" s="37" t="s">
        <v>35</v>
      </c>
      <c r="K296" s="210" t="s">
        <v>1679</v>
      </c>
      <c r="L296" s="198" t="s">
        <v>1684</v>
      </c>
      <c r="M296" s="100" t="s">
        <v>1685</v>
      </c>
      <c r="N296" s="75">
        <v>45177</v>
      </c>
      <c r="O296" s="40" t="s">
        <v>328</v>
      </c>
      <c r="P296" s="173">
        <v>6740</v>
      </c>
      <c r="Q296" s="42">
        <v>99.16</v>
      </c>
      <c r="R296" s="62">
        <f t="shared" si="12"/>
        <v>668338.4</v>
      </c>
      <c r="S296" s="127">
        <v>202309</v>
      </c>
      <c r="T296" s="211" t="s">
        <v>1686</v>
      </c>
      <c r="U296" s="165"/>
      <c r="V296" s="208">
        <v>99.157373269999994</v>
      </c>
      <c r="W296" s="103"/>
      <c r="X296" s="40">
        <v>45177</v>
      </c>
      <c r="Y296" s="179"/>
      <c r="Z296" s="200" t="s">
        <v>1687</v>
      </c>
      <c r="AA296" s="131">
        <v>0.4</v>
      </c>
      <c r="AB296" s="53">
        <v>200</v>
      </c>
      <c r="AC296" s="53">
        <v>80</v>
      </c>
    </row>
    <row r="297" spans="1:29" s="336" customFormat="1" ht="15" customHeight="1">
      <c r="A297" s="440" t="s">
        <v>147</v>
      </c>
      <c r="B297" s="387" t="s">
        <v>1548</v>
      </c>
      <c r="C297" s="441" t="s">
        <v>1549</v>
      </c>
      <c r="D297" s="317" t="s">
        <v>312</v>
      </c>
      <c r="E297" s="442" t="s">
        <v>1688</v>
      </c>
      <c r="F297" s="440" t="s">
        <v>1689</v>
      </c>
      <c r="G297" s="344" t="s">
        <v>33</v>
      </c>
      <c r="H297" s="344" t="s">
        <v>1690</v>
      </c>
      <c r="I297" s="319" t="e">
        <f>VLOOKUP(H297,#REF!,1,FALSE)</f>
        <v>#REF!</v>
      </c>
      <c r="J297" s="344" t="s">
        <v>35</v>
      </c>
      <c r="K297" s="442" t="s">
        <v>1691</v>
      </c>
      <c r="L297" s="443" t="s">
        <v>1689</v>
      </c>
      <c r="M297" s="364"/>
      <c r="N297" s="384">
        <v>45017</v>
      </c>
      <c r="O297" s="361" t="s">
        <v>328</v>
      </c>
      <c r="P297" s="390">
        <v>9000</v>
      </c>
      <c r="Q297" s="391">
        <v>62.170999999999999</v>
      </c>
      <c r="R297" s="326">
        <f t="shared" si="12"/>
        <v>559539</v>
      </c>
      <c r="S297" s="393">
        <v>202309</v>
      </c>
      <c r="T297" s="445" t="s">
        <v>1692</v>
      </c>
      <c r="U297" s="395"/>
      <c r="V297" s="439">
        <v>62.170826429000002</v>
      </c>
      <c r="W297" s="448"/>
      <c r="X297" s="397">
        <v>45017</v>
      </c>
      <c r="Y297" s="398">
        <v>45382</v>
      </c>
      <c r="Z297" s="446" t="s">
        <v>1693</v>
      </c>
      <c r="AA297" s="400">
        <v>0.3</v>
      </c>
      <c r="AB297" s="315">
        <v>200</v>
      </c>
      <c r="AC297" s="315">
        <v>60</v>
      </c>
    </row>
    <row r="298" spans="1:29" s="52" customFormat="1" ht="15" customHeight="1">
      <c r="A298" s="195" t="s">
        <v>194</v>
      </c>
      <c r="B298" s="120" t="s">
        <v>1548</v>
      </c>
      <c r="C298" s="196" t="s">
        <v>1549</v>
      </c>
      <c r="D298" s="54" t="s">
        <v>312</v>
      </c>
      <c r="E298" s="197" t="s">
        <v>1694</v>
      </c>
      <c r="F298" s="195" t="s">
        <v>1695</v>
      </c>
      <c r="G298" s="37" t="s">
        <v>33</v>
      </c>
      <c r="H298" s="37" t="s">
        <v>1696</v>
      </c>
      <c r="I298" s="35" t="e">
        <f>VLOOKUP(H298,#REF!,1,FALSE)</f>
        <v>#REF!</v>
      </c>
      <c r="J298" s="37" t="s">
        <v>1238</v>
      </c>
      <c r="K298" s="197" t="s">
        <v>1697</v>
      </c>
      <c r="L298" s="198" t="s">
        <v>1698</v>
      </c>
      <c r="M298" s="100" t="s">
        <v>1699</v>
      </c>
      <c r="N298" s="75">
        <v>45039</v>
      </c>
      <c r="O298" s="40" t="s">
        <v>1471</v>
      </c>
      <c r="P298" s="173">
        <v>9500</v>
      </c>
      <c r="Q298" s="42">
        <v>12.7</v>
      </c>
      <c r="R298" s="62">
        <f t="shared" si="12"/>
        <v>120650</v>
      </c>
      <c r="S298" s="127">
        <v>202309</v>
      </c>
      <c r="T298" s="199" t="s">
        <v>1700</v>
      </c>
      <c r="U298" s="165"/>
      <c r="V298" s="129">
        <v>12.658778710290999</v>
      </c>
      <c r="W298" s="103"/>
      <c r="X298" s="130">
        <v>45039</v>
      </c>
      <c r="Y298" s="179"/>
      <c r="Z298" s="200" t="s">
        <v>1701</v>
      </c>
      <c r="AA298" s="131">
        <v>0.3</v>
      </c>
      <c r="AB298" s="53">
        <v>40</v>
      </c>
      <c r="AC298" s="53">
        <v>12</v>
      </c>
    </row>
    <row r="299" spans="1:29" s="52" customFormat="1" ht="15" customHeight="1">
      <c r="A299" s="195" t="s">
        <v>194</v>
      </c>
      <c r="B299" s="120" t="s">
        <v>1702</v>
      </c>
      <c r="C299" s="196" t="s">
        <v>1703</v>
      </c>
      <c r="D299" s="54" t="s">
        <v>312</v>
      </c>
      <c r="E299" s="70" t="s">
        <v>1704</v>
      </c>
      <c r="F299" s="195" t="s">
        <v>1705</v>
      </c>
      <c r="G299" s="37" t="s">
        <v>33</v>
      </c>
      <c r="H299" s="37" t="s">
        <v>1706</v>
      </c>
      <c r="I299" s="35" t="e">
        <f>VLOOKUP(H299,#REF!,1,FALSE)</f>
        <v>#REF!</v>
      </c>
      <c r="J299" s="37" t="s">
        <v>334</v>
      </c>
      <c r="K299" s="197" t="s">
        <v>1707</v>
      </c>
      <c r="L299" s="198" t="s">
        <v>1707</v>
      </c>
      <c r="M299" s="100" t="s">
        <v>1708</v>
      </c>
      <c r="N299" s="75" t="s">
        <v>1709</v>
      </c>
      <c r="O299" s="40" t="s">
        <v>545</v>
      </c>
      <c r="P299" s="173">
        <v>9500</v>
      </c>
      <c r="Q299" s="42">
        <v>0</v>
      </c>
      <c r="R299" s="62">
        <f t="shared" ref="R299" si="14">ROUND(Q299*P299,2)</f>
        <v>0</v>
      </c>
      <c r="S299" s="127">
        <v>202309</v>
      </c>
      <c r="T299" s="199" t="s">
        <v>1710</v>
      </c>
      <c r="U299" s="165"/>
      <c r="V299" s="129">
        <v>0</v>
      </c>
      <c r="W299" s="103"/>
      <c r="X299" s="130">
        <v>45047</v>
      </c>
      <c r="Y299" s="130"/>
      <c r="Z299" s="200" t="s">
        <v>1711</v>
      </c>
      <c r="AA299" s="131">
        <v>0.3</v>
      </c>
      <c r="AB299" s="53">
        <v>0</v>
      </c>
      <c r="AC299" s="53">
        <v>0</v>
      </c>
    </row>
    <row r="300" spans="1:29" s="52" customFormat="1" ht="15" customHeight="1">
      <c r="A300" s="195" t="s">
        <v>194</v>
      </c>
      <c r="B300" s="120" t="s">
        <v>1702</v>
      </c>
      <c r="C300" s="196" t="s">
        <v>1703</v>
      </c>
      <c r="D300" s="54" t="s">
        <v>312</v>
      </c>
      <c r="E300" s="70" t="s">
        <v>1704</v>
      </c>
      <c r="F300" s="195" t="s">
        <v>1705</v>
      </c>
      <c r="G300" s="37" t="s">
        <v>33</v>
      </c>
      <c r="H300" s="37" t="s">
        <v>1706</v>
      </c>
      <c r="I300" s="35" t="e">
        <f>VLOOKUP(H300,#REF!,1,FALSE)</f>
        <v>#REF!</v>
      </c>
      <c r="J300" s="37" t="s">
        <v>35</v>
      </c>
      <c r="K300" s="197" t="s">
        <v>1712</v>
      </c>
      <c r="L300" s="198" t="s">
        <v>1713</v>
      </c>
      <c r="M300" s="100" t="s">
        <v>1708</v>
      </c>
      <c r="N300" s="75" t="s">
        <v>1714</v>
      </c>
      <c r="O300" s="40" t="s">
        <v>1715</v>
      </c>
      <c r="P300" s="173">
        <v>9500</v>
      </c>
      <c r="Q300" s="42">
        <v>16.5</v>
      </c>
      <c r="R300" s="62">
        <f t="shared" ref="R300:R327" si="15">ROUND(P300*Q300,2)</f>
        <v>156750</v>
      </c>
      <c r="S300" s="127">
        <v>202309</v>
      </c>
      <c r="T300" s="199" t="s">
        <v>1716</v>
      </c>
      <c r="U300" s="165"/>
      <c r="V300" s="129">
        <v>16.493085861000001</v>
      </c>
      <c r="W300" s="103"/>
      <c r="X300" s="130">
        <v>45047</v>
      </c>
      <c r="Y300" s="130"/>
      <c r="Z300" s="200" t="s">
        <v>1717</v>
      </c>
      <c r="AA300" s="131">
        <v>0.3</v>
      </c>
      <c r="AB300" s="53">
        <v>40</v>
      </c>
      <c r="AC300" s="53">
        <f>AA300*AB300</f>
        <v>12</v>
      </c>
    </row>
    <row r="301" spans="1:29" s="52" customFormat="1" ht="15" customHeight="1">
      <c r="A301" s="195" t="s">
        <v>194</v>
      </c>
      <c r="B301" s="120" t="s">
        <v>1702</v>
      </c>
      <c r="C301" s="196" t="s">
        <v>1703</v>
      </c>
      <c r="D301" s="54" t="s">
        <v>312</v>
      </c>
      <c r="E301" s="70" t="s">
        <v>1704</v>
      </c>
      <c r="F301" s="195" t="s">
        <v>1705</v>
      </c>
      <c r="G301" s="37" t="s">
        <v>33</v>
      </c>
      <c r="H301" s="37" t="s">
        <v>1706</v>
      </c>
      <c r="I301" s="35" t="e">
        <f>VLOOKUP(H301,#REF!,1,FALSE)</f>
        <v>#REF!</v>
      </c>
      <c r="J301" s="37" t="s">
        <v>35</v>
      </c>
      <c r="K301" s="197" t="s">
        <v>1718</v>
      </c>
      <c r="L301" s="198" t="s">
        <v>1718</v>
      </c>
      <c r="M301" s="100" t="s">
        <v>1719</v>
      </c>
      <c r="N301" s="75" t="s">
        <v>1720</v>
      </c>
      <c r="O301" s="40" t="s">
        <v>1721</v>
      </c>
      <c r="P301" s="173">
        <v>9500</v>
      </c>
      <c r="Q301" s="42">
        <v>0</v>
      </c>
      <c r="R301" s="62">
        <f t="shared" si="15"/>
        <v>0</v>
      </c>
      <c r="S301" s="127">
        <v>202309</v>
      </c>
      <c r="T301" s="199" t="s">
        <v>1722</v>
      </c>
      <c r="U301" s="165"/>
      <c r="V301" s="129">
        <v>0</v>
      </c>
      <c r="W301" s="103"/>
      <c r="X301" s="130">
        <v>45047</v>
      </c>
      <c r="Y301" s="130"/>
      <c r="Z301" s="200" t="s">
        <v>1723</v>
      </c>
      <c r="AA301" s="131">
        <v>0.3</v>
      </c>
      <c r="AB301" s="53">
        <v>0</v>
      </c>
      <c r="AC301" s="53">
        <f>AA301*AB301</f>
        <v>0</v>
      </c>
    </row>
    <row r="302" spans="1:29" s="52" customFormat="1" ht="15" customHeight="1">
      <c r="A302" s="195" t="s">
        <v>147</v>
      </c>
      <c r="B302" s="120" t="s">
        <v>1702</v>
      </c>
      <c r="C302" s="196" t="s">
        <v>1703</v>
      </c>
      <c r="D302" s="54" t="s">
        <v>312</v>
      </c>
      <c r="E302" s="70" t="s">
        <v>1724</v>
      </c>
      <c r="F302" s="195" t="s">
        <v>1725</v>
      </c>
      <c r="G302" s="37" t="s">
        <v>33</v>
      </c>
      <c r="H302" s="37" t="s">
        <v>1726</v>
      </c>
      <c r="I302" s="35" t="e">
        <f>VLOOKUP(H302,#REF!,1,FALSE)</f>
        <v>#REF!</v>
      </c>
      <c r="J302" s="37" t="s">
        <v>35</v>
      </c>
      <c r="K302" s="197" t="s">
        <v>1727</v>
      </c>
      <c r="L302" s="198" t="s">
        <v>1728</v>
      </c>
      <c r="M302" s="100" t="s">
        <v>1729</v>
      </c>
      <c r="N302" s="75" t="s">
        <v>1730</v>
      </c>
      <c r="O302" s="40" t="s">
        <v>1731</v>
      </c>
      <c r="P302" s="173">
        <v>9000</v>
      </c>
      <c r="Q302" s="42">
        <v>33.799999999999997</v>
      </c>
      <c r="R302" s="62">
        <f t="shared" si="15"/>
        <v>304200</v>
      </c>
      <c r="S302" s="127">
        <v>202309</v>
      </c>
      <c r="T302" s="199" t="s">
        <v>1732</v>
      </c>
      <c r="U302" s="165"/>
      <c r="V302" s="129">
        <v>33.784433059000001</v>
      </c>
      <c r="W302" s="212"/>
      <c r="X302" s="130"/>
      <c r="Y302" s="179"/>
      <c r="Z302" s="200" t="s">
        <v>1733</v>
      </c>
      <c r="AA302" s="131">
        <v>0.3</v>
      </c>
      <c r="AB302" s="53">
        <v>100</v>
      </c>
      <c r="AC302" s="53">
        <f t="shared" ref="AC302:AC305" si="16">AB302*AA302</f>
        <v>30</v>
      </c>
    </row>
    <row r="303" spans="1:29" s="52" customFormat="1" ht="15" customHeight="1">
      <c r="A303" s="195" t="s">
        <v>27</v>
      </c>
      <c r="B303" s="120" t="s">
        <v>1702</v>
      </c>
      <c r="C303" s="196" t="s">
        <v>1703</v>
      </c>
      <c r="D303" s="54" t="s">
        <v>312</v>
      </c>
      <c r="E303" s="70" t="s">
        <v>1734</v>
      </c>
      <c r="F303" s="195" t="s">
        <v>1735</v>
      </c>
      <c r="G303" s="37" t="s">
        <v>33</v>
      </c>
      <c r="H303" s="37" t="s">
        <v>1736</v>
      </c>
      <c r="I303" s="35" t="e">
        <f>VLOOKUP(H303,#REF!,1,FALSE)</f>
        <v>#REF!</v>
      </c>
      <c r="J303" s="37" t="s">
        <v>35</v>
      </c>
      <c r="K303" s="197" t="s">
        <v>1737</v>
      </c>
      <c r="L303" s="198" t="s">
        <v>1735</v>
      </c>
      <c r="M303" s="100" t="s">
        <v>1738</v>
      </c>
      <c r="N303" s="75" t="s">
        <v>1739</v>
      </c>
      <c r="O303" s="40" t="s">
        <v>1740</v>
      </c>
      <c r="P303" s="173">
        <v>6740</v>
      </c>
      <c r="Q303" s="42">
        <v>0</v>
      </c>
      <c r="R303" s="62">
        <f t="shared" si="15"/>
        <v>0</v>
      </c>
      <c r="S303" s="127">
        <v>202309</v>
      </c>
      <c r="T303" s="199" t="s">
        <v>1741</v>
      </c>
      <c r="U303" s="165"/>
      <c r="V303" s="129">
        <v>0</v>
      </c>
      <c r="W303" s="103"/>
      <c r="X303" s="130">
        <v>45108</v>
      </c>
      <c r="Y303" s="179"/>
      <c r="Z303" s="200" t="s">
        <v>1742</v>
      </c>
      <c r="AA303" s="131">
        <v>0.4</v>
      </c>
      <c r="AB303" s="53">
        <v>0</v>
      </c>
      <c r="AC303" s="53">
        <f t="shared" si="16"/>
        <v>0</v>
      </c>
    </row>
    <row r="304" spans="1:29" s="52" customFormat="1" ht="15" customHeight="1">
      <c r="A304" s="195" t="s">
        <v>27</v>
      </c>
      <c r="B304" s="120" t="s">
        <v>1702</v>
      </c>
      <c r="C304" s="196" t="s">
        <v>1703</v>
      </c>
      <c r="D304" s="54" t="s">
        <v>312</v>
      </c>
      <c r="E304" s="70" t="s">
        <v>1734</v>
      </c>
      <c r="F304" s="195" t="s">
        <v>1735</v>
      </c>
      <c r="G304" s="37" t="s">
        <v>33</v>
      </c>
      <c r="H304" s="37" t="s">
        <v>1736</v>
      </c>
      <c r="I304" s="35" t="e">
        <f>VLOOKUP(H304,#REF!,1,FALSE)</f>
        <v>#REF!</v>
      </c>
      <c r="J304" s="37" t="s">
        <v>35</v>
      </c>
      <c r="K304" s="197" t="s">
        <v>1737</v>
      </c>
      <c r="L304" s="198" t="s">
        <v>1743</v>
      </c>
      <c r="M304" s="100" t="s">
        <v>1744</v>
      </c>
      <c r="N304" s="75" t="s">
        <v>1745</v>
      </c>
      <c r="O304" s="40" t="s">
        <v>1746</v>
      </c>
      <c r="P304" s="173">
        <v>6740</v>
      </c>
      <c r="Q304" s="42">
        <v>8</v>
      </c>
      <c r="R304" s="62">
        <f t="shared" si="15"/>
        <v>53920</v>
      </c>
      <c r="S304" s="127">
        <v>202309</v>
      </c>
      <c r="T304" s="199" t="s">
        <v>1747</v>
      </c>
      <c r="U304" s="165"/>
      <c r="V304" s="129">
        <v>6.9494323729999996</v>
      </c>
      <c r="W304" s="103"/>
      <c r="X304" s="130">
        <v>45108</v>
      </c>
      <c r="Y304" s="179"/>
      <c r="Z304" s="200" t="s">
        <v>1748</v>
      </c>
      <c r="AA304" s="131">
        <v>0.4</v>
      </c>
      <c r="AB304" s="53">
        <v>20</v>
      </c>
      <c r="AC304" s="53">
        <f t="shared" si="16"/>
        <v>8</v>
      </c>
    </row>
    <row r="305" spans="1:29" s="52" customFormat="1" ht="15" customHeight="1">
      <c r="A305" s="195" t="s">
        <v>27</v>
      </c>
      <c r="B305" s="120" t="s">
        <v>1702</v>
      </c>
      <c r="C305" s="196" t="s">
        <v>1703</v>
      </c>
      <c r="D305" s="54" t="s">
        <v>312</v>
      </c>
      <c r="E305" s="70" t="s">
        <v>1734</v>
      </c>
      <c r="F305" s="195" t="s">
        <v>1735</v>
      </c>
      <c r="G305" s="37" t="s">
        <v>33</v>
      </c>
      <c r="H305" s="37" t="s">
        <v>1736</v>
      </c>
      <c r="I305" s="35" t="e">
        <f>VLOOKUP(H305,#REF!,1,FALSE)</f>
        <v>#REF!</v>
      </c>
      <c r="J305" s="37" t="s">
        <v>35</v>
      </c>
      <c r="K305" s="197" t="s">
        <v>1737</v>
      </c>
      <c r="L305" s="198" t="s">
        <v>1749</v>
      </c>
      <c r="M305" s="100" t="s">
        <v>1744</v>
      </c>
      <c r="N305" s="75">
        <v>45051</v>
      </c>
      <c r="O305" s="40" t="s">
        <v>508</v>
      </c>
      <c r="P305" s="173">
        <v>6740</v>
      </c>
      <c r="Q305" s="42">
        <v>236.78</v>
      </c>
      <c r="R305" s="62">
        <f t="shared" si="15"/>
        <v>1595897.2</v>
      </c>
      <c r="S305" s="127">
        <v>202309</v>
      </c>
      <c r="T305" s="199" t="s">
        <v>1750</v>
      </c>
      <c r="U305" s="165"/>
      <c r="V305" s="129">
        <v>236.77906771799999</v>
      </c>
      <c r="W305" s="103"/>
      <c r="X305" s="130">
        <v>45108</v>
      </c>
      <c r="Y305" s="179"/>
      <c r="Z305" s="200" t="s">
        <v>1751</v>
      </c>
      <c r="AA305" s="131">
        <v>0.4</v>
      </c>
      <c r="AB305" s="53">
        <v>500</v>
      </c>
      <c r="AC305" s="53">
        <f t="shared" si="16"/>
        <v>200</v>
      </c>
    </row>
    <row r="306" spans="1:29" s="52" customFormat="1" ht="15" customHeight="1">
      <c r="A306" s="195" t="s">
        <v>27</v>
      </c>
      <c r="B306" s="120" t="s">
        <v>1702</v>
      </c>
      <c r="C306" s="196" t="s">
        <v>1703</v>
      </c>
      <c r="D306" s="54" t="s">
        <v>312</v>
      </c>
      <c r="E306" s="70" t="s">
        <v>1734</v>
      </c>
      <c r="F306" s="195" t="s">
        <v>1735</v>
      </c>
      <c r="G306" s="37" t="s">
        <v>33</v>
      </c>
      <c r="H306" s="37" t="s">
        <v>1736</v>
      </c>
      <c r="I306" s="35" t="e">
        <f>VLOOKUP(H306,#REF!,1,FALSE)</f>
        <v>#REF!</v>
      </c>
      <c r="J306" s="37" t="s">
        <v>35</v>
      </c>
      <c r="K306" s="197" t="s">
        <v>1737</v>
      </c>
      <c r="L306" s="198" t="s">
        <v>1752</v>
      </c>
      <c r="M306" s="100" t="s">
        <v>1753</v>
      </c>
      <c r="N306" s="75">
        <v>45146</v>
      </c>
      <c r="O306" s="40" t="s">
        <v>1126</v>
      </c>
      <c r="P306" s="173">
        <v>6740</v>
      </c>
      <c r="Q306" s="42">
        <v>309.83999999999997</v>
      </c>
      <c r="R306" s="62">
        <f t="shared" si="15"/>
        <v>2088321.6</v>
      </c>
      <c r="S306" s="127">
        <v>202309</v>
      </c>
      <c r="T306" s="199" t="s">
        <v>1754</v>
      </c>
      <c r="U306" s="165"/>
      <c r="V306" s="129">
        <v>309.84483163499999</v>
      </c>
      <c r="W306" s="103"/>
      <c r="X306" s="130">
        <v>45108</v>
      </c>
      <c r="Y306" s="179"/>
      <c r="Z306" s="200" t="s">
        <v>1755</v>
      </c>
      <c r="AA306" s="131">
        <v>0.4</v>
      </c>
      <c r="AB306" s="53">
        <v>400</v>
      </c>
      <c r="AC306" s="53">
        <v>160</v>
      </c>
    </row>
    <row r="307" spans="1:29" s="336" customFormat="1" ht="15" customHeight="1">
      <c r="A307" s="440" t="s">
        <v>194</v>
      </c>
      <c r="B307" s="387" t="s">
        <v>1756</v>
      </c>
      <c r="C307" s="441" t="s">
        <v>1757</v>
      </c>
      <c r="D307" s="317" t="s">
        <v>312</v>
      </c>
      <c r="E307" s="339" t="s">
        <v>1758</v>
      </c>
      <c r="F307" s="440" t="s">
        <v>1759</v>
      </c>
      <c r="G307" s="344" t="s">
        <v>33</v>
      </c>
      <c r="H307" s="344" t="s">
        <v>1760</v>
      </c>
      <c r="I307" s="319" t="e">
        <f>VLOOKUP(H307,#REF!,1,FALSE)</f>
        <v>#REF!</v>
      </c>
      <c r="J307" s="344" t="s">
        <v>35</v>
      </c>
      <c r="K307" s="442" t="s">
        <v>1761</v>
      </c>
      <c r="L307" s="443" t="s">
        <v>1762</v>
      </c>
      <c r="M307" s="364" t="s">
        <v>1763</v>
      </c>
      <c r="N307" s="384">
        <v>43830</v>
      </c>
      <c r="O307" s="361" t="s">
        <v>1764</v>
      </c>
      <c r="P307" s="390">
        <v>0</v>
      </c>
      <c r="Q307" s="391">
        <v>0</v>
      </c>
      <c r="R307" s="326">
        <f t="shared" si="15"/>
        <v>0</v>
      </c>
      <c r="S307" s="393">
        <v>202309</v>
      </c>
      <c r="T307" s="445" t="s">
        <v>1765</v>
      </c>
      <c r="U307" s="395"/>
      <c r="V307" s="396">
        <v>0</v>
      </c>
      <c r="W307" s="372"/>
      <c r="X307" s="397">
        <v>45047</v>
      </c>
      <c r="Y307" s="397"/>
      <c r="Z307" s="446" t="s">
        <v>1766</v>
      </c>
      <c r="AA307" s="400"/>
      <c r="AB307" s="315">
        <v>0</v>
      </c>
      <c r="AC307" s="315">
        <v>0</v>
      </c>
    </row>
    <row r="308" spans="1:29" s="52" customFormat="1" ht="15" customHeight="1">
      <c r="A308" s="195" t="s">
        <v>194</v>
      </c>
      <c r="B308" s="120" t="s">
        <v>1756</v>
      </c>
      <c r="C308" s="196" t="s">
        <v>1757</v>
      </c>
      <c r="D308" s="54" t="s">
        <v>312</v>
      </c>
      <c r="E308" s="70" t="s">
        <v>1758</v>
      </c>
      <c r="F308" s="195" t="s">
        <v>1759</v>
      </c>
      <c r="G308" s="37" t="s">
        <v>33</v>
      </c>
      <c r="H308" s="37" t="s">
        <v>1767</v>
      </c>
      <c r="I308" s="35" t="e">
        <f>VLOOKUP(H308,#REF!,1,FALSE)</f>
        <v>#REF!</v>
      </c>
      <c r="J308" s="37" t="s">
        <v>35</v>
      </c>
      <c r="K308" s="197" t="s">
        <v>1768</v>
      </c>
      <c r="L308" s="198" t="s">
        <v>1769</v>
      </c>
      <c r="M308" s="100" t="s">
        <v>1770</v>
      </c>
      <c r="N308" s="75">
        <v>43830</v>
      </c>
      <c r="O308" s="40" t="s">
        <v>1764</v>
      </c>
      <c r="P308" s="173">
        <v>0</v>
      </c>
      <c r="Q308" s="42">
        <v>0</v>
      </c>
      <c r="R308" s="62">
        <f t="shared" si="15"/>
        <v>0</v>
      </c>
      <c r="S308" s="127">
        <v>202309</v>
      </c>
      <c r="T308" s="199" t="s">
        <v>1771</v>
      </c>
      <c r="U308" s="165"/>
      <c r="V308" s="129">
        <v>0</v>
      </c>
      <c r="W308" s="103"/>
      <c r="X308" s="130">
        <v>45047</v>
      </c>
      <c r="Y308" s="130"/>
      <c r="Z308" s="200" t="s">
        <v>1772</v>
      </c>
      <c r="AA308" s="131"/>
      <c r="AB308" s="53">
        <v>0</v>
      </c>
      <c r="AC308" s="53">
        <v>0</v>
      </c>
    </row>
    <row r="309" spans="1:29" s="52" customFormat="1" ht="15" customHeight="1">
      <c r="A309" s="195" t="s">
        <v>194</v>
      </c>
      <c r="B309" s="120" t="s">
        <v>1756</v>
      </c>
      <c r="C309" s="196" t="s">
        <v>1757</v>
      </c>
      <c r="D309" s="54" t="s">
        <v>312</v>
      </c>
      <c r="E309" s="70" t="s">
        <v>1758</v>
      </c>
      <c r="F309" s="195" t="s">
        <v>1759</v>
      </c>
      <c r="G309" s="37" t="s">
        <v>33</v>
      </c>
      <c r="H309" s="37" t="s">
        <v>1767</v>
      </c>
      <c r="I309" s="35" t="e">
        <f>VLOOKUP(H309,#REF!,1,FALSE)</f>
        <v>#REF!</v>
      </c>
      <c r="J309" s="37" t="s">
        <v>35</v>
      </c>
      <c r="K309" s="197" t="s">
        <v>1773</v>
      </c>
      <c r="L309" s="198" t="s">
        <v>1774</v>
      </c>
      <c r="M309" s="100" t="s">
        <v>1763</v>
      </c>
      <c r="N309" s="75" t="s">
        <v>1775</v>
      </c>
      <c r="O309" s="40" t="s">
        <v>1776</v>
      </c>
      <c r="P309" s="173">
        <v>7083.2</v>
      </c>
      <c r="Q309" s="42">
        <v>12.8</v>
      </c>
      <c r="R309" s="62">
        <f t="shared" si="15"/>
        <v>90664.960000000006</v>
      </c>
      <c r="S309" s="127">
        <v>202309</v>
      </c>
      <c r="T309" s="199" t="s">
        <v>1777</v>
      </c>
      <c r="U309" s="165"/>
      <c r="V309" s="129">
        <v>12.712081909</v>
      </c>
      <c r="W309" s="103"/>
      <c r="X309" s="130">
        <v>45047</v>
      </c>
      <c r="Y309" s="130"/>
      <c r="Z309" s="200" t="s">
        <v>1778</v>
      </c>
      <c r="AA309" s="131">
        <v>0.3</v>
      </c>
      <c r="AB309" s="53">
        <v>40</v>
      </c>
      <c r="AC309" s="53">
        <f t="shared" ref="AC309:AC316" si="17">AB309*AA309</f>
        <v>12</v>
      </c>
    </row>
    <row r="310" spans="1:29" s="52" customFormat="1" ht="15" customHeight="1">
      <c r="A310" s="195" t="s">
        <v>194</v>
      </c>
      <c r="B310" s="120" t="s">
        <v>1756</v>
      </c>
      <c r="C310" s="196" t="s">
        <v>1757</v>
      </c>
      <c r="D310" s="54" t="s">
        <v>312</v>
      </c>
      <c r="E310" s="70" t="s">
        <v>1758</v>
      </c>
      <c r="F310" s="195" t="s">
        <v>1759</v>
      </c>
      <c r="G310" s="37" t="s">
        <v>33</v>
      </c>
      <c r="H310" s="37" t="s">
        <v>1767</v>
      </c>
      <c r="I310" s="35" t="e">
        <f>VLOOKUP(H310,#REF!,1,FALSE)</f>
        <v>#REF!</v>
      </c>
      <c r="J310" s="37" t="s">
        <v>35</v>
      </c>
      <c r="K310" s="197" t="s">
        <v>1779</v>
      </c>
      <c r="L310" s="198" t="s">
        <v>1780</v>
      </c>
      <c r="M310" s="100" t="s">
        <v>1770</v>
      </c>
      <c r="N310" s="75" t="s">
        <v>1781</v>
      </c>
      <c r="O310" s="40" t="s">
        <v>1782</v>
      </c>
      <c r="P310" s="173">
        <v>0</v>
      </c>
      <c r="Q310" s="42">
        <v>0</v>
      </c>
      <c r="R310" s="62">
        <f t="shared" si="15"/>
        <v>0</v>
      </c>
      <c r="S310" s="127">
        <v>202309</v>
      </c>
      <c r="T310" s="199" t="s">
        <v>1783</v>
      </c>
      <c r="U310" s="165"/>
      <c r="V310" s="129">
        <v>0</v>
      </c>
      <c r="W310" s="103"/>
      <c r="X310" s="130">
        <v>45047</v>
      </c>
      <c r="Y310" s="130"/>
      <c r="Z310" s="200" t="s">
        <v>1784</v>
      </c>
      <c r="AA310" s="131">
        <v>0.3</v>
      </c>
      <c r="AB310" s="53">
        <v>0</v>
      </c>
      <c r="AC310" s="53">
        <f t="shared" si="17"/>
        <v>0</v>
      </c>
    </row>
    <row r="311" spans="1:29" s="52" customFormat="1" ht="15" customHeight="1">
      <c r="A311" s="195" t="s">
        <v>147</v>
      </c>
      <c r="B311" s="120" t="s">
        <v>1756</v>
      </c>
      <c r="C311" s="196" t="s">
        <v>1757</v>
      </c>
      <c r="D311" s="54" t="s">
        <v>312</v>
      </c>
      <c r="E311" s="70" t="s">
        <v>1785</v>
      </c>
      <c r="F311" s="195" t="s">
        <v>1786</v>
      </c>
      <c r="G311" s="37" t="s">
        <v>33</v>
      </c>
      <c r="H311" s="37" t="s">
        <v>1787</v>
      </c>
      <c r="I311" s="35" t="e">
        <f>VLOOKUP(H311,#REF!,1,FALSE)</f>
        <v>#REF!</v>
      </c>
      <c r="J311" s="37" t="s">
        <v>35</v>
      </c>
      <c r="K311" s="197" t="s">
        <v>1788</v>
      </c>
      <c r="L311" s="198" t="s">
        <v>1789</v>
      </c>
      <c r="M311" s="100" t="s">
        <v>1790</v>
      </c>
      <c r="N311" s="75">
        <v>42919</v>
      </c>
      <c r="O311" s="40" t="s">
        <v>1471</v>
      </c>
      <c r="P311" s="173">
        <v>5333.33</v>
      </c>
      <c r="Q311" s="42">
        <v>7.17</v>
      </c>
      <c r="R311" s="62">
        <f t="shared" si="15"/>
        <v>38239.980000000003</v>
      </c>
      <c r="S311" s="127">
        <v>202309</v>
      </c>
      <c r="T311" s="199" t="s">
        <v>1791</v>
      </c>
      <c r="U311" s="165"/>
      <c r="V311" s="208">
        <v>7.1702295300000003</v>
      </c>
      <c r="W311" s="213"/>
      <c r="X311" s="130">
        <v>45108</v>
      </c>
      <c r="Y311" s="130"/>
      <c r="Z311" s="200" t="s">
        <v>1792</v>
      </c>
      <c r="AA311" s="131">
        <v>0.1</v>
      </c>
      <c r="AB311" s="53">
        <v>40</v>
      </c>
      <c r="AC311" s="53">
        <f t="shared" si="17"/>
        <v>4</v>
      </c>
    </row>
    <row r="312" spans="1:29" s="52" customFormat="1" ht="15" customHeight="1">
      <c r="A312" s="195" t="s">
        <v>147</v>
      </c>
      <c r="B312" s="120" t="s">
        <v>1756</v>
      </c>
      <c r="C312" s="196" t="s">
        <v>1757</v>
      </c>
      <c r="D312" s="54" t="s">
        <v>312</v>
      </c>
      <c r="E312" s="70" t="s">
        <v>1785</v>
      </c>
      <c r="F312" s="195" t="s">
        <v>1786</v>
      </c>
      <c r="G312" s="37" t="s">
        <v>33</v>
      </c>
      <c r="H312" s="37" t="s">
        <v>1793</v>
      </c>
      <c r="I312" s="35" t="e">
        <f>VLOOKUP(H312,#REF!,1,FALSE)</f>
        <v>#REF!</v>
      </c>
      <c r="J312" s="37" t="s">
        <v>35</v>
      </c>
      <c r="K312" s="197" t="s">
        <v>1788</v>
      </c>
      <c r="L312" s="198" t="s">
        <v>1794</v>
      </c>
      <c r="M312" s="100" t="s">
        <v>1795</v>
      </c>
      <c r="N312" s="75" t="s">
        <v>1796</v>
      </c>
      <c r="O312" s="40" t="s">
        <v>1797</v>
      </c>
      <c r="P312" s="173">
        <v>9000</v>
      </c>
      <c r="Q312" s="42">
        <v>3.4</v>
      </c>
      <c r="R312" s="62">
        <f t="shared" si="15"/>
        <v>30600</v>
      </c>
      <c r="S312" s="127">
        <v>202309</v>
      </c>
      <c r="T312" s="199" t="s">
        <v>1798</v>
      </c>
      <c r="U312" s="165"/>
      <c r="V312" s="129">
        <v>3.3126533880000002</v>
      </c>
      <c r="W312" s="103"/>
      <c r="X312" s="130">
        <v>45047</v>
      </c>
      <c r="Y312" s="130"/>
      <c r="Z312" s="200" t="s">
        <v>1799</v>
      </c>
      <c r="AA312" s="131">
        <v>0.3</v>
      </c>
      <c r="AB312" s="53">
        <v>10</v>
      </c>
      <c r="AC312" s="53">
        <f t="shared" si="17"/>
        <v>3</v>
      </c>
    </row>
    <row r="313" spans="1:29" s="52" customFormat="1" ht="15" customHeight="1">
      <c r="A313" s="195" t="s">
        <v>147</v>
      </c>
      <c r="B313" s="120" t="s">
        <v>1756</v>
      </c>
      <c r="C313" s="196" t="s">
        <v>1757</v>
      </c>
      <c r="D313" s="54" t="s">
        <v>312</v>
      </c>
      <c r="E313" s="70" t="s">
        <v>1785</v>
      </c>
      <c r="F313" s="195" t="s">
        <v>1786</v>
      </c>
      <c r="G313" s="37" t="s">
        <v>33</v>
      </c>
      <c r="H313" s="37" t="s">
        <v>1787</v>
      </c>
      <c r="I313" s="35" t="e">
        <f>VLOOKUP(H313,#REF!,1,FALSE)</f>
        <v>#REF!</v>
      </c>
      <c r="J313" s="37" t="s">
        <v>35</v>
      </c>
      <c r="K313" s="197" t="s">
        <v>1788</v>
      </c>
      <c r="L313" s="198" t="s">
        <v>1800</v>
      </c>
      <c r="M313" s="100" t="s">
        <v>1801</v>
      </c>
      <c r="N313" s="75" t="s">
        <v>1802</v>
      </c>
      <c r="O313" s="40" t="s">
        <v>1803</v>
      </c>
      <c r="P313" s="173">
        <v>5333.33</v>
      </c>
      <c r="Q313" s="42">
        <v>0</v>
      </c>
      <c r="R313" s="62">
        <f t="shared" si="15"/>
        <v>0</v>
      </c>
      <c r="S313" s="127">
        <v>202309</v>
      </c>
      <c r="T313" s="199" t="s">
        <v>1804</v>
      </c>
      <c r="U313" s="165"/>
      <c r="V313" s="129">
        <v>0</v>
      </c>
      <c r="W313" s="103"/>
      <c r="X313" s="130">
        <v>45108</v>
      </c>
      <c r="Y313" s="130"/>
      <c r="Z313" s="200" t="s">
        <v>1805</v>
      </c>
      <c r="AA313" s="131">
        <v>0.3</v>
      </c>
      <c r="AB313" s="53">
        <v>0</v>
      </c>
      <c r="AC313" s="53">
        <f t="shared" si="17"/>
        <v>0</v>
      </c>
    </row>
    <row r="314" spans="1:29" s="52" customFormat="1" ht="15" customHeight="1">
      <c r="A314" s="195" t="s">
        <v>147</v>
      </c>
      <c r="B314" s="120" t="s">
        <v>1756</v>
      </c>
      <c r="C314" s="196" t="s">
        <v>1757</v>
      </c>
      <c r="D314" s="54" t="s">
        <v>312</v>
      </c>
      <c r="E314" s="70" t="s">
        <v>1785</v>
      </c>
      <c r="F314" s="195" t="s">
        <v>1786</v>
      </c>
      <c r="G314" s="37" t="s">
        <v>33</v>
      </c>
      <c r="H314" s="37" t="s">
        <v>1806</v>
      </c>
      <c r="I314" s="35" t="e">
        <f>VLOOKUP(H314,#REF!,1,FALSE)</f>
        <v>#REF!</v>
      </c>
      <c r="J314" s="37" t="s">
        <v>35</v>
      </c>
      <c r="K314" s="197" t="s">
        <v>1788</v>
      </c>
      <c r="L314" s="198" t="s">
        <v>1807</v>
      </c>
      <c r="M314" s="100" t="s">
        <v>1801</v>
      </c>
      <c r="N314" s="75" t="s">
        <v>1808</v>
      </c>
      <c r="O314" s="40" t="s">
        <v>1809</v>
      </c>
      <c r="P314" s="173">
        <v>5333.33</v>
      </c>
      <c r="Q314" s="42">
        <v>0</v>
      </c>
      <c r="R314" s="62">
        <f t="shared" si="15"/>
        <v>0</v>
      </c>
      <c r="S314" s="127">
        <v>202309</v>
      </c>
      <c r="T314" s="199" t="s">
        <v>1810</v>
      </c>
      <c r="U314" s="165"/>
      <c r="V314" s="208">
        <v>0</v>
      </c>
      <c r="W314" s="213"/>
      <c r="X314" s="130"/>
      <c r="Y314" s="179"/>
      <c r="Z314" s="200" t="s">
        <v>1811</v>
      </c>
      <c r="AA314" s="131">
        <v>0.3</v>
      </c>
      <c r="AB314" s="53">
        <v>0</v>
      </c>
      <c r="AC314" s="53">
        <v>0</v>
      </c>
    </row>
    <row r="315" spans="1:29" s="52" customFormat="1" ht="15" customHeight="1">
      <c r="A315" s="195" t="s">
        <v>27</v>
      </c>
      <c r="B315" s="120" t="s">
        <v>1756</v>
      </c>
      <c r="C315" s="196" t="s">
        <v>1757</v>
      </c>
      <c r="D315" s="54" t="s">
        <v>312</v>
      </c>
      <c r="E315" s="70" t="s">
        <v>1812</v>
      </c>
      <c r="F315" s="195" t="s">
        <v>1813</v>
      </c>
      <c r="G315" s="37" t="s">
        <v>33</v>
      </c>
      <c r="H315" s="37" t="s">
        <v>1814</v>
      </c>
      <c r="I315" s="35" t="e">
        <f>VLOOKUP(H315,#REF!,1,FALSE)</f>
        <v>#REF!</v>
      </c>
      <c r="J315" s="37" t="s">
        <v>35</v>
      </c>
      <c r="K315" s="197" t="s">
        <v>1788</v>
      </c>
      <c r="L315" s="198" t="s">
        <v>1815</v>
      </c>
      <c r="M315" s="100" t="s">
        <v>1816</v>
      </c>
      <c r="N315" s="75" t="s">
        <v>1817</v>
      </c>
      <c r="O315" s="40" t="s">
        <v>1818</v>
      </c>
      <c r="P315" s="173">
        <v>6740</v>
      </c>
      <c r="Q315" s="42">
        <v>0</v>
      </c>
      <c r="R315" s="62">
        <f t="shared" si="15"/>
        <v>0</v>
      </c>
      <c r="S315" s="127">
        <v>202309</v>
      </c>
      <c r="T315" s="199" t="s">
        <v>1819</v>
      </c>
      <c r="U315" s="165"/>
      <c r="V315" s="129">
        <v>0</v>
      </c>
      <c r="W315" s="103"/>
      <c r="X315" s="130">
        <v>45108</v>
      </c>
      <c r="Y315" s="130"/>
      <c r="Z315" s="200" t="s">
        <v>1820</v>
      </c>
      <c r="AA315" s="131">
        <v>0.4</v>
      </c>
      <c r="AB315" s="53">
        <v>0</v>
      </c>
      <c r="AC315" s="53">
        <f t="shared" si="17"/>
        <v>0</v>
      </c>
    </row>
    <row r="316" spans="1:29" s="52" customFormat="1" ht="15" customHeight="1">
      <c r="A316" s="195" t="s">
        <v>27</v>
      </c>
      <c r="B316" s="120" t="s">
        <v>1756</v>
      </c>
      <c r="C316" s="196" t="s">
        <v>1757</v>
      </c>
      <c r="D316" s="54" t="s">
        <v>312</v>
      </c>
      <c r="E316" s="70" t="s">
        <v>1812</v>
      </c>
      <c r="F316" s="195" t="s">
        <v>1813</v>
      </c>
      <c r="G316" s="37" t="s">
        <v>33</v>
      </c>
      <c r="H316" s="37" t="s">
        <v>1814</v>
      </c>
      <c r="I316" s="35" t="e">
        <f>VLOOKUP(H316,#REF!,1,FALSE)</f>
        <v>#REF!</v>
      </c>
      <c r="J316" s="37" t="s">
        <v>35</v>
      </c>
      <c r="K316" s="197" t="s">
        <v>1788</v>
      </c>
      <c r="L316" s="198" t="s">
        <v>1821</v>
      </c>
      <c r="M316" s="100" t="s">
        <v>1822</v>
      </c>
      <c r="N316" s="75" t="s">
        <v>1823</v>
      </c>
      <c r="O316" s="40" t="s">
        <v>1824</v>
      </c>
      <c r="P316" s="173">
        <v>6740</v>
      </c>
      <c r="Q316" s="42">
        <v>95.69</v>
      </c>
      <c r="R316" s="62">
        <f t="shared" si="15"/>
        <v>644950.6</v>
      </c>
      <c r="S316" s="127">
        <v>202309</v>
      </c>
      <c r="T316" s="199" t="s">
        <v>1825</v>
      </c>
      <c r="U316" s="165"/>
      <c r="V316" s="129">
        <v>95.687095642000003</v>
      </c>
      <c r="W316" s="103"/>
      <c r="X316" s="130">
        <v>45108</v>
      </c>
      <c r="Y316" s="130"/>
      <c r="Z316" s="200" t="s">
        <v>1826</v>
      </c>
      <c r="AA316" s="131">
        <v>0.4</v>
      </c>
      <c r="AB316" s="53">
        <v>220</v>
      </c>
      <c r="AC316" s="53">
        <f t="shared" si="17"/>
        <v>88</v>
      </c>
    </row>
    <row r="317" spans="1:29" s="52" customFormat="1" ht="15" customHeight="1">
      <c r="A317" s="195" t="s">
        <v>194</v>
      </c>
      <c r="B317" s="120" t="s">
        <v>1702</v>
      </c>
      <c r="C317" s="196" t="s">
        <v>1827</v>
      </c>
      <c r="D317" s="54" t="s">
        <v>312</v>
      </c>
      <c r="E317" s="70" t="s">
        <v>1828</v>
      </c>
      <c r="F317" s="195" t="s">
        <v>1829</v>
      </c>
      <c r="G317" s="37" t="s">
        <v>33</v>
      </c>
      <c r="H317" s="37" t="s">
        <v>1830</v>
      </c>
      <c r="I317" s="35" t="e">
        <f>VLOOKUP(H317,#REF!,1,FALSE)</f>
        <v>#REF!</v>
      </c>
      <c r="J317" s="37" t="s">
        <v>35</v>
      </c>
      <c r="K317" s="197" t="s">
        <v>1831</v>
      </c>
      <c r="L317" s="198" t="s">
        <v>1832</v>
      </c>
      <c r="M317" s="100" t="s">
        <v>1833</v>
      </c>
      <c r="N317" s="75" t="s">
        <v>1834</v>
      </c>
      <c r="O317" s="40">
        <v>0</v>
      </c>
      <c r="P317" s="173">
        <v>8333.33</v>
      </c>
      <c r="Q317" s="42">
        <v>0</v>
      </c>
      <c r="R317" s="62">
        <f t="shared" si="15"/>
        <v>0</v>
      </c>
      <c r="S317" s="127">
        <v>202309</v>
      </c>
      <c r="T317" s="199" t="s">
        <v>1835</v>
      </c>
      <c r="U317" s="165"/>
      <c r="V317" s="129">
        <v>0</v>
      </c>
      <c r="W317" s="103"/>
      <c r="X317" s="130">
        <v>45047</v>
      </c>
      <c r="Y317" s="130"/>
      <c r="Z317" s="200" t="s">
        <v>1836</v>
      </c>
      <c r="AA317" s="131"/>
      <c r="AB317" s="53">
        <v>0</v>
      </c>
      <c r="AC317" s="53">
        <v>0</v>
      </c>
    </row>
    <row r="318" spans="1:29" s="52" customFormat="1" ht="15" customHeight="1">
      <c r="A318" s="195" t="s">
        <v>194</v>
      </c>
      <c r="B318" s="120" t="s">
        <v>1702</v>
      </c>
      <c r="C318" s="196" t="s">
        <v>1827</v>
      </c>
      <c r="D318" s="54" t="s">
        <v>312</v>
      </c>
      <c r="E318" s="70" t="s">
        <v>1828</v>
      </c>
      <c r="F318" s="195" t="s">
        <v>1829</v>
      </c>
      <c r="G318" s="37" t="s">
        <v>33</v>
      </c>
      <c r="H318" s="37" t="s">
        <v>1830</v>
      </c>
      <c r="I318" s="35" t="e">
        <f>VLOOKUP(H318,#REF!,1,FALSE)</f>
        <v>#REF!</v>
      </c>
      <c r="J318" s="37" t="s">
        <v>35</v>
      </c>
      <c r="K318" s="197" t="s">
        <v>1837</v>
      </c>
      <c r="L318" s="198" t="s">
        <v>1838</v>
      </c>
      <c r="M318" s="100" t="s">
        <v>1839</v>
      </c>
      <c r="N318" s="75" t="s">
        <v>1840</v>
      </c>
      <c r="O318" s="40" t="s">
        <v>1841</v>
      </c>
      <c r="P318" s="173">
        <v>8333.33</v>
      </c>
      <c r="Q318" s="42">
        <v>26.7</v>
      </c>
      <c r="R318" s="62">
        <f t="shared" si="15"/>
        <v>222499.91</v>
      </c>
      <c r="S318" s="127">
        <v>202309</v>
      </c>
      <c r="T318" s="199" t="s">
        <v>1842</v>
      </c>
      <c r="U318" s="165"/>
      <c r="V318" s="129">
        <v>26.699731827000001</v>
      </c>
      <c r="W318" s="103"/>
      <c r="X318" s="130">
        <v>45047</v>
      </c>
      <c r="Y318" s="130"/>
      <c r="Z318" s="200" t="s">
        <v>1843</v>
      </c>
      <c r="AA318" s="131">
        <v>0.3</v>
      </c>
      <c r="AB318" s="53">
        <v>80</v>
      </c>
      <c r="AC318" s="53">
        <f t="shared" ref="AC318:AC321" si="18">AB318*AA318</f>
        <v>24</v>
      </c>
    </row>
    <row r="319" spans="1:29" s="52" customFormat="1" ht="15" customHeight="1">
      <c r="A319" s="195" t="s">
        <v>147</v>
      </c>
      <c r="B319" s="120" t="s">
        <v>1702</v>
      </c>
      <c r="C319" s="196" t="s">
        <v>1827</v>
      </c>
      <c r="D319" s="54" t="s">
        <v>312</v>
      </c>
      <c r="E319" s="70" t="s">
        <v>1844</v>
      </c>
      <c r="F319" s="195" t="s">
        <v>1845</v>
      </c>
      <c r="G319" s="37" t="s">
        <v>33</v>
      </c>
      <c r="H319" s="37" t="s">
        <v>1846</v>
      </c>
      <c r="I319" s="35" t="e">
        <f>VLOOKUP(H319,#REF!,1,FALSE)</f>
        <v>#REF!</v>
      </c>
      <c r="J319" s="37" t="s">
        <v>35</v>
      </c>
      <c r="K319" s="197" t="s">
        <v>1847</v>
      </c>
      <c r="L319" s="198" t="s">
        <v>1848</v>
      </c>
      <c r="M319" s="100" t="s">
        <v>1849</v>
      </c>
      <c r="N319" s="75" t="s">
        <v>1850</v>
      </c>
      <c r="O319" s="40" t="s">
        <v>1851</v>
      </c>
      <c r="P319" s="173">
        <v>9000</v>
      </c>
      <c r="Q319" s="42">
        <v>14.21</v>
      </c>
      <c r="R319" s="62">
        <f t="shared" si="15"/>
        <v>127890</v>
      </c>
      <c r="S319" s="127">
        <v>202309</v>
      </c>
      <c r="T319" s="199" t="s">
        <v>1852</v>
      </c>
      <c r="U319" s="165"/>
      <c r="V319" s="129">
        <v>14.213788872</v>
      </c>
      <c r="W319" s="103"/>
      <c r="X319" s="130">
        <v>45139</v>
      </c>
      <c r="Y319" s="130"/>
      <c r="Z319" s="200" t="s">
        <v>1853</v>
      </c>
      <c r="AA319" s="131">
        <v>0.3</v>
      </c>
      <c r="AB319" s="53">
        <v>40</v>
      </c>
      <c r="AC319" s="53">
        <f t="shared" si="18"/>
        <v>12</v>
      </c>
    </row>
    <row r="320" spans="1:29" s="52" customFormat="1" ht="15" customHeight="1">
      <c r="A320" s="195" t="s">
        <v>27</v>
      </c>
      <c r="B320" s="120" t="s">
        <v>1702</v>
      </c>
      <c r="C320" s="196" t="s">
        <v>1827</v>
      </c>
      <c r="D320" s="54" t="s">
        <v>312</v>
      </c>
      <c r="E320" s="70" t="s">
        <v>1854</v>
      </c>
      <c r="F320" s="195" t="s">
        <v>1855</v>
      </c>
      <c r="G320" s="37" t="s">
        <v>33</v>
      </c>
      <c r="H320" s="37" t="s">
        <v>1856</v>
      </c>
      <c r="I320" s="35" t="e">
        <f>VLOOKUP(H320,#REF!,1,FALSE)</f>
        <v>#REF!</v>
      </c>
      <c r="J320" s="37" t="s">
        <v>35</v>
      </c>
      <c r="K320" s="197" t="s">
        <v>1857</v>
      </c>
      <c r="L320" s="198" t="s">
        <v>1858</v>
      </c>
      <c r="M320" s="100" t="s">
        <v>1859</v>
      </c>
      <c r="N320" s="75" t="s">
        <v>1860</v>
      </c>
      <c r="O320" s="40" t="s">
        <v>1803</v>
      </c>
      <c r="P320" s="173">
        <v>6740</v>
      </c>
      <c r="Q320" s="42">
        <v>0</v>
      </c>
      <c r="R320" s="62">
        <f t="shared" si="15"/>
        <v>0</v>
      </c>
      <c r="S320" s="127">
        <v>202309</v>
      </c>
      <c r="T320" s="199" t="s">
        <v>1861</v>
      </c>
      <c r="U320" s="165"/>
      <c r="V320" s="129">
        <v>0</v>
      </c>
      <c r="W320" s="103"/>
      <c r="X320" s="130">
        <v>45108</v>
      </c>
      <c r="Y320" s="179"/>
      <c r="Z320" s="200" t="s">
        <v>1862</v>
      </c>
      <c r="AA320" s="131">
        <v>0.4</v>
      </c>
      <c r="AB320" s="53">
        <v>0</v>
      </c>
      <c r="AC320" s="53">
        <f t="shared" si="18"/>
        <v>0</v>
      </c>
    </row>
    <row r="321" spans="1:30" s="52" customFormat="1" ht="15" customHeight="1">
      <c r="A321" s="195" t="s">
        <v>27</v>
      </c>
      <c r="B321" s="120" t="s">
        <v>1702</v>
      </c>
      <c r="C321" s="196" t="s">
        <v>1827</v>
      </c>
      <c r="D321" s="54" t="s">
        <v>312</v>
      </c>
      <c r="E321" s="70" t="s">
        <v>1854</v>
      </c>
      <c r="F321" s="195" t="s">
        <v>1855</v>
      </c>
      <c r="G321" s="37" t="s">
        <v>33</v>
      </c>
      <c r="H321" s="37" t="s">
        <v>1856</v>
      </c>
      <c r="I321" s="35" t="e">
        <f>VLOOKUP(H321,#REF!,1,FALSE)</f>
        <v>#REF!</v>
      </c>
      <c r="J321" s="37" t="s">
        <v>35</v>
      </c>
      <c r="K321" s="197" t="s">
        <v>1857</v>
      </c>
      <c r="L321" s="198" t="s">
        <v>1863</v>
      </c>
      <c r="M321" s="100" t="s">
        <v>1859</v>
      </c>
      <c r="N321" s="75" t="s">
        <v>1864</v>
      </c>
      <c r="O321" s="40" t="s">
        <v>1865</v>
      </c>
      <c r="P321" s="173">
        <v>6740</v>
      </c>
      <c r="Q321" s="42">
        <v>8.65</v>
      </c>
      <c r="R321" s="62">
        <f t="shared" si="15"/>
        <v>58301</v>
      </c>
      <c r="S321" s="127">
        <v>202309</v>
      </c>
      <c r="T321" s="199" t="s">
        <v>1866</v>
      </c>
      <c r="U321" s="165"/>
      <c r="V321" s="129">
        <v>8.6457462310000004</v>
      </c>
      <c r="W321" s="103"/>
      <c r="X321" s="130">
        <v>45108</v>
      </c>
      <c r="Y321" s="179"/>
      <c r="Z321" s="200" t="s">
        <v>1867</v>
      </c>
      <c r="AA321" s="131">
        <v>0.4</v>
      </c>
      <c r="AB321" s="53">
        <v>20</v>
      </c>
      <c r="AC321" s="53">
        <f t="shared" si="18"/>
        <v>8</v>
      </c>
    </row>
    <row r="322" spans="1:30" s="336" customFormat="1" ht="15" customHeight="1">
      <c r="A322" s="440" t="s">
        <v>194</v>
      </c>
      <c r="B322" s="387" t="s">
        <v>1868</v>
      </c>
      <c r="C322" s="441" t="s">
        <v>1869</v>
      </c>
      <c r="D322" s="317" t="s">
        <v>312</v>
      </c>
      <c r="E322" s="339" t="s">
        <v>1870</v>
      </c>
      <c r="F322" s="440" t="s">
        <v>1871</v>
      </c>
      <c r="G322" s="344" t="s">
        <v>33</v>
      </c>
      <c r="H322" s="344" t="s">
        <v>1872</v>
      </c>
      <c r="I322" s="319" t="e">
        <f>VLOOKUP(H322,#REF!,1,FALSE)</f>
        <v>#REF!</v>
      </c>
      <c r="J322" s="344" t="s">
        <v>35</v>
      </c>
      <c r="K322" s="442" t="s">
        <v>1873</v>
      </c>
      <c r="L322" s="443" t="s">
        <v>1873</v>
      </c>
      <c r="M322" s="364" t="s">
        <v>1874</v>
      </c>
      <c r="N322" s="384" t="s">
        <v>1875</v>
      </c>
      <c r="O322" s="361" t="s">
        <v>1876</v>
      </c>
      <c r="P322" s="390">
        <v>6250</v>
      </c>
      <c r="Q322" s="391">
        <v>0</v>
      </c>
      <c r="R322" s="326">
        <f t="shared" si="15"/>
        <v>0</v>
      </c>
      <c r="S322" s="393">
        <v>202309</v>
      </c>
      <c r="T322" s="445" t="s">
        <v>1877</v>
      </c>
      <c r="U322" s="395"/>
      <c r="V322" s="396">
        <v>0</v>
      </c>
      <c r="W322" s="372"/>
      <c r="X322" s="397">
        <v>45017</v>
      </c>
      <c r="Y322" s="397">
        <v>45382</v>
      </c>
      <c r="Z322" s="446"/>
      <c r="AA322" s="400">
        <v>0</v>
      </c>
      <c r="AB322" s="315">
        <v>0</v>
      </c>
      <c r="AC322" s="315">
        <f t="shared" ref="AC322:AC327" si="19">AA322*AB322</f>
        <v>0</v>
      </c>
    </row>
    <row r="323" spans="1:30" s="336" customFormat="1" ht="15" customHeight="1">
      <c r="A323" s="440" t="s">
        <v>194</v>
      </c>
      <c r="B323" s="387" t="s">
        <v>1868</v>
      </c>
      <c r="C323" s="441" t="s">
        <v>1869</v>
      </c>
      <c r="D323" s="317" t="s">
        <v>312</v>
      </c>
      <c r="E323" s="339" t="s">
        <v>1870</v>
      </c>
      <c r="F323" s="440" t="s">
        <v>1871</v>
      </c>
      <c r="G323" s="344" t="s">
        <v>33</v>
      </c>
      <c r="H323" s="344" t="s">
        <v>1878</v>
      </c>
      <c r="I323" s="319" t="e">
        <f>VLOOKUP(H323,#REF!,1,FALSE)</f>
        <v>#REF!</v>
      </c>
      <c r="J323" s="344" t="s">
        <v>35</v>
      </c>
      <c r="K323" s="442" t="s">
        <v>1879</v>
      </c>
      <c r="L323" s="443" t="s">
        <v>1880</v>
      </c>
      <c r="M323" s="364" t="s">
        <v>1874</v>
      </c>
      <c r="N323" s="384" t="s">
        <v>1881</v>
      </c>
      <c r="O323" s="361" t="s">
        <v>1882</v>
      </c>
      <c r="P323" s="390">
        <v>6250</v>
      </c>
      <c r="Q323" s="391">
        <v>49.392000000000003</v>
      </c>
      <c r="R323" s="326">
        <f t="shared" si="15"/>
        <v>308700</v>
      </c>
      <c r="S323" s="393">
        <v>202309</v>
      </c>
      <c r="T323" s="445" t="s">
        <v>1883</v>
      </c>
      <c r="U323" s="395"/>
      <c r="V323" s="439">
        <v>49.391864777000002</v>
      </c>
      <c r="W323" s="372"/>
      <c r="X323" s="397">
        <v>45017</v>
      </c>
      <c r="Y323" s="397">
        <v>45382</v>
      </c>
      <c r="Z323" s="446" t="s">
        <v>1884</v>
      </c>
      <c r="AA323" s="400">
        <v>0.2</v>
      </c>
      <c r="AB323" s="315">
        <v>220</v>
      </c>
      <c r="AC323" s="315">
        <f t="shared" si="19"/>
        <v>44</v>
      </c>
    </row>
    <row r="324" spans="1:30" s="336" customFormat="1" ht="15" customHeight="1">
      <c r="A324" s="440" t="s">
        <v>194</v>
      </c>
      <c r="B324" s="387" t="s">
        <v>1868</v>
      </c>
      <c r="C324" s="441" t="s">
        <v>1869</v>
      </c>
      <c r="D324" s="317" t="s">
        <v>312</v>
      </c>
      <c r="E324" s="339" t="s">
        <v>1870</v>
      </c>
      <c r="F324" s="440" t="s">
        <v>1871</v>
      </c>
      <c r="G324" s="344" t="s">
        <v>33</v>
      </c>
      <c r="H324" s="344" t="s">
        <v>1878</v>
      </c>
      <c r="I324" s="319" t="e">
        <f>VLOOKUP(H324,#REF!,1,FALSE)</f>
        <v>#REF!</v>
      </c>
      <c r="J324" s="344" t="s">
        <v>35</v>
      </c>
      <c r="K324" s="442" t="s">
        <v>1885</v>
      </c>
      <c r="L324" s="443" t="s">
        <v>1886</v>
      </c>
      <c r="M324" s="364" t="s">
        <v>1874</v>
      </c>
      <c r="N324" s="384" t="s">
        <v>1887</v>
      </c>
      <c r="O324" s="361" t="s">
        <v>1888</v>
      </c>
      <c r="P324" s="390">
        <v>6250</v>
      </c>
      <c r="Q324" s="391">
        <v>0</v>
      </c>
      <c r="R324" s="326">
        <f t="shared" si="15"/>
        <v>0</v>
      </c>
      <c r="S324" s="393">
        <v>202309</v>
      </c>
      <c r="T324" s="445" t="s">
        <v>1889</v>
      </c>
      <c r="U324" s="395"/>
      <c r="V324" s="396">
        <v>0</v>
      </c>
      <c r="W324" s="372"/>
      <c r="X324" s="397">
        <v>45017</v>
      </c>
      <c r="Y324" s="397">
        <v>45382</v>
      </c>
      <c r="Z324" s="446"/>
      <c r="AA324" s="400">
        <v>0</v>
      </c>
      <c r="AB324" s="315">
        <v>0</v>
      </c>
      <c r="AC324" s="315">
        <f t="shared" si="19"/>
        <v>0</v>
      </c>
    </row>
    <row r="325" spans="1:30" s="52" customFormat="1" ht="15" customHeight="1">
      <c r="A325" s="195" t="s">
        <v>194</v>
      </c>
      <c r="B325" s="120" t="s">
        <v>1868</v>
      </c>
      <c r="C325" s="196" t="s">
        <v>1869</v>
      </c>
      <c r="D325" s="54" t="s">
        <v>312</v>
      </c>
      <c r="E325" s="70" t="s">
        <v>1870</v>
      </c>
      <c r="F325" s="195" t="s">
        <v>1871</v>
      </c>
      <c r="G325" s="37" t="s">
        <v>33</v>
      </c>
      <c r="H325" s="37" t="s">
        <v>1890</v>
      </c>
      <c r="I325" s="35" t="e">
        <f>VLOOKUP(H325,#REF!,1,FALSE)</f>
        <v>#REF!</v>
      </c>
      <c r="J325" s="37" t="s">
        <v>35</v>
      </c>
      <c r="K325" s="197" t="s">
        <v>1891</v>
      </c>
      <c r="L325" s="198" t="s">
        <v>1892</v>
      </c>
      <c r="M325" s="100" t="s">
        <v>1893</v>
      </c>
      <c r="N325" s="75" t="s">
        <v>1894</v>
      </c>
      <c r="O325" s="40" t="s">
        <v>1895</v>
      </c>
      <c r="P325" s="173">
        <v>6250</v>
      </c>
      <c r="Q325" s="42">
        <v>0</v>
      </c>
      <c r="R325" s="62">
        <f t="shared" si="15"/>
        <v>0</v>
      </c>
      <c r="S325" s="127">
        <v>202309</v>
      </c>
      <c r="T325" s="199" t="s">
        <v>1896</v>
      </c>
      <c r="U325" s="165"/>
      <c r="V325" s="129">
        <v>0</v>
      </c>
      <c r="W325" s="103"/>
      <c r="X325" s="130"/>
      <c r="Y325" s="179"/>
      <c r="Z325" s="200"/>
      <c r="AA325" s="131">
        <v>0</v>
      </c>
      <c r="AB325" s="53">
        <v>0</v>
      </c>
      <c r="AC325" s="53">
        <f t="shared" si="19"/>
        <v>0</v>
      </c>
    </row>
    <row r="326" spans="1:30" s="52" customFormat="1" ht="15" customHeight="1">
      <c r="A326" s="195" t="s">
        <v>147</v>
      </c>
      <c r="B326" s="120" t="s">
        <v>1868</v>
      </c>
      <c r="C326" s="196" t="s">
        <v>1869</v>
      </c>
      <c r="D326" s="54" t="s">
        <v>312</v>
      </c>
      <c r="E326" s="70" t="s">
        <v>1897</v>
      </c>
      <c r="F326" s="195" t="s">
        <v>1898</v>
      </c>
      <c r="G326" s="37" t="s">
        <v>33</v>
      </c>
      <c r="H326" s="37" t="s">
        <v>1899</v>
      </c>
      <c r="I326" s="35" t="e">
        <f>VLOOKUP(H326,#REF!,1,FALSE)</f>
        <v>#REF!</v>
      </c>
      <c r="J326" s="37" t="s">
        <v>35</v>
      </c>
      <c r="K326" s="197" t="s">
        <v>1900</v>
      </c>
      <c r="L326" s="198" t="s">
        <v>1901</v>
      </c>
      <c r="M326" s="100" t="s">
        <v>1902</v>
      </c>
      <c r="N326" s="75" t="s">
        <v>1903</v>
      </c>
      <c r="O326" s="40" t="s">
        <v>1904</v>
      </c>
      <c r="P326" s="173">
        <v>8333.33</v>
      </c>
      <c r="Q326" s="42">
        <v>6.1</v>
      </c>
      <c r="R326" s="62">
        <f t="shared" si="15"/>
        <v>50833.31</v>
      </c>
      <c r="S326" s="127">
        <v>202309</v>
      </c>
      <c r="T326" s="199" t="s">
        <v>1905</v>
      </c>
      <c r="U326" s="165"/>
      <c r="V326" s="129">
        <v>6.060813016</v>
      </c>
      <c r="W326" s="103"/>
      <c r="X326" s="130">
        <v>45078</v>
      </c>
      <c r="Y326" s="179"/>
      <c r="Z326" s="200" t="s">
        <v>1906</v>
      </c>
      <c r="AA326" s="131">
        <v>0.25</v>
      </c>
      <c r="AB326" s="53">
        <v>20</v>
      </c>
      <c r="AC326" s="53">
        <f t="shared" si="19"/>
        <v>5</v>
      </c>
    </row>
    <row r="327" spans="1:30" s="52" customFormat="1" ht="15" customHeight="1">
      <c r="A327" s="195" t="s">
        <v>27</v>
      </c>
      <c r="B327" s="120" t="s">
        <v>1868</v>
      </c>
      <c r="C327" s="196" t="s">
        <v>1869</v>
      </c>
      <c r="D327" s="54" t="s">
        <v>312</v>
      </c>
      <c r="E327" s="70" t="s">
        <v>1907</v>
      </c>
      <c r="F327" s="195" t="s">
        <v>1908</v>
      </c>
      <c r="G327" s="37" t="s">
        <v>33</v>
      </c>
      <c r="H327" s="37" t="s">
        <v>1909</v>
      </c>
      <c r="I327" s="35" t="e">
        <f>VLOOKUP(H327,#REF!,1,FALSE)</f>
        <v>#REF!</v>
      </c>
      <c r="J327" s="37" t="s">
        <v>35</v>
      </c>
      <c r="K327" s="197" t="s">
        <v>1910</v>
      </c>
      <c r="L327" s="198" t="s">
        <v>1911</v>
      </c>
      <c r="M327" s="100" t="s">
        <v>1912</v>
      </c>
      <c r="N327" s="75" t="s">
        <v>1913</v>
      </c>
      <c r="O327" s="40" t="s">
        <v>1914</v>
      </c>
      <c r="P327" s="173">
        <v>6740</v>
      </c>
      <c r="Q327" s="42">
        <v>8.9</v>
      </c>
      <c r="R327" s="62">
        <f t="shared" si="15"/>
        <v>59986</v>
      </c>
      <c r="S327" s="127">
        <v>202309</v>
      </c>
      <c r="T327" s="199" t="s">
        <v>1915</v>
      </c>
      <c r="U327" s="165"/>
      <c r="V327" s="129">
        <v>8.9027652740000001</v>
      </c>
      <c r="W327" s="103"/>
      <c r="X327" s="130">
        <v>45108</v>
      </c>
      <c r="Y327" s="130"/>
      <c r="Z327" s="200" t="s">
        <v>1916</v>
      </c>
      <c r="AA327" s="131">
        <v>0.4</v>
      </c>
      <c r="AB327" s="53">
        <v>20</v>
      </c>
      <c r="AC327" s="53">
        <f t="shared" si="19"/>
        <v>8</v>
      </c>
    </row>
    <row r="328" spans="1:30" s="52" customFormat="1" ht="15" customHeight="1">
      <c r="A328" s="195" t="s">
        <v>27</v>
      </c>
      <c r="B328" s="120" t="s">
        <v>1868</v>
      </c>
      <c r="C328" s="196" t="s">
        <v>1869</v>
      </c>
      <c r="D328" s="54" t="s">
        <v>312</v>
      </c>
      <c r="E328" s="70" t="s">
        <v>1907</v>
      </c>
      <c r="F328" s="195" t="s">
        <v>1908</v>
      </c>
      <c r="G328" s="37" t="s">
        <v>33</v>
      </c>
      <c r="H328" s="37" t="s">
        <v>1917</v>
      </c>
      <c r="I328" s="35" t="e">
        <f>VLOOKUP(H328,#REF!,1,FALSE)</f>
        <v>#REF!</v>
      </c>
      <c r="J328" s="37" t="s">
        <v>35</v>
      </c>
      <c r="K328" s="197" t="s">
        <v>1918</v>
      </c>
      <c r="L328" s="198" t="s">
        <v>1919</v>
      </c>
      <c r="M328" s="100" t="s">
        <v>1920</v>
      </c>
      <c r="N328" s="75" t="s">
        <v>1921</v>
      </c>
      <c r="O328" s="40" t="s">
        <v>1922</v>
      </c>
      <c r="P328" s="173">
        <v>6740</v>
      </c>
      <c r="Q328" s="214">
        <v>220.67</v>
      </c>
      <c r="R328" s="62">
        <f>ROUND(P328*Q328,2)</f>
        <v>1487315.8</v>
      </c>
      <c r="S328" s="127">
        <v>202309</v>
      </c>
      <c r="T328" s="199" t="s">
        <v>1923</v>
      </c>
      <c r="U328" s="165"/>
      <c r="V328" s="208">
        <v>220.67086746000001</v>
      </c>
      <c r="W328" s="103"/>
      <c r="X328" s="130">
        <v>45050</v>
      </c>
      <c r="Y328" s="179"/>
      <c r="Z328" s="200" t="s">
        <v>1924</v>
      </c>
      <c r="AA328" s="131">
        <v>0.4</v>
      </c>
      <c r="AB328" s="53">
        <v>400</v>
      </c>
      <c r="AC328" s="53">
        <v>160</v>
      </c>
    </row>
    <row r="329" spans="1:30" s="52" customFormat="1" ht="15" customHeight="1">
      <c r="A329" s="195" t="s">
        <v>27</v>
      </c>
      <c r="B329" s="120" t="s">
        <v>1868</v>
      </c>
      <c r="C329" s="196" t="s">
        <v>1869</v>
      </c>
      <c r="D329" s="54" t="s">
        <v>312</v>
      </c>
      <c r="E329" s="70" t="s">
        <v>1907</v>
      </c>
      <c r="F329" s="195" t="s">
        <v>1908</v>
      </c>
      <c r="G329" s="37" t="s">
        <v>33</v>
      </c>
      <c r="H329" s="37" t="s">
        <v>1917</v>
      </c>
      <c r="I329" s="35" t="e">
        <f>VLOOKUP(H329,#REF!,1,FALSE)</f>
        <v>#REF!</v>
      </c>
      <c r="J329" s="37" t="s">
        <v>35</v>
      </c>
      <c r="K329" s="197" t="s">
        <v>1925</v>
      </c>
      <c r="L329" s="198" t="s">
        <v>1926</v>
      </c>
      <c r="M329" s="100" t="s">
        <v>1912</v>
      </c>
      <c r="N329" s="75">
        <v>45148</v>
      </c>
      <c r="O329" s="40" t="s">
        <v>460</v>
      </c>
      <c r="P329" s="173">
        <v>6740</v>
      </c>
      <c r="Q329" s="42">
        <v>40</v>
      </c>
      <c r="R329" s="62">
        <f>ROUND(P329*Q329,2)</f>
        <v>269600</v>
      </c>
      <c r="S329" s="127">
        <v>202309</v>
      </c>
      <c r="T329" s="199" t="s">
        <v>1927</v>
      </c>
      <c r="U329" s="165"/>
      <c r="V329" s="129">
        <v>18.429097533</v>
      </c>
      <c r="W329" s="103"/>
      <c r="X329" s="130">
        <v>45050</v>
      </c>
      <c r="Y329" s="179"/>
      <c r="Z329" s="200" t="s">
        <v>1928</v>
      </c>
      <c r="AA329" s="131">
        <v>0.4</v>
      </c>
      <c r="AB329" s="53">
        <v>100</v>
      </c>
      <c r="AC329" s="53">
        <v>40</v>
      </c>
    </row>
    <row r="330" spans="1:30" s="52" customFormat="1" ht="15" customHeight="1">
      <c r="A330" s="195" t="s">
        <v>27</v>
      </c>
      <c r="B330" s="120" t="s">
        <v>1868</v>
      </c>
      <c r="C330" s="196" t="s">
        <v>1869</v>
      </c>
      <c r="D330" s="54" t="s">
        <v>312</v>
      </c>
      <c r="E330" s="70" t="s">
        <v>1907</v>
      </c>
      <c r="F330" s="195" t="s">
        <v>1908</v>
      </c>
      <c r="G330" s="37" t="s">
        <v>33</v>
      </c>
      <c r="H330" s="37" t="s">
        <v>1917</v>
      </c>
      <c r="I330" s="35" t="e">
        <f>VLOOKUP(H330,#REF!,1,FALSE)</f>
        <v>#REF!</v>
      </c>
      <c r="J330" s="37" t="s">
        <v>35</v>
      </c>
      <c r="K330" s="197" t="s">
        <v>1929</v>
      </c>
      <c r="L330" s="198" t="s">
        <v>1930</v>
      </c>
      <c r="M330" s="100" t="s">
        <v>1912</v>
      </c>
      <c r="N330" s="75">
        <v>45148</v>
      </c>
      <c r="O330" s="40" t="s">
        <v>460</v>
      </c>
      <c r="P330" s="173">
        <v>6740</v>
      </c>
      <c r="Q330" s="42">
        <v>40</v>
      </c>
      <c r="R330" s="62">
        <f>ROUND(P330*Q330,2)</f>
        <v>269600</v>
      </c>
      <c r="S330" s="127">
        <v>202309</v>
      </c>
      <c r="T330" s="199" t="s">
        <v>1931</v>
      </c>
      <c r="U330" s="165"/>
      <c r="V330" s="129">
        <v>6.7749960000000001E-3</v>
      </c>
      <c r="W330" s="103"/>
      <c r="X330" s="130">
        <v>45050</v>
      </c>
      <c r="Y330" s="179"/>
      <c r="Z330" s="200" t="s">
        <v>1932</v>
      </c>
      <c r="AA330" s="131">
        <v>0.4</v>
      </c>
      <c r="AB330" s="53">
        <v>100</v>
      </c>
      <c r="AC330" s="53">
        <v>40</v>
      </c>
    </row>
    <row r="331" spans="1:30" s="52" customFormat="1" ht="15" customHeight="1">
      <c r="A331" s="195" t="s">
        <v>27</v>
      </c>
      <c r="B331" s="120" t="s">
        <v>1868</v>
      </c>
      <c r="C331" s="196" t="s">
        <v>1869</v>
      </c>
      <c r="D331" s="54" t="s">
        <v>312</v>
      </c>
      <c r="E331" s="70" t="s">
        <v>1907</v>
      </c>
      <c r="F331" s="195" t="s">
        <v>1908</v>
      </c>
      <c r="G331" s="37" t="s">
        <v>33</v>
      </c>
      <c r="H331" s="37" t="s">
        <v>1917</v>
      </c>
      <c r="I331" s="35" t="e">
        <f>VLOOKUP(H331,#REF!,1,FALSE)</f>
        <v>#REF!</v>
      </c>
      <c r="J331" s="37" t="s">
        <v>35</v>
      </c>
      <c r="K331" s="197" t="s">
        <v>1933</v>
      </c>
      <c r="L331" s="198" t="s">
        <v>1934</v>
      </c>
      <c r="M331" s="100" t="s">
        <v>1920</v>
      </c>
      <c r="N331" s="75">
        <v>45148</v>
      </c>
      <c r="O331" s="40" t="s">
        <v>328</v>
      </c>
      <c r="P331" s="173">
        <v>6740</v>
      </c>
      <c r="Q331" s="42">
        <v>80</v>
      </c>
      <c r="R331" s="62">
        <f>ROUND(P331*Q331,2)</f>
        <v>539200</v>
      </c>
      <c r="S331" s="127">
        <v>202309</v>
      </c>
      <c r="T331" s="199" t="s">
        <v>1935</v>
      </c>
      <c r="U331" s="165"/>
      <c r="V331" s="129">
        <v>59.713156626</v>
      </c>
      <c r="W331" s="103"/>
      <c r="X331" s="130">
        <v>45050</v>
      </c>
      <c r="Y331" s="179"/>
      <c r="Z331" s="200" t="s">
        <v>1936</v>
      </c>
      <c r="AA331" s="131">
        <v>0.4</v>
      </c>
      <c r="AB331" s="53">
        <v>200</v>
      </c>
      <c r="AC331" s="53">
        <v>80</v>
      </c>
    </row>
    <row r="332" spans="1:30" s="336" customFormat="1" ht="15" customHeight="1">
      <c r="A332" s="317" t="s">
        <v>147</v>
      </c>
      <c r="B332" s="319" t="s">
        <v>1937</v>
      </c>
      <c r="C332" s="315" t="s">
        <v>81</v>
      </c>
      <c r="D332" s="319" t="s">
        <v>1234</v>
      </c>
      <c r="E332" s="317" t="s">
        <v>1938</v>
      </c>
      <c r="F332" s="317" t="s">
        <v>1939</v>
      </c>
      <c r="G332" s="317" t="s">
        <v>33</v>
      </c>
      <c r="H332" s="318" t="s">
        <v>1940</v>
      </c>
      <c r="I332" s="319" t="e">
        <f>VLOOKUP(H332,#REF!,1,FALSE)</f>
        <v>#REF!</v>
      </c>
      <c r="J332" s="462" t="s">
        <v>35</v>
      </c>
      <c r="K332" s="317" t="s">
        <v>1941</v>
      </c>
      <c r="L332" s="463" t="s">
        <v>1942</v>
      </c>
      <c r="M332" s="354"/>
      <c r="N332" s="384" t="s">
        <v>1943</v>
      </c>
      <c r="O332" s="355" t="s">
        <v>1944</v>
      </c>
      <c r="P332" s="464">
        <v>10000</v>
      </c>
      <c r="Q332" s="465">
        <v>0</v>
      </c>
      <c r="R332" s="466">
        <f t="shared" ref="R332:R395" si="20">ROUND(P332*Q332,2)</f>
        <v>0</v>
      </c>
      <c r="S332" s="327">
        <v>202309</v>
      </c>
      <c r="T332" s="328" t="s">
        <v>1945</v>
      </c>
      <c r="U332" s="319"/>
      <c r="V332" s="467">
        <v>0</v>
      </c>
      <c r="W332" s="468"/>
      <c r="X332" s="469">
        <v>44593</v>
      </c>
      <c r="Y332" s="470">
        <v>44834</v>
      </c>
      <c r="Z332" s="471" t="s">
        <v>1946</v>
      </c>
      <c r="AA332" s="472">
        <v>0</v>
      </c>
      <c r="AB332" s="473">
        <v>0</v>
      </c>
      <c r="AC332" s="473">
        <f>AA332*AB332</f>
        <v>0</v>
      </c>
      <c r="AD332" s="474"/>
    </row>
    <row r="333" spans="1:30" s="336" customFormat="1" ht="15" customHeight="1">
      <c r="A333" s="317" t="s">
        <v>147</v>
      </c>
      <c r="B333" s="319" t="s">
        <v>1937</v>
      </c>
      <c r="C333" s="315" t="s">
        <v>81</v>
      </c>
      <c r="D333" s="319" t="s">
        <v>1234</v>
      </c>
      <c r="E333" s="317" t="s">
        <v>1938</v>
      </c>
      <c r="F333" s="317" t="s">
        <v>1939</v>
      </c>
      <c r="G333" s="317" t="s">
        <v>33</v>
      </c>
      <c r="H333" s="318" t="s">
        <v>1947</v>
      </c>
      <c r="I333" s="319" t="e">
        <f>VLOOKUP(H333,#REF!,1,FALSE)</f>
        <v>#REF!</v>
      </c>
      <c r="J333" s="462" t="s">
        <v>86</v>
      </c>
      <c r="K333" s="317" t="s">
        <v>1941</v>
      </c>
      <c r="L333" s="463" t="s">
        <v>1948</v>
      </c>
      <c r="M333" s="354"/>
      <c r="N333" s="384"/>
      <c r="O333" s="355" t="s">
        <v>1949</v>
      </c>
      <c r="P333" s="475">
        <v>189000</v>
      </c>
      <c r="Q333" s="465">
        <v>0</v>
      </c>
      <c r="R333" s="370">
        <f t="shared" si="20"/>
        <v>0</v>
      </c>
      <c r="S333" s="327">
        <v>202309</v>
      </c>
      <c r="T333" s="328" t="s">
        <v>1950</v>
      </c>
      <c r="U333" s="319"/>
      <c r="V333" s="467"/>
      <c r="W333" s="476"/>
      <c r="X333" s="469">
        <v>44197</v>
      </c>
      <c r="Y333" s="470">
        <v>44561</v>
      </c>
      <c r="Z333" s="471" t="s">
        <v>1951</v>
      </c>
      <c r="AA333" s="472"/>
      <c r="AB333" s="473">
        <v>0</v>
      </c>
      <c r="AC333" s="473">
        <f>AA333*AB333</f>
        <v>0</v>
      </c>
      <c r="AD333" s="474"/>
    </row>
    <row r="334" spans="1:30" s="336" customFormat="1" ht="15" customHeight="1">
      <c r="A334" s="317" t="s">
        <v>147</v>
      </c>
      <c r="B334" s="319" t="s">
        <v>1937</v>
      </c>
      <c r="C334" s="315" t="s">
        <v>81</v>
      </c>
      <c r="D334" s="319" t="s">
        <v>1234</v>
      </c>
      <c r="E334" s="317" t="s">
        <v>1938</v>
      </c>
      <c r="F334" s="317" t="s">
        <v>1939</v>
      </c>
      <c r="G334" s="317" t="s">
        <v>33</v>
      </c>
      <c r="H334" s="318" t="s">
        <v>1947</v>
      </c>
      <c r="I334" s="319" t="e">
        <f>VLOOKUP(H334,#REF!,1,FALSE)</f>
        <v>#REF!</v>
      </c>
      <c r="J334" s="462" t="s">
        <v>86</v>
      </c>
      <c r="K334" s="317" t="s">
        <v>1941</v>
      </c>
      <c r="L334" s="463" t="s">
        <v>1948</v>
      </c>
      <c r="M334" s="354"/>
      <c r="N334" s="384">
        <v>44232</v>
      </c>
      <c r="O334" s="477">
        <v>-60</v>
      </c>
      <c r="P334" s="475">
        <v>189000</v>
      </c>
      <c r="Q334" s="465">
        <v>0</v>
      </c>
      <c r="R334" s="370">
        <f t="shared" si="20"/>
        <v>0</v>
      </c>
      <c r="S334" s="327">
        <v>202309</v>
      </c>
      <c r="T334" s="328" t="s">
        <v>1952</v>
      </c>
      <c r="U334" s="319"/>
      <c r="V334" s="467"/>
      <c r="W334" s="476"/>
      <c r="X334" s="469">
        <v>44197</v>
      </c>
      <c r="Y334" s="470">
        <v>44561</v>
      </c>
      <c r="Z334" s="471" t="s">
        <v>1951</v>
      </c>
      <c r="AA334" s="472"/>
      <c r="AB334" s="473">
        <v>0</v>
      </c>
      <c r="AC334" s="473">
        <f>AA334*AB334</f>
        <v>0</v>
      </c>
      <c r="AD334" s="474"/>
    </row>
    <row r="335" spans="1:30" s="336" customFormat="1" ht="15" customHeight="1">
      <c r="A335" s="317" t="s">
        <v>147</v>
      </c>
      <c r="B335" s="319" t="s">
        <v>1937</v>
      </c>
      <c r="C335" s="315" t="s">
        <v>81</v>
      </c>
      <c r="D335" s="319" t="s">
        <v>1234</v>
      </c>
      <c r="E335" s="317" t="s">
        <v>1938</v>
      </c>
      <c r="F335" s="317" t="s">
        <v>1939</v>
      </c>
      <c r="G335" s="317" t="s">
        <v>33</v>
      </c>
      <c r="H335" s="318" t="s">
        <v>1953</v>
      </c>
      <c r="I335" s="319" t="e">
        <f>VLOOKUP(H335,#REF!,1,FALSE)</f>
        <v>#REF!</v>
      </c>
      <c r="J335" s="462" t="s">
        <v>86</v>
      </c>
      <c r="K335" s="317" t="s">
        <v>1954</v>
      </c>
      <c r="L335" s="463" t="s">
        <v>1948</v>
      </c>
      <c r="M335" s="354"/>
      <c r="N335" s="384">
        <v>44232</v>
      </c>
      <c r="O335" s="355" t="s">
        <v>1471</v>
      </c>
      <c r="P335" s="475">
        <v>189000</v>
      </c>
      <c r="Q335" s="465">
        <v>4</v>
      </c>
      <c r="R335" s="370">
        <f t="shared" si="20"/>
        <v>756000</v>
      </c>
      <c r="S335" s="327">
        <v>202309</v>
      </c>
      <c r="T335" s="328" t="s">
        <v>1955</v>
      </c>
      <c r="U335" s="319"/>
      <c r="V335" s="467">
        <v>3.6321236749999999</v>
      </c>
      <c r="W335" s="476"/>
      <c r="X335" s="469">
        <v>44256</v>
      </c>
      <c r="Y335" s="470">
        <v>45291</v>
      </c>
      <c r="Z335" s="471" t="s">
        <v>1956</v>
      </c>
      <c r="AA335" s="472">
        <v>0.1</v>
      </c>
      <c r="AB335" s="473">
        <v>40</v>
      </c>
      <c r="AC335" s="473">
        <f>AA335*AB335</f>
        <v>4</v>
      </c>
      <c r="AD335" s="474"/>
    </row>
    <row r="336" spans="1:30" s="52" customFormat="1" ht="15" customHeight="1">
      <c r="A336" s="34" t="s">
        <v>147</v>
      </c>
      <c r="B336" s="35" t="s">
        <v>1937</v>
      </c>
      <c r="C336" s="35" t="s">
        <v>81</v>
      </c>
      <c r="D336" s="35" t="s">
        <v>1234</v>
      </c>
      <c r="E336" s="34" t="s">
        <v>1938</v>
      </c>
      <c r="F336" s="34" t="s">
        <v>1939</v>
      </c>
      <c r="G336" s="34" t="s">
        <v>33</v>
      </c>
      <c r="H336" s="55" t="s">
        <v>1957</v>
      </c>
      <c r="I336" s="35" t="e">
        <f>VLOOKUP(H336,#REF!,1,FALSE)</f>
        <v>#REF!</v>
      </c>
      <c r="J336" s="215" t="s">
        <v>1238</v>
      </c>
      <c r="K336" s="34" t="s">
        <v>1958</v>
      </c>
      <c r="L336" s="92" t="s">
        <v>1959</v>
      </c>
      <c r="M336" s="72"/>
      <c r="N336" s="75" t="s">
        <v>1960</v>
      </c>
      <c r="O336" s="93" t="s">
        <v>1961</v>
      </c>
      <c r="P336" s="216">
        <v>30000</v>
      </c>
      <c r="Q336" s="217">
        <v>70.099999999999994</v>
      </c>
      <c r="R336" s="44">
        <f t="shared" si="20"/>
        <v>2103000</v>
      </c>
      <c r="S336" s="45">
        <v>202309</v>
      </c>
      <c r="T336" s="75" t="s">
        <v>1962</v>
      </c>
      <c r="U336" s="35"/>
      <c r="V336" s="218">
        <v>70.063252743999996</v>
      </c>
      <c r="W336" s="219"/>
      <c r="X336" s="220"/>
      <c r="Y336" s="221"/>
      <c r="Z336" s="222" t="s">
        <v>1963</v>
      </c>
      <c r="AA336" s="223">
        <v>0.16666666666666666</v>
      </c>
      <c r="AB336" s="224">
        <v>300</v>
      </c>
      <c r="AC336" s="224">
        <f>AA336*AB336</f>
        <v>50</v>
      </c>
      <c r="AD336" s="225"/>
    </row>
    <row r="337" spans="1:30" s="52" customFormat="1" ht="15" customHeight="1">
      <c r="A337" s="34" t="s">
        <v>27</v>
      </c>
      <c r="B337" s="35" t="s">
        <v>1937</v>
      </c>
      <c r="C337" s="35" t="s">
        <v>81</v>
      </c>
      <c r="D337" s="35" t="s">
        <v>1234</v>
      </c>
      <c r="E337" s="34" t="s">
        <v>1964</v>
      </c>
      <c r="F337" s="34" t="s">
        <v>1965</v>
      </c>
      <c r="G337" s="34" t="s">
        <v>33</v>
      </c>
      <c r="H337" s="55" t="s">
        <v>1966</v>
      </c>
      <c r="I337" s="35" t="e">
        <f>VLOOKUP(H337,#REF!,1,FALSE)</f>
        <v>#REF!</v>
      </c>
      <c r="J337" s="215" t="s">
        <v>35</v>
      </c>
      <c r="K337" s="34" t="s">
        <v>1967</v>
      </c>
      <c r="L337" s="92" t="s">
        <v>1968</v>
      </c>
      <c r="M337" s="226" t="s">
        <v>1969</v>
      </c>
      <c r="N337" s="75" t="s">
        <v>1970</v>
      </c>
      <c r="O337" s="93" t="s">
        <v>1971</v>
      </c>
      <c r="P337" s="216">
        <v>15000</v>
      </c>
      <c r="Q337" s="217">
        <v>7.0000000000000007E-2</v>
      </c>
      <c r="R337" s="44">
        <f>ROUND(P337*Q337,2)</f>
        <v>1050</v>
      </c>
      <c r="S337" s="45">
        <v>202308</v>
      </c>
      <c r="T337" s="75" t="s">
        <v>1972</v>
      </c>
      <c r="U337" s="35"/>
      <c r="V337" s="218"/>
      <c r="W337" s="227"/>
      <c r="X337" s="220"/>
      <c r="Y337" s="220"/>
      <c r="Z337" s="222"/>
      <c r="AA337" s="228"/>
      <c r="AB337" s="35"/>
      <c r="AC337" s="35"/>
      <c r="AD337" s="225"/>
    </row>
    <row r="338" spans="1:30" s="52" customFormat="1" ht="15" customHeight="1">
      <c r="A338" s="54" t="s">
        <v>27</v>
      </c>
      <c r="B338" s="35" t="s">
        <v>1937</v>
      </c>
      <c r="C338" s="53" t="s">
        <v>81</v>
      </c>
      <c r="D338" s="35" t="s">
        <v>1234</v>
      </c>
      <c r="E338" s="54" t="s">
        <v>1964</v>
      </c>
      <c r="F338" s="54" t="s">
        <v>1965</v>
      </c>
      <c r="G338" s="54" t="s">
        <v>33</v>
      </c>
      <c r="H338" s="55" t="s">
        <v>1966</v>
      </c>
      <c r="I338" s="35" t="e">
        <f>VLOOKUP(H338,#REF!,1,FALSE)</f>
        <v>#REF!</v>
      </c>
      <c r="J338" s="215" t="s">
        <v>35</v>
      </c>
      <c r="K338" s="54" t="s">
        <v>1967</v>
      </c>
      <c r="L338" s="154" t="s">
        <v>1968</v>
      </c>
      <c r="M338" s="58" t="s">
        <v>1969</v>
      </c>
      <c r="N338" s="75" t="s">
        <v>1970</v>
      </c>
      <c r="O338" s="93" t="s">
        <v>1971</v>
      </c>
      <c r="P338" s="216">
        <v>15000</v>
      </c>
      <c r="Q338" s="217">
        <v>8</v>
      </c>
      <c r="R338" s="44">
        <f t="shared" si="20"/>
        <v>120000</v>
      </c>
      <c r="S338" s="45">
        <v>202309</v>
      </c>
      <c r="T338" s="63" t="s">
        <v>1973</v>
      </c>
      <c r="U338" s="35"/>
      <c r="V338" s="218">
        <v>7.9064435959999999</v>
      </c>
      <c r="W338" s="219"/>
      <c r="X338" s="220"/>
      <c r="Y338" s="220"/>
      <c r="Z338" s="222" t="s">
        <v>1974</v>
      </c>
      <c r="AA338" s="223">
        <v>0.4</v>
      </c>
      <c r="AB338" s="224">
        <v>20</v>
      </c>
      <c r="AC338" s="224">
        <f>AA338*AB338</f>
        <v>8</v>
      </c>
      <c r="AD338" s="225"/>
    </row>
    <row r="339" spans="1:30" s="336" customFormat="1" ht="15" customHeight="1">
      <c r="A339" s="316" t="s">
        <v>27</v>
      </c>
      <c r="B339" s="319" t="s">
        <v>1937</v>
      </c>
      <c r="C339" s="319" t="s">
        <v>81</v>
      </c>
      <c r="D339" s="319" t="s">
        <v>1234</v>
      </c>
      <c r="E339" s="316" t="s">
        <v>1964</v>
      </c>
      <c r="F339" s="316" t="s">
        <v>1965</v>
      </c>
      <c r="G339" s="316" t="s">
        <v>33</v>
      </c>
      <c r="H339" s="318" t="s">
        <v>1975</v>
      </c>
      <c r="I339" s="319" t="e">
        <f>VLOOKUP(H339,#REF!,1,FALSE)</f>
        <v>#REF!</v>
      </c>
      <c r="J339" s="462" t="s">
        <v>1238</v>
      </c>
      <c r="K339" s="316" t="s">
        <v>1976</v>
      </c>
      <c r="L339" s="353" t="s">
        <v>1977</v>
      </c>
      <c r="M339" s="354"/>
      <c r="N339" s="384" t="s">
        <v>1978</v>
      </c>
      <c r="O339" s="355" t="s">
        <v>171</v>
      </c>
      <c r="P339" s="475">
        <v>35000</v>
      </c>
      <c r="Q339" s="465">
        <v>4.7750000000000004</v>
      </c>
      <c r="R339" s="370">
        <f t="shared" si="20"/>
        <v>167125</v>
      </c>
      <c r="S339" s="327">
        <v>202308</v>
      </c>
      <c r="T339" s="384" t="s">
        <v>1979</v>
      </c>
      <c r="U339" s="319"/>
      <c r="V339" s="467"/>
      <c r="W339" s="478"/>
      <c r="X339" s="469">
        <v>43466</v>
      </c>
      <c r="Y339" s="469">
        <v>45657</v>
      </c>
      <c r="Z339" s="471"/>
      <c r="AA339" s="479"/>
      <c r="AB339" s="319"/>
      <c r="AC339" s="319"/>
      <c r="AD339" s="474"/>
    </row>
    <row r="340" spans="1:30" s="336" customFormat="1" ht="15" customHeight="1">
      <c r="A340" s="317" t="s">
        <v>27</v>
      </c>
      <c r="B340" s="319" t="s">
        <v>1937</v>
      </c>
      <c r="C340" s="315" t="s">
        <v>81</v>
      </c>
      <c r="D340" s="319" t="s">
        <v>1234</v>
      </c>
      <c r="E340" s="317" t="s">
        <v>1964</v>
      </c>
      <c r="F340" s="317" t="s">
        <v>1965</v>
      </c>
      <c r="G340" s="317" t="s">
        <v>33</v>
      </c>
      <c r="H340" s="318" t="s">
        <v>1975</v>
      </c>
      <c r="I340" s="319" t="e">
        <f>VLOOKUP(H340,#REF!,1,FALSE)</f>
        <v>#REF!</v>
      </c>
      <c r="J340" s="462" t="s">
        <v>1238</v>
      </c>
      <c r="K340" s="317" t="s">
        <v>1976</v>
      </c>
      <c r="L340" s="463" t="s">
        <v>1977</v>
      </c>
      <c r="M340" s="354"/>
      <c r="N340" s="384" t="s">
        <v>1978</v>
      </c>
      <c r="O340" s="355" t="s">
        <v>171</v>
      </c>
      <c r="P340" s="475">
        <v>35000</v>
      </c>
      <c r="Q340" s="465">
        <v>84</v>
      </c>
      <c r="R340" s="370">
        <f t="shared" si="20"/>
        <v>2940000</v>
      </c>
      <c r="S340" s="327">
        <v>202309</v>
      </c>
      <c r="T340" s="328" t="s">
        <v>1980</v>
      </c>
      <c r="U340" s="319"/>
      <c r="V340" s="467">
        <v>83.513039274140993</v>
      </c>
      <c r="W340" s="476"/>
      <c r="X340" s="469">
        <v>43466</v>
      </c>
      <c r="Y340" s="470">
        <v>45657</v>
      </c>
      <c r="Z340" s="471" t="s">
        <v>1981</v>
      </c>
      <c r="AA340" s="472">
        <v>0.3</v>
      </c>
      <c r="AB340" s="473">
        <v>240</v>
      </c>
      <c r="AC340" s="473">
        <f>AA340*AB340</f>
        <v>72</v>
      </c>
      <c r="AD340" s="474"/>
    </row>
    <row r="341" spans="1:30" s="52" customFormat="1" ht="15" customHeight="1">
      <c r="A341" s="54" t="s">
        <v>27</v>
      </c>
      <c r="B341" s="35" t="s">
        <v>1937</v>
      </c>
      <c r="C341" s="53" t="s">
        <v>81</v>
      </c>
      <c r="D341" s="35" t="s">
        <v>1234</v>
      </c>
      <c r="E341" s="54" t="s">
        <v>1964</v>
      </c>
      <c r="F341" s="54" t="s">
        <v>1965</v>
      </c>
      <c r="G341" s="54" t="s">
        <v>33</v>
      </c>
      <c r="H341" s="55" t="s">
        <v>1982</v>
      </c>
      <c r="I341" s="35" t="e">
        <f>VLOOKUP(H341,#REF!,1,FALSE)</f>
        <v>#REF!</v>
      </c>
      <c r="J341" s="215" t="s">
        <v>86</v>
      </c>
      <c r="K341" s="54" t="s">
        <v>1983</v>
      </c>
      <c r="L341" s="154" t="s">
        <v>1984</v>
      </c>
      <c r="M341" s="72"/>
      <c r="N341" s="75" t="s">
        <v>1985</v>
      </c>
      <c r="O341" s="93" t="s">
        <v>1986</v>
      </c>
      <c r="P341" s="216">
        <v>120000</v>
      </c>
      <c r="Q341" s="229">
        <v>4.8899999999999997</v>
      </c>
      <c r="R341" s="44">
        <f t="shared" si="20"/>
        <v>586800</v>
      </c>
      <c r="S341" s="45">
        <v>202309</v>
      </c>
      <c r="T341" s="63" t="s">
        <v>1987</v>
      </c>
      <c r="U341" s="35"/>
      <c r="V341" s="218">
        <v>4.8867723679999999</v>
      </c>
      <c r="W341" s="219"/>
      <c r="X341" s="220"/>
      <c r="Y341" s="221"/>
      <c r="Z341" s="222" t="s">
        <v>1988</v>
      </c>
      <c r="AA341" s="223">
        <v>0.2</v>
      </c>
      <c r="AB341" s="224">
        <v>20</v>
      </c>
      <c r="AC341" s="224">
        <f>AA341*AB341</f>
        <v>4</v>
      </c>
      <c r="AD341" s="225"/>
    </row>
    <row r="342" spans="1:30" s="336" customFormat="1" ht="15" customHeight="1">
      <c r="A342" s="317" t="s">
        <v>27</v>
      </c>
      <c r="B342" s="319" t="s">
        <v>1937</v>
      </c>
      <c r="C342" s="315" t="s">
        <v>81</v>
      </c>
      <c r="D342" s="319" t="s">
        <v>1234</v>
      </c>
      <c r="E342" s="316" t="s">
        <v>1964</v>
      </c>
      <c r="F342" s="317" t="s">
        <v>1989</v>
      </c>
      <c r="G342" s="317" t="s">
        <v>33</v>
      </c>
      <c r="H342" s="318" t="s">
        <v>1990</v>
      </c>
      <c r="I342" s="319" t="e">
        <f>VLOOKUP(H342,#REF!,1,FALSE)</f>
        <v>#REF!</v>
      </c>
      <c r="J342" s="462" t="s">
        <v>1238</v>
      </c>
      <c r="K342" s="317" t="s">
        <v>1991</v>
      </c>
      <c r="L342" s="463" t="s">
        <v>1989</v>
      </c>
      <c r="M342" s="354"/>
      <c r="N342" s="384">
        <v>42735</v>
      </c>
      <c r="O342" s="355" t="s">
        <v>1359</v>
      </c>
      <c r="P342" s="475">
        <v>50000</v>
      </c>
      <c r="Q342" s="465">
        <v>50</v>
      </c>
      <c r="R342" s="370">
        <f t="shared" si="20"/>
        <v>2500000</v>
      </c>
      <c r="S342" s="327">
        <v>202309</v>
      </c>
      <c r="T342" s="328" t="s">
        <v>1992</v>
      </c>
      <c r="U342" s="319"/>
      <c r="V342" s="467">
        <v>44.721132086590003</v>
      </c>
      <c r="W342" s="319"/>
      <c r="X342" s="469">
        <v>44470</v>
      </c>
      <c r="Y342" s="470">
        <v>46234</v>
      </c>
      <c r="Z342" s="471" t="s">
        <v>1993</v>
      </c>
      <c r="AA342" s="472">
        <v>0.3125</v>
      </c>
      <c r="AB342" s="473">
        <v>160</v>
      </c>
      <c r="AC342" s="473">
        <f>AA342*AB342</f>
        <v>50</v>
      </c>
      <c r="AD342" s="474"/>
    </row>
    <row r="343" spans="1:30" s="336" customFormat="1" ht="15" customHeight="1">
      <c r="A343" s="317" t="s">
        <v>27</v>
      </c>
      <c r="B343" s="319" t="s">
        <v>1937</v>
      </c>
      <c r="C343" s="315" t="s">
        <v>81</v>
      </c>
      <c r="D343" s="319" t="s">
        <v>1234</v>
      </c>
      <c r="E343" s="316" t="s">
        <v>1964</v>
      </c>
      <c r="F343" s="317" t="s">
        <v>1989</v>
      </c>
      <c r="G343" s="317" t="s">
        <v>33</v>
      </c>
      <c r="H343" s="318" t="s">
        <v>1990</v>
      </c>
      <c r="I343" s="319" t="e">
        <f>VLOOKUP(H343,#REF!,1,FALSE)</f>
        <v>#REF!</v>
      </c>
      <c r="J343" s="462" t="s">
        <v>1238</v>
      </c>
      <c r="K343" s="317" t="s">
        <v>1991</v>
      </c>
      <c r="L343" s="463" t="s">
        <v>1989</v>
      </c>
      <c r="M343" s="354"/>
      <c r="N343" s="384">
        <v>42735</v>
      </c>
      <c r="O343" s="355" t="s">
        <v>1359</v>
      </c>
      <c r="P343" s="475">
        <v>30000</v>
      </c>
      <c r="Q343" s="465">
        <v>0</v>
      </c>
      <c r="R343" s="370">
        <f t="shared" si="20"/>
        <v>0</v>
      </c>
      <c r="S343" s="327">
        <v>202309</v>
      </c>
      <c r="T343" s="328" t="s">
        <v>1994</v>
      </c>
      <c r="U343" s="319"/>
      <c r="V343" s="467"/>
      <c r="W343" s="319"/>
      <c r="X343" s="469">
        <v>44470</v>
      </c>
      <c r="Y343" s="470">
        <v>46234</v>
      </c>
      <c r="Z343" s="471" t="s">
        <v>1993</v>
      </c>
      <c r="AA343" s="472">
        <v>0.3125</v>
      </c>
      <c r="AB343" s="473">
        <v>160</v>
      </c>
      <c r="AC343" s="473">
        <f>AA343*AB343</f>
        <v>50</v>
      </c>
      <c r="AD343" s="474"/>
    </row>
    <row r="344" spans="1:30" s="336" customFormat="1" ht="15" customHeight="1">
      <c r="A344" s="317" t="s">
        <v>27</v>
      </c>
      <c r="B344" s="319" t="s">
        <v>1937</v>
      </c>
      <c r="C344" s="315" t="s">
        <v>81</v>
      </c>
      <c r="D344" s="319" t="s">
        <v>1234</v>
      </c>
      <c r="E344" s="317" t="s">
        <v>1995</v>
      </c>
      <c r="F344" s="317" t="s">
        <v>1996</v>
      </c>
      <c r="G344" s="317" t="s">
        <v>33</v>
      </c>
      <c r="H344" s="318" t="s">
        <v>1997</v>
      </c>
      <c r="I344" s="319" t="e">
        <f>VLOOKUP(H344,#REF!,1,FALSE)</f>
        <v>#REF!</v>
      </c>
      <c r="J344" s="462" t="s">
        <v>86</v>
      </c>
      <c r="K344" s="317" t="s">
        <v>1998</v>
      </c>
      <c r="L344" s="463" t="s">
        <v>1999</v>
      </c>
      <c r="M344" s="354"/>
      <c r="N344" s="384">
        <v>43343</v>
      </c>
      <c r="O344" s="355" t="s">
        <v>2000</v>
      </c>
      <c r="P344" s="475">
        <v>3500</v>
      </c>
      <c r="Q344" s="465">
        <v>20</v>
      </c>
      <c r="R344" s="370">
        <f t="shared" si="20"/>
        <v>70000</v>
      </c>
      <c r="S344" s="327">
        <v>202309</v>
      </c>
      <c r="T344" s="328" t="s">
        <v>2001</v>
      </c>
      <c r="U344" s="319"/>
      <c r="V344" s="467">
        <v>0.76180492399999999</v>
      </c>
      <c r="W344" s="319"/>
      <c r="X344" s="469">
        <v>44550</v>
      </c>
      <c r="Y344" s="470">
        <v>45279</v>
      </c>
      <c r="Z344" s="471" t="s">
        <v>2002</v>
      </c>
      <c r="AA344" s="472">
        <v>1</v>
      </c>
      <c r="AB344" s="473">
        <v>20</v>
      </c>
      <c r="AC344" s="473">
        <v>20</v>
      </c>
      <c r="AD344" s="474"/>
    </row>
    <row r="345" spans="1:30" s="336" customFormat="1" ht="15" customHeight="1">
      <c r="A345" s="317" t="s">
        <v>27</v>
      </c>
      <c r="B345" s="319" t="s">
        <v>1937</v>
      </c>
      <c r="C345" s="315" t="s">
        <v>81</v>
      </c>
      <c r="D345" s="319" t="s">
        <v>1234</v>
      </c>
      <c r="E345" s="317" t="s">
        <v>1995</v>
      </c>
      <c r="F345" s="317" t="s">
        <v>1996</v>
      </c>
      <c r="G345" s="317" t="s">
        <v>33</v>
      </c>
      <c r="H345" s="318" t="s">
        <v>1997</v>
      </c>
      <c r="I345" s="319" t="e">
        <f>VLOOKUP(H345,#REF!,1,FALSE)</f>
        <v>#REF!</v>
      </c>
      <c r="J345" s="462" t="s">
        <v>35</v>
      </c>
      <c r="K345" s="317" t="s">
        <v>1996</v>
      </c>
      <c r="L345" s="463" t="s">
        <v>2003</v>
      </c>
      <c r="M345" s="354"/>
      <c r="N345" s="384">
        <v>43343</v>
      </c>
      <c r="O345" s="355" t="s">
        <v>1359</v>
      </c>
      <c r="P345" s="475">
        <v>4500</v>
      </c>
      <c r="Q345" s="465">
        <v>64</v>
      </c>
      <c r="R345" s="370">
        <f t="shared" si="20"/>
        <v>288000</v>
      </c>
      <c r="S345" s="327">
        <v>202309</v>
      </c>
      <c r="T345" s="328" t="s">
        <v>2004</v>
      </c>
      <c r="U345" s="319"/>
      <c r="V345" s="467">
        <v>62.738338470000002</v>
      </c>
      <c r="W345" s="476"/>
      <c r="X345" s="469">
        <v>44550</v>
      </c>
      <c r="Y345" s="470">
        <v>45279</v>
      </c>
      <c r="Z345" s="471" t="s">
        <v>2005</v>
      </c>
      <c r="AA345" s="472">
        <v>0.4</v>
      </c>
      <c r="AB345" s="473">
        <f>VLOOKUP(Z:Z,[1]总表!$G:$H,2,0)</f>
        <v>160</v>
      </c>
      <c r="AC345" s="473">
        <f>AA345*AB345</f>
        <v>64</v>
      </c>
      <c r="AD345" s="474"/>
    </row>
    <row r="346" spans="1:30" s="336" customFormat="1" ht="15" customHeight="1">
      <c r="A346" s="317" t="s">
        <v>27</v>
      </c>
      <c r="B346" s="319" t="s">
        <v>1937</v>
      </c>
      <c r="C346" s="315" t="s">
        <v>81</v>
      </c>
      <c r="D346" s="319" t="s">
        <v>1234</v>
      </c>
      <c r="E346" s="317" t="s">
        <v>1995</v>
      </c>
      <c r="F346" s="317" t="s">
        <v>1996</v>
      </c>
      <c r="G346" s="317" t="s">
        <v>33</v>
      </c>
      <c r="H346" s="318" t="s">
        <v>2006</v>
      </c>
      <c r="I346" s="319" t="e">
        <f>VLOOKUP(H346,#REF!,1,FALSE)</f>
        <v>#REF!</v>
      </c>
      <c r="J346" s="462" t="s">
        <v>35</v>
      </c>
      <c r="K346" s="317" t="s">
        <v>1996</v>
      </c>
      <c r="L346" s="463" t="s">
        <v>2007</v>
      </c>
      <c r="M346" s="354" t="s">
        <v>2008</v>
      </c>
      <c r="N346" s="384">
        <v>45079</v>
      </c>
      <c r="O346" s="355" t="s">
        <v>460</v>
      </c>
      <c r="P346" s="475">
        <v>4500</v>
      </c>
      <c r="Q346" s="465">
        <v>1.1000000000000001</v>
      </c>
      <c r="R346" s="370">
        <f t="shared" si="20"/>
        <v>4950</v>
      </c>
      <c r="S346" s="327">
        <v>202308</v>
      </c>
      <c r="T346" s="328" t="s">
        <v>2009</v>
      </c>
      <c r="U346" s="319"/>
      <c r="V346" s="467"/>
      <c r="W346" s="476"/>
      <c r="X346" s="469">
        <v>45078</v>
      </c>
      <c r="Y346" s="470">
        <v>45279</v>
      </c>
      <c r="Z346" s="471"/>
      <c r="AA346" s="472"/>
      <c r="AB346" s="480"/>
      <c r="AC346" s="473"/>
      <c r="AD346" s="474"/>
    </row>
    <row r="347" spans="1:30" s="336" customFormat="1" ht="15" customHeight="1">
      <c r="A347" s="317" t="s">
        <v>27</v>
      </c>
      <c r="B347" s="319" t="s">
        <v>1937</v>
      </c>
      <c r="C347" s="315" t="s">
        <v>81</v>
      </c>
      <c r="D347" s="319" t="s">
        <v>1234</v>
      </c>
      <c r="E347" s="317" t="s">
        <v>1995</v>
      </c>
      <c r="F347" s="317" t="s">
        <v>1996</v>
      </c>
      <c r="G347" s="317" t="s">
        <v>33</v>
      </c>
      <c r="H347" s="318" t="s">
        <v>2006</v>
      </c>
      <c r="I347" s="319" t="e">
        <f>VLOOKUP(H347,#REF!,1,FALSE)</f>
        <v>#REF!</v>
      </c>
      <c r="J347" s="462" t="s">
        <v>35</v>
      </c>
      <c r="K347" s="317" t="s">
        <v>1996</v>
      </c>
      <c r="L347" s="463" t="s">
        <v>2007</v>
      </c>
      <c r="M347" s="354" t="s">
        <v>2008</v>
      </c>
      <c r="N347" s="384">
        <v>45079</v>
      </c>
      <c r="O347" s="355" t="s">
        <v>460</v>
      </c>
      <c r="P347" s="475">
        <v>4500</v>
      </c>
      <c r="Q347" s="465">
        <v>40.200000000000003</v>
      </c>
      <c r="R347" s="370">
        <f t="shared" si="20"/>
        <v>180900</v>
      </c>
      <c r="S347" s="327">
        <v>202309</v>
      </c>
      <c r="T347" s="328" t="s">
        <v>2010</v>
      </c>
      <c r="U347" s="319"/>
      <c r="V347" s="467">
        <v>40.108600615999997</v>
      </c>
      <c r="W347" s="476"/>
      <c r="X347" s="469">
        <v>45078</v>
      </c>
      <c r="Y347" s="470">
        <v>45279</v>
      </c>
      <c r="Z347" s="471" t="s">
        <v>2011</v>
      </c>
      <c r="AA347" s="472">
        <v>0.4</v>
      </c>
      <c r="AB347" s="480">
        <v>100</v>
      </c>
      <c r="AC347" s="473">
        <f t="shared" ref="AC347:AC354" si="21">AA347*AB347</f>
        <v>40</v>
      </c>
      <c r="AD347" s="474"/>
    </row>
    <row r="348" spans="1:30" s="52" customFormat="1" ht="15" customHeight="1">
      <c r="A348" s="34" t="s">
        <v>194</v>
      </c>
      <c r="B348" s="35" t="s">
        <v>1937</v>
      </c>
      <c r="C348" s="35" t="s">
        <v>2012</v>
      </c>
      <c r="D348" s="35" t="s">
        <v>2013</v>
      </c>
      <c r="E348" s="34" t="s">
        <v>2014</v>
      </c>
      <c r="F348" s="34" t="s">
        <v>2015</v>
      </c>
      <c r="G348" s="34" t="s">
        <v>33</v>
      </c>
      <c r="H348" s="55" t="s">
        <v>2016</v>
      </c>
      <c r="I348" s="35" t="e">
        <f>VLOOKUP(H348,#REF!,1,FALSE)</f>
        <v>#REF!</v>
      </c>
      <c r="J348" s="215" t="s">
        <v>35</v>
      </c>
      <c r="K348" s="34" t="s">
        <v>2017</v>
      </c>
      <c r="L348" s="92" t="s">
        <v>2018</v>
      </c>
      <c r="M348" s="72"/>
      <c r="N348" s="75" t="s">
        <v>2019</v>
      </c>
      <c r="O348" s="93" t="s">
        <v>1803</v>
      </c>
      <c r="P348" s="230">
        <v>9500</v>
      </c>
      <c r="Q348" s="95"/>
      <c r="R348" s="231">
        <f t="shared" si="20"/>
        <v>0</v>
      </c>
      <c r="S348" s="45">
        <v>202309</v>
      </c>
      <c r="T348" s="75" t="s">
        <v>2020</v>
      </c>
      <c r="U348" s="35"/>
      <c r="V348" s="218">
        <v>0</v>
      </c>
      <c r="W348" s="227"/>
      <c r="X348" s="93"/>
      <c r="Y348" s="93"/>
      <c r="Z348" s="232" t="s">
        <v>2021</v>
      </c>
      <c r="AA348" s="233">
        <v>0.3</v>
      </c>
      <c r="AB348" s="234">
        <v>0</v>
      </c>
      <c r="AC348" s="234">
        <f t="shared" si="21"/>
        <v>0</v>
      </c>
      <c r="AD348" s="225"/>
    </row>
    <row r="349" spans="1:30" s="52" customFormat="1" ht="15" customHeight="1">
      <c r="A349" s="34" t="s">
        <v>194</v>
      </c>
      <c r="B349" s="35" t="s">
        <v>1937</v>
      </c>
      <c r="C349" s="35" t="s">
        <v>2012</v>
      </c>
      <c r="D349" s="35" t="s">
        <v>2013</v>
      </c>
      <c r="E349" s="34" t="s">
        <v>2014</v>
      </c>
      <c r="F349" s="34" t="s">
        <v>2015</v>
      </c>
      <c r="G349" s="34" t="s">
        <v>33</v>
      </c>
      <c r="H349" s="55" t="s">
        <v>2016</v>
      </c>
      <c r="I349" s="35" t="e">
        <f>VLOOKUP(H349,#REF!,1,FALSE)</f>
        <v>#REF!</v>
      </c>
      <c r="J349" s="215" t="s">
        <v>35</v>
      </c>
      <c r="K349" s="34" t="s">
        <v>2017</v>
      </c>
      <c r="L349" s="92" t="s">
        <v>2022</v>
      </c>
      <c r="M349" s="72"/>
      <c r="N349" s="75" t="s">
        <v>2023</v>
      </c>
      <c r="O349" s="93" t="s">
        <v>2024</v>
      </c>
      <c r="P349" s="230">
        <v>9500</v>
      </c>
      <c r="Q349" s="95">
        <v>56.3</v>
      </c>
      <c r="R349" s="231">
        <f t="shared" si="20"/>
        <v>534850</v>
      </c>
      <c r="S349" s="45">
        <v>202309</v>
      </c>
      <c r="T349" s="211" t="s">
        <v>2025</v>
      </c>
      <c r="U349" s="35"/>
      <c r="V349" s="218">
        <v>56.299720764</v>
      </c>
      <c r="W349" s="227"/>
      <c r="X349" s="93"/>
      <c r="Y349" s="93"/>
      <c r="Z349" s="232" t="s">
        <v>2026</v>
      </c>
      <c r="AA349" s="233">
        <v>0.3</v>
      </c>
      <c r="AB349" s="234">
        <v>180</v>
      </c>
      <c r="AC349" s="234">
        <f t="shared" si="21"/>
        <v>54</v>
      </c>
      <c r="AD349" s="225"/>
    </row>
    <row r="350" spans="1:30" s="52" customFormat="1" ht="15" customHeight="1">
      <c r="A350" s="34" t="s">
        <v>194</v>
      </c>
      <c r="B350" s="35" t="s">
        <v>1937</v>
      </c>
      <c r="C350" s="35" t="s">
        <v>2012</v>
      </c>
      <c r="D350" s="35" t="s">
        <v>2013</v>
      </c>
      <c r="E350" s="34" t="s">
        <v>2014</v>
      </c>
      <c r="F350" s="34" t="s">
        <v>2015</v>
      </c>
      <c r="G350" s="34" t="s">
        <v>33</v>
      </c>
      <c r="H350" s="55" t="s">
        <v>2016</v>
      </c>
      <c r="I350" s="35" t="e">
        <f>VLOOKUP(H350,#REF!,1,FALSE)</f>
        <v>#REF!</v>
      </c>
      <c r="J350" s="215" t="s">
        <v>35</v>
      </c>
      <c r="K350" s="34" t="s">
        <v>2017</v>
      </c>
      <c r="L350" s="92" t="s">
        <v>2027</v>
      </c>
      <c r="M350" s="72"/>
      <c r="N350" s="75" t="s">
        <v>2028</v>
      </c>
      <c r="O350" s="93" t="s">
        <v>1359</v>
      </c>
      <c r="P350" s="230">
        <v>9500</v>
      </c>
      <c r="Q350" s="95">
        <v>50</v>
      </c>
      <c r="R350" s="231">
        <f t="shared" si="20"/>
        <v>475000</v>
      </c>
      <c r="S350" s="45">
        <v>202309</v>
      </c>
      <c r="T350" s="211" t="s">
        <v>2029</v>
      </c>
      <c r="U350" s="35"/>
      <c r="V350" s="218">
        <v>49.999778747999997</v>
      </c>
      <c r="W350" s="227"/>
      <c r="X350" s="93"/>
      <c r="Y350" s="93"/>
      <c r="Z350" s="232" t="s">
        <v>2030</v>
      </c>
      <c r="AA350" s="233">
        <v>0.3</v>
      </c>
      <c r="AB350" s="234">
        <v>160</v>
      </c>
      <c r="AC350" s="234">
        <f t="shared" si="21"/>
        <v>48</v>
      </c>
      <c r="AD350" s="225"/>
    </row>
    <row r="351" spans="1:30" s="52" customFormat="1" ht="15" customHeight="1">
      <c r="A351" s="34" t="s">
        <v>194</v>
      </c>
      <c r="B351" s="35" t="s">
        <v>1937</v>
      </c>
      <c r="C351" s="35" t="s">
        <v>2012</v>
      </c>
      <c r="D351" s="35" t="s">
        <v>2013</v>
      </c>
      <c r="E351" s="34" t="s">
        <v>2014</v>
      </c>
      <c r="F351" s="34" t="s">
        <v>2015</v>
      </c>
      <c r="G351" s="34" t="s">
        <v>33</v>
      </c>
      <c r="H351" s="55" t="s">
        <v>2016</v>
      </c>
      <c r="I351" s="35" t="e">
        <f>VLOOKUP(H351,#REF!,1,FALSE)</f>
        <v>#REF!</v>
      </c>
      <c r="J351" s="215" t="s">
        <v>35</v>
      </c>
      <c r="K351" s="34" t="s">
        <v>2017</v>
      </c>
      <c r="L351" s="92" t="s">
        <v>2031</v>
      </c>
      <c r="M351" s="72"/>
      <c r="N351" s="75" t="s">
        <v>2028</v>
      </c>
      <c r="O351" s="93" t="s">
        <v>1359</v>
      </c>
      <c r="P351" s="230">
        <v>9500</v>
      </c>
      <c r="Q351" s="95">
        <v>50.3</v>
      </c>
      <c r="R351" s="231">
        <f t="shared" si="20"/>
        <v>477850</v>
      </c>
      <c r="S351" s="45">
        <v>202309</v>
      </c>
      <c r="T351" s="211" t="s">
        <v>2032</v>
      </c>
      <c r="U351" s="35"/>
      <c r="V351" s="218">
        <v>50.257183075</v>
      </c>
      <c r="W351" s="227"/>
      <c r="X351" s="93"/>
      <c r="Y351" s="93"/>
      <c r="Z351" s="232" t="s">
        <v>2033</v>
      </c>
      <c r="AA351" s="233">
        <v>0.3</v>
      </c>
      <c r="AB351" s="234">
        <v>160</v>
      </c>
      <c r="AC351" s="234">
        <f t="shared" si="21"/>
        <v>48</v>
      </c>
      <c r="AD351" s="225"/>
    </row>
    <row r="352" spans="1:30" s="52" customFormat="1" ht="15" customHeight="1">
      <c r="A352" s="34" t="s">
        <v>194</v>
      </c>
      <c r="B352" s="35" t="s">
        <v>1937</v>
      </c>
      <c r="C352" s="35" t="s">
        <v>2012</v>
      </c>
      <c r="D352" s="35" t="s">
        <v>2013</v>
      </c>
      <c r="E352" s="34" t="s">
        <v>2014</v>
      </c>
      <c r="F352" s="34" t="s">
        <v>2015</v>
      </c>
      <c r="G352" s="34" t="s">
        <v>33</v>
      </c>
      <c r="H352" s="55" t="s">
        <v>2016</v>
      </c>
      <c r="I352" s="35" t="e">
        <f>VLOOKUP(H352,#REF!,1,FALSE)</f>
        <v>#REF!</v>
      </c>
      <c r="J352" s="215" t="s">
        <v>35</v>
      </c>
      <c r="K352" s="34" t="s">
        <v>2034</v>
      </c>
      <c r="L352" s="92" t="s">
        <v>2035</v>
      </c>
      <c r="M352" s="72"/>
      <c r="N352" s="75" t="s">
        <v>2036</v>
      </c>
      <c r="O352" s="93" t="s">
        <v>2037</v>
      </c>
      <c r="P352" s="230">
        <v>9500</v>
      </c>
      <c r="Q352" s="95"/>
      <c r="R352" s="231">
        <f t="shared" si="20"/>
        <v>0</v>
      </c>
      <c r="S352" s="45">
        <v>202309</v>
      </c>
      <c r="T352" s="75" t="s">
        <v>2038</v>
      </c>
      <c r="U352" s="35"/>
      <c r="V352" s="218">
        <v>0</v>
      </c>
      <c r="W352" s="227"/>
      <c r="X352" s="93"/>
      <c r="Y352" s="93"/>
      <c r="Z352" s="232" t="s">
        <v>2039</v>
      </c>
      <c r="AA352" s="233">
        <v>0.3</v>
      </c>
      <c r="AB352" s="234">
        <v>0</v>
      </c>
      <c r="AC352" s="234">
        <f t="shared" si="21"/>
        <v>0</v>
      </c>
      <c r="AD352" s="225"/>
    </row>
    <row r="353" spans="1:30" s="52" customFormat="1" ht="15" customHeight="1">
      <c r="A353" s="53" t="s">
        <v>194</v>
      </c>
      <c r="B353" s="35" t="s">
        <v>2040</v>
      </c>
      <c r="C353" s="54" t="s">
        <v>2041</v>
      </c>
      <c r="D353" s="54" t="s">
        <v>2013</v>
      </c>
      <c r="E353" s="53" t="s">
        <v>2042</v>
      </c>
      <c r="F353" s="53" t="s">
        <v>2043</v>
      </c>
      <c r="G353" s="71" t="s">
        <v>33</v>
      </c>
      <c r="H353" s="56" t="s">
        <v>2044</v>
      </c>
      <c r="I353" s="35" t="e">
        <f>VLOOKUP(H353,#REF!,1,FALSE)</f>
        <v>#REF!</v>
      </c>
      <c r="J353" s="56" t="s">
        <v>35</v>
      </c>
      <c r="K353" s="53" t="s">
        <v>2045</v>
      </c>
      <c r="L353" s="101" t="s">
        <v>2046</v>
      </c>
      <c r="M353" s="72"/>
      <c r="N353" s="75" t="s">
        <v>2047</v>
      </c>
      <c r="O353" s="71" t="s">
        <v>1865</v>
      </c>
      <c r="P353" s="230">
        <v>9500</v>
      </c>
      <c r="Q353" s="95">
        <v>6.7</v>
      </c>
      <c r="R353" s="231">
        <f t="shared" si="20"/>
        <v>63650</v>
      </c>
      <c r="S353" s="45">
        <v>202309</v>
      </c>
      <c r="T353" s="63" t="s">
        <v>2048</v>
      </c>
      <c r="U353" s="64"/>
      <c r="V353" s="218">
        <v>6.654770536</v>
      </c>
      <c r="W353" s="77"/>
      <c r="X353" s="93"/>
      <c r="Y353" s="93"/>
      <c r="Z353" s="232" t="s">
        <v>2049</v>
      </c>
      <c r="AA353" s="233">
        <v>0.3</v>
      </c>
      <c r="AB353" s="234">
        <v>20</v>
      </c>
      <c r="AC353" s="234">
        <f t="shared" si="21"/>
        <v>6</v>
      </c>
      <c r="AD353" s="225"/>
    </row>
    <row r="354" spans="1:30" s="336" customFormat="1" ht="15" customHeight="1">
      <c r="A354" s="316" t="s">
        <v>194</v>
      </c>
      <c r="B354" s="319" t="s">
        <v>1937</v>
      </c>
      <c r="C354" s="319" t="s">
        <v>2050</v>
      </c>
      <c r="D354" s="319" t="s">
        <v>2013</v>
      </c>
      <c r="E354" s="316" t="s">
        <v>2051</v>
      </c>
      <c r="F354" s="316" t="s">
        <v>2052</v>
      </c>
      <c r="G354" s="316" t="s">
        <v>33</v>
      </c>
      <c r="H354" s="318" t="s">
        <v>2053</v>
      </c>
      <c r="I354" s="319" t="e">
        <f>VLOOKUP(H354,#REF!,1,FALSE)</f>
        <v>#REF!</v>
      </c>
      <c r="J354" s="462" t="s">
        <v>35</v>
      </c>
      <c r="K354" s="316" t="s">
        <v>2054</v>
      </c>
      <c r="L354" s="353" t="s">
        <v>2055</v>
      </c>
      <c r="M354" s="354"/>
      <c r="N354" s="384" t="s">
        <v>2056</v>
      </c>
      <c r="O354" s="355" t="s">
        <v>1803</v>
      </c>
      <c r="P354" s="464">
        <v>9500</v>
      </c>
      <c r="Q354" s="357"/>
      <c r="R354" s="466">
        <f t="shared" si="20"/>
        <v>0</v>
      </c>
      <c r="S354" s="327">
        <v>202309</v>
      </c>
      <c r="T354" s="384" t="s">
        <v>2057</v>
      </c>
      <c r="U354" s="319"/>
      <c r="V354" s="467">
        <v>0</v>
      </c>
      <c r="W354" s="478"/>
      <c r="X354" s="355">
        <v>44927</v>
      </c>
      <c r="Y354" s="355">
        <v>45291</v>
      </c>
      <c r="Z354" s="481" t="s">
        <v>2058</v>
      </c>
      <c r="AA354" s="482"/>
      <c r="AB354" s="483">
        <v>0</v>
      </c>
      <c r="AC354" s="483">
        <f t="shared" si="21"/>
        <v>0</v>
      </c>
      <c r="AD354" s="474"/>
    </row>
    <row r="355" spans="1:30" s="336" customFormat="1" ht="15" customHeight="1">
      <c r="A355" s="316" t="s">
        <v>194</v>
      </c>
      <c r="B355" s="319" t="s">
        <v>1937</v>
      </c>
      <c r="C355" s="319" t="s">
        <v>2050</v>
      </c>
      <c r="D355" s="319" t="s">
        <v>2013</v>
      </c>
      <c r="E355" s="316" t="s">
        <v>2051</v>
      </c>
      <c r="F355" s="316" t="s">
        <v>2052</v>
      </c>
      <c r="G355" s="316" t="s">
        <v>33</v>
      </c>
      <c r="H355" s="318" t="s">
        <v>2053</v>
      </c>
      <c r="I355" s="319" t="e">
        <f>VLOOKUP(H355,#REF!,1,FALSE)</f>
        <v>#REF!</v>
      </c>
      <c r="J355" s="462" t="s">
        <v>35</v>
      </c>
      <c r="K355" s="316" t="s">
        <v>2059</v>
      </c>
      <c r="L355" s="353" t="s">
        <v>2060</v>
      </c>
      <c r="M355" s="354"/>
      <c r="N355" s="384" t="s">
        <v>2056</v>
      </c>
      <c r="O355" s="355" t="s">
        <v>2061</v>
      </c>
      <c r="P355" s="464">
        <v>9500</v>
      </c>
      <c r="Q355" s="357">
        <v>0.02</v>
      </c>
      <c r="R355" s="466">
        <f t="shared" si="20"/>
        <v>190</v>
      </c>
      <c r="S355" s="327">
        <v>202303</v>
      </c>
      <c r="T355" s="384" t="s">
        <v>2062</v>
      </c>
      <c r="U355" s="319"/>
      <c r="V355" s="467"/>
      <c r="W355" s="478"/>
      <c r="X355" s="355">
        <v>44927</v>
      </c>
      <c r="Y355" s="355">
        <v>45291</v>
      </c>
      <c r="Z355" s="481"/>
      <c r="AA355" s="482"/>
      <c r="AB355" s="483"/>
      <c r="AC355" s="483"/>
      <c r="AD355" s="474"/>
    </row>
    <row r="356" spans="1:30" s="336" customFormat="1" ht="15" customHeight="1">
      <c r="A356" s="316" t="s">
        <v>194</v>
      </c>
      <c r="B356" s="319" t="s">
        <v>1937</v>
      </c>
      <c r="C356" s="319" t="s">
        <v>2050</v>
      </c>
      <c r="D356" s="319" t="s">
        <v>2013</v>
      </c>
      <c r="E356" s="316" t="s">
        <v>2051</v>
      </c>
      <c r="F356" s="316" t="s">
        <v>2052</v>
      </c>
      <c r="G356" s="316" t="s">
        <v>33</v>
      </c>
      <c r="H356" s="318" t="s">
        <v>2053</v>
      </c>
      <c r="I356" s="319" t="e">
        <f>VLOOKUP(H356,#REF!,1,FALSE)</f>
        <v>#REF!</v>
      </c>
      <c r="J356" s="462" t="s">
        <v>35</v>
      </c>
      <c r="K356" s="316" t="s">
        <v>2059</v>
      </c>
      <c r="L356" s="353" t="s">
        <v>2060</v>
      </c>
      <c r="M356" s="354"/>
      <c r="N356" s="384" t="s">
        <v>2056</v>
      </c>
      <c r="O356" s="355" t="s">
        <v>2061</v>
      </c>
      <c r="P356" s="464">
        <v>9500</v>
      </c>
      <c r="Q356" s="357">
        <v>3.7</v>
      </c>
      <c r="R356" s="466">
        <f t="shared" si="20"/>
        <v>35150</v>
      </c>
      <c r="S356" s="327">
        <v>202309</v>
      </c>
      <c r="T356" s="384" t="s">
        <v>2063</v>
      </c>
      <c r="U356" s="319"/>
      <c r="V356" s="467">
        <v>3.6654579639999998</v>
      </c>
      <c r="W356" s="478"/>
      <c r="X356" s="355">
        <v>44927</v>
      </c>
      <c r="Y356" s="355">
        <v>45291</v>
      </c>
      <c r="Z356" s="481" t="s">
        <v>2064</v>
      </c>
      <c r="AA356" s="482">
        <v>0.3</v>
      </c>
      <c r="AB356" s="483">
        <v>10</v>
      </c>
      <c r="AC356" s="483">
        <f t="shared" ref="AC356:AC361" si="22">AA356*AB356</f>
        <v>3</v>
      </c>
      <c r="AD356" s="474"/>
    </row>
    <row r="357" spans="1:30" s="336" customFormat="1" ht="15" customHeight="1">
      <c r="A357" s="316" t="s">
        <v>194</v>
      </c>
      <c r="B357" s="319" t="s">
        <v>1937</v>
      </c>
      <c r="C357" s="319" t="s">
        <v>2050</v>
      </c>
      <c r="D357" s="319" t="s">
        <v>2013</v>
      </c>
      <c r="E357" s="316" t="s">
        <v>2051</v>
      </c>
      <c r="F357" s="316" t="s">
        <v>2052</v>
      </c>
      <c r="G357" s="316" t="s">
        <v>33</v>
      </c>
      <c r="H357" s="318" t="s">
        <v>2053</v>
      </c>
      <c r="I357" s="319" t="e">
        <f>VLOOKUP(H357,#REF!,1,FALSE)</f>
        <v>#REF!</v>
      </c>
      <c r="J357" s="462" t="s">
        <v>35</v>
      </c>
      <c r="K357" s="316" t="s">
        <v>2065</v>
      </c>
      <c r="L357" s="353" t="s">
        <v>2066</v>
      </c>
      <c r="M357" s="354"/>
      <c r="N357" s="384" t="s">
        <v>2067</v>
      </c>
      <c r="O357" s="361" t="s">
        <v>2068</v>
      </c>
      <c r="P357" s="464">
        <v>9500</v>
      </c>
      <c r="Q357" s="357"/>
      <c r="R357" s="466">
        <f t="shared" si="20"/>
        <v>0</v>
      </c>
      <c r="S357" s="327">
        <v>202309</v>
      </c>
      <c r="T357" s="384" t="s">
        <v>2069</v>
      </c>
      <c r="U357" s="319"/>
      <c r="V357" s="467">
        <v>0</v>
      </c>
      <c r="W357" s="478"/>
      <c r="X357" s="355">
        <v>44927</v>
      </c>
      <c r="Y357" s="355">
        <v>45291</v>
      </c>
      <c r="Z357" s="481" t="s">
        <v>2070</v>
      </c>
      <c r="AA357" s="482">
        <v>0</v>
      </c>
      <c r="AB357" s="483">
        <v>0</v>
      </c>
      <c r="AC357" s="483">
        <f t="shared" si="22"/>
        <v>0</v>
      </c>
      <c r="AD357" s="474"/>
    </row>
    <row r="358" spans="1:30" s="336" customFormat="1" ht="15" customHeight="1">
      <c r="A358" s="317" t="s">
        <v>194</v>
      </c>
      <c r="B358" s="316" t="s">
        <v>2071</v>
      </c>
      <c r="C358" s="317" t="s">
        <v>2072</v>
      </c>
      <c r="D358" s="315" t="s">
        <v>2013</v>
      </c>
      <c r="E358" s="317" t="s">
        <v>2073</v>
      </c>
      <c r="F358" s="317" t="s">
        <v>2074</v>
      </c>
      <c r="G358" s="317" t="s">
        <v>33</v>
      </c>
      <c r="H358" s="318" t="s">
        <v>2075</v>
      </c>
      <c r="I358" s="319" t="e">
        <f>VLOOKUP(H358,#REF!,1,FALSE)</f>
        <v>#REF!</v>
      </c>
      <c r="J358" s="462" t="s">
        <v>35</v>
      </c>
      <c r="K358" s="317" t="s">
        <v>2076</v>
      </c>
      <c r="L358" s="463" t="s">
        <v>2074</v>
      </c>
      <c r="M358" s="354" t="s">
        <v>2077</v>
      </c>
      <c r="N358" s="484">
        <v>43344</v>
      </c>
      <c r="O358" s="478">
        <v>0</v>
      </c>
      <c r="P358" s="464">
        <v>9500</v>
      </c>
      <c r="Q358" s="357"/>
      <c r="R358" s="466">
        <f t="shared" si="20"/>
        <v>0</v>
      </c>
      <c r="S358" s="327">
        <v>202309</v>
      </c>
      <c r="T358" s="322" t="s">
        <v>2078</v>
      </c>
      <c r="U358" s="315"/>
      <c r="V358" s="467">
        <v>0</v>
      </c>
      <c r="W358" s="468"/>
      <c r="X358" s="355">
        <v>44927</v>
      </c>
      <c r="Y358" s="355">
        <v>45291</v>
      </c>
      <c r="Z358" s="481" t="s">
        <v>2079</v>
      </c>
      <c r="AA358" s="482"/>
      <c r="AB358" s="483">
        <v>0</v>
      </c>
      <c r="AC358" s="483">
        <f t="shared" si="22"/>
        <v>0</v>
      </c>
      <c r="AD358" s="474"/>
    </row>
    <row r="359" spans="1:30" s="336" customFormat="1" ht="15" customHeight="1">
      <c r="A359" s="317" t="s">
        <v>194</v>
      </c>
      <c r="B359" s="316" t="s">
        <v>2071</v>
      </c>
      <c r="C359" s="317" t="s">
        <v>2072</v>
      </c>
      <c r="D359" s="315" t="s">
        <v>2013</v>
      </c>
      <c r="E359" s="317" t="s">
        <v>2073</v>
      </c>
      <c r="F359" s="317" t="s">
        <v>2074</v>
      </c>
      <c r="G359" s="317" t="s">
        <v>33</v>
      </c>
      <c r="H359" s="318" t="s">
        <v>2075</v>
      </c>
      <c r="I359" s="319" t="e">
        <f>VLOOKUP(H359,#REF!,1,FALSE)</f>
        <v>#REF!</v>
      </c>
      <c r="J359" s="462" t="s">
        <v>35</v>
      </c>
      <c r="K359" s="317" t="s">
        <v>2080</v>
      </c>
      <c r="L359" s="463" t="s">
        <v>2080</v>
      </c>
      <c r="M359" s="354" t="s">
        <v>2077</v>
      </c>
      <c r="N359" s="484" t="s">
        <v>2081</v>
      </c>
      <c r="O359" s="317" t="s">
        <v>2082</v>
      </c>
      <c r="P359" s="464">
        <v>9500</v>
      </c>
      <c r="Q359" s="357">
        <v>7.77</v>
      </c>
      <c r="R359" s="466">
        <f t="shared" si="20"/>
        <v>73815</v>
      </c>
      <c r="S359" s="327">
        <v>202309</v>
      </c>
      <c r="T359" s="322" t="s">
        <v>2083</v>
      </c>
      <c r="U359" s="315"/>
      <c r="V359" s="467">
        <v>7.7746767999999999</v>
      </c>
      <c r="W359" s="468"/>
      <c r="X359" s="355">
        <v>44927</v>
      </c>
      <c r="Y359" s="355">
        <v>45291</v>
      </c>
      <c r="Z359" s="481" t="s">
        <v>2084</v>
      </c>
      <c r="AA359" s="482">
        <v>0.3</v>
      </c>
      <c r="AB359" s="483">
        <v>20</v>
      </c>
      <c r="AC359" s="483">
        <f t="shared" si="22"/>
        <v>6</v>
      </c>
      <c r="AD359" s="474"/>
    </row>
    <row r="360" spans="1:30" s="52" customFormat="1" ht="15" customHeight="1">
      <c r="A360" s="53" t="s">
        <v>194</v>
      </c>
      <c r="B360" s="35" t="s">
        <v>2040</v>
      </c>
      <c r="C360" s="54" t="s">
        <v>2085</v>
      </c>
      <c r="D360" s="54" t="s">
        <v>2013</v>
      </c>
      <c r="E360" s="53" t="s">
        <v>2086</v>
      </c>
      <c r="F360" s="53" t="s">
        <v>2087</v>
      </c>
      <c r="G360" s="71" t="s">
        <v>33</v>
      </c>
      <c r="H360" s="34" t="s">
        <v>2088</v>
      </c>
      <c r="I360" s="35" t="e">
        <f>VLOOKUP(H360,#REF!,1,FALSE)</f>
        <v>#REF!</v>
      </c>
      <c r="J360" s="56" t="s">
        <v>35</v>
      </c>
      <c r="K360" s="53" t="s">
        <v>2089</v>
      </c>
      <c r="L360" s="101" t="s">
        <v>2087</v>
      </c>
      <c r="M360" s="72"/>
      <c r="N360" s="75" t="s">
        <v>2090</v>
      </c>
      <c r="O360" s="71" t="s">
        <v>2091</v>
      </c>
      <c r="P360" s="230">
        <v>9500</v>
      </c>
      <c r="Q360" s="95"/>
      <c r="R360" s="231">
        <f t="shared" si="20"/>
        <v>0</v>
      </c>
      <c r="S360" s="45">
        <v>202309</v>
      </c>
      <c r="T360" s="63" t="s">
        <v>2092</v>
      </c>
      <c r="U360" s="64"/>
      <c r="V360" s="218">
        <v>0</v>
      </c>
      <c r="W360" s="235"/>
      <c r="X360" s="93"/>
      <c r="Y360" s="93"/>
      <c r="Z360" s="232" t="s">
        <v>2093</v>
      </c>
      <c r="AA360" s="233">
        <v>0.3</v>
      </c>
      <c r="AB360" s="234">
        <v>0</v>
      </c>
      <c r="AC360" s="234">
        <f t="shared" si="22"/>
        <v>0</v>
      </c>
      <c r="AD360" s="225"/>
    </row>
    <row r="361" spans="1:30" s="52" customFormat="1" ht="15" customHeight="1">
      <c r="A361" s="53" t="s">
        <v>194</v>
      </c>
      <c r="B361" s="35" t="s">
        <v>2040</v>
      </c>
      <c r="C361" s="54" t="s">
        <v>2085</v>
      </c>
      <c r="D361" s="54" t="s">
        <v>2013</v>
      </c>
      <c r="E361" s="53" t="s">
        <v>2086</v>
      </c>
      <c r="F361" s="53" t="s">
        <v>2087</v>
      </c>
      <c r="G361" s="71" t="s">
        <v>33</v>
      </c>
      <c r="H361" s="34" t="s">
        <v>2088</v>
      </c>
      <c r="I361" s="35" t="e">
        <f>VLOOKUP(H361,#REF!,1,FALSE)</f>
        <v>#REF!</v>
      </c>
      <c r="J361" s="56" t="s">
        <v>35</v>
      </c>
      <c r="K361" s="53" t="s">
        <v>2094</v>
      </c>
      <c r="L361" s="101" t="s">
        <v>2095</v>
      </c>
      <c r="M361" s="72"/>
      <c r="N361" s="75" t="s">
        <v>2096</v>
      </c>
      <c r="O361" s="71" t="s">
        <v>1670</v>
      </c>
      <c r="P361" s="230">
        <v>9500</v>
      </c>
      <c r="Q361" s="95"/>
      <c r="R361" s="231">
        <f t="shared" si="20"/>
        <v>0</v>
      </c>
      <c r="S361" s="45">
        <v>202309</v>
      </c>
      <c r="T361" s="63" t="s">
        <v>2097</v>
      </c>
      <c r="U361" s="64"/>
      <c r="V361" s="218">
        <v>0</v>
      </c>
      <c r="W361" s="77"/>
      <c r="X361" s="93"/>
      <c r="Y361" s="93"/>
      <c r="Z361" s="232" t="s">
        <v>2098</v>
      </c>
      <c r="AA361" s="233"/>
      <c r="AB361" s="234">
        <v>0</v>
      </c>
      <c r="AC361" s="234">
        <f t="shared" si="22"/>
        <v>0</v>
      </c>
      <c r="AD361" s="225"/>
    </row>
    <row r="362" spans="1:30" s="336" customFormat="1" ht="15" customHeight="1">
      <c r="A362" s="315" t="s">
        <v>194</v>
      </c>
      <c r="B362" s="319" t="s">
        <v>2040</v>
      </c>
      <c r="C362" s="317" t="s">
        <v>2085</v>
      </c>
      <c r="D362" s="317" t="s">
        <v>2013</v>
      </c>
      <c r="E362" s="315" t="s">
        <v>2086</v>
      </c>
      <c r="F362" s="315" t="s">
        <v>2099</v>
      </c>
      <c r="G362" s="485" t="s">
        <v>33</v>
      </c>
      <c r="H362" s="320" t="s">
        <v>2100</v>
      </c>
      <c r="I362" s="319" t="e">
        <f>VLOOKUP(H362,#REF!,1,FALSE)</f>
        <v>#REF!</v>
      </c>
      <c r="J362" s="320" t="s">
        <v>35</v>
      </c>
      <c r="K362" s="315" t="s">
        <v>2101</v>
      </c>
      <c r="L362" s="366" t="s">
        <v>2102</v>
      </c>
      <c r="M362" s="354"/>
      <c r="N362" s="384">
        <v>44352</v>
      </c>
      <c r="O362" s="485" t="s">
        <v>460</v>
      </c>
      <c r="P362" s="464">
        <v>6800</v>
      </c>
      <c r="Q362" s="357">
        <v>0.25</v>
      </c>
      <c r="R362" s="466">
        <f t="shared" si="20"/>
        <v>1700</v>
      </c>
      <c r="S362" s="327">
        <v>202308</v>
      </c>
      <c r="T362" s="328" t="s">
        <v>2103</v>
      </c>
      <c r="U362" s="329"/>
      <c r="V362" s="467"/>
      <c r="W362" s="486"/>
      <c r="X362" s="355">
        <v>44927</v>
      </c>
      <c r="Y362" s="355">
        <v>45291</v>
      </c>
      <c r="Z362" s="481"/>
      <c r="AA362" s="482"/>
      <c r="AB362" s="483"/>
      <c r="AC362" s="483"/>
      <c r="AD362" s="474"/>
    </row>
    <row r="363" spans="1:30" s="336" customFormat="1" ht="15" customHeight="1">
      <c r="A363" s="315" t="s">
        <v>194</v>
      </c>
      <c r="B363" s="319" t="s">
        <v>2040</v>
      </c>
      <c r="C363" s="317" t="s">
        <v>2085</v>
      </c>
      <c r="D363" s="317" t="s">
        <v>2013</v>
      </c>
      <c r="E363" s="315" t="s">
        <v>2086</v>
      </c>
      <c r="F363" s="315" t="s">
        <v>2099</v>
      </c>
      <c r="G363" s="485" t="s">
        <v>33</v>
      </c>
      <c r="H363" s="320" t="s">
        <v>2100</v>
      </c>
      <c r="I363" s="319" t="e">
        <f>VLOOKUP(H363,#REF!,1,FALSE)</f>
        <v>#REF!</v>
      </c>
      <c r="J363" s="320" t="s">
        <v>35</v>
      </c>
      <c r="K363" s="315" t="s">
        <v>2101</v>
      </c>
      <c r="L363" s="366" t="s">
        <v>2102</v>
      </c>
      <c r="M363" s="354"/>
      <c r="N363" s="384">
        <v>44352</v>
      </c>
      <c r="O363" s="485" t="s">
        <v>460</v>
      </c>
      <c r="P363" s="464">
        <v>6800</v>
      </c>
      <c r="Q363" s="357">
        <v>31</v>
      </c>
      <c r="R363" s="466">
        <f t="shared" si="20"/>
        <v>210800</v>
      </c>
      <c r="S363" s="327">
        <v>202309</v>
      </c>
      <c r="T363" s="328" t="s">
        <v>2104</v>
      </c>
      <c r="U363" s="329"/>
      <c r="V363" s="467">
        <v>30.999513625999999</v>
      </c>
      <c r="W363" s="487"/>
      <c r="X363" s="355">
        <v>44927</v>
      </c>
      <c r="Y363" s="355">
        <v>45291</v>
      </c>
      <c r="Z363" s="481" t="s">
        <v>2105</v>
      </c>
      <c r="AA363" s="482">
        <v>0.3</v>
      </c>
      <c r="AB363" s="483">
        <v>100</v>
      </c>
      <c r="AC363" s="483">
        <f>AA363*AB363</f>
        <v>30</v>
      </c>
      <c r="AD363" s="474"/>
    </row>
    <row r="364" spans="1:30" s="52" customFormat="1" ht="15" customHeight="1">
      <c r="A364" s="53" t="s">
        <v>194</v>
      </c>
      <c r="B364" s="35" t="s">
        <v>2040</v>
      </c>
      <c r="C364" s="54" t="s">
        <v>2085</v>
      </c>
      <c r="D364" s="54" t="s">
        <v>2013</v>
      </c>
      <c r="E364" s="53" t="s">
        <v>2086</v>
      </c>
      <c r="F364" s="53" t="s">
        <v>2099</v>
      </c>
      <c r="G364" s="71" t="s">
        <v>33</v>
      </c>
      <c r="H364" s="56" t="s">
        <v>2106</v>
      </c>
      <c r="I364" s="35" t="e">
        <f>VLOOKUP(H364,#REF!,1,FALSE)</f>
        <v>#REF!</v>
      </c>
      <c r="J364" s="56" t="s">
        <v>35</v>
      </c>
      <c r="K364" s="53" t="s">
        <v>2101</v>
      </c>
      <c r="L364" s="101" t="s">
        <v>2107</v>
      </c>
      <c r="M364" s="72"/>
      <c r="N364" s="75" t="s">
        <v>2108</v>
      </c>
      <c r="O364" s="71" t="s">
        <v>2109</v>
      </c>
      <c r="P364" s="230">
        <v>0</v>
      </c>
      <c r="Q364" s="95"/>
      <c r="R364" s="231">
        <f t="shared" si="20"/>
        <v>0</v>
      </c>
      <c r="S364" s="45">
        <v>202309</v>
      </c>
      <c r="T364" s="63" t="s">
        <v>2110</v>
      </c>
      <c r="U364" s="64"/>
      <c r="V364" s="218">
        <v>0</v>
      </c>
      <c r="W364" s="77"/>
      <c r="X364" s="93"/>
      <c r="Y364" s="93"/>
      <c r="Z364" s="232" t="s">
        <v>2111</v>
      </c>
      <c r="AA364" s="233"/>
      <c r="AB364" s="234">
        <v>0</v>
      </c>
      <c r="AC364" s="234">
        <f>AA364*AB364</f>
        <v>0</v>
      </c>
      <c r="AD364" s="225"/>
    </row>
    <row r="365" spans="1:30" s="52" customFormat="1" ht="15" customHeight="1">
      <c r="A365" s="34" t="s">
        <v>194</v>
      </c>
      <c r="B365" s="35" t="s">
        <v>1937</v>
      </c>
      <c r="C365" s="35" t="s">
        <v>2112</v>
      </c>
      <c r="D365" s="35" t="s">
        <v>2013</v>
      </c>
      <c r="E365" s="34" t="s">
        <v>2113</v>
      </c>
      <c r="F365" s="34" t="s">
        <v>2114</v>
      </c>
      <c r="G365" s="34" t="s">
        <v>33</v>
      </c>
      <c r="H365" s="55" t="s">
        <v>2115</v>
      </c>
      <c r="I365" s="35" t="e">
        <f>VLOOKUP(H365,#REF!,1,FALSE)</f>
        <v>#REF!</v>
      </c>
      <c r="J365" s="215" t="s">
        <v>35</v>
      </c>
      <c r="K365" s="34" t="s">
        <v>2116</v>
      </c>
      <c r="L365" s="92" t="s">
        <v>2117</v>
      </c>
      <c r="M365" s="72"/>
      <c r="N365" s="75"/>
      <c r="O365" s="93" t="s">
        <v>1803</v>
      </c>
      <c r="P365" s="230">
        <v>9500</v>
      </c>
      <c r="Q365" s="95"/>
      <c r="R365" s="231">
        <f t="shared" si="20"/>
        <v>0</v>
      </c>
      <c r="S365" s="45">
        <v>202309</v>
      </c>
      <c r="T365" s="75" t="s">
        <v>2118</v>
      </c>
      <c r="U365" s="35"/>
      <c r="V365" s="218">
        <v>0</v>
      </c>
      <c r="W365" s="227"/>
      <c r="X365" s="93"/>
      <c r="Y365" s="93"/>
      <c r="Z365" s="232" t="s">
        <v>2119</v>
      </c>
      <c r="AA365" s="233"/>
      <c r="AB365" s="234">
        <v>0</v>
      </c>
      <c r="AC365" s="234">
        <f>AA365*AB365</f>
        <v>0</v>
      </c>
      <c r="AD365" s="225"/>
    </row>
    <row r="366" spans="1:30" s="52" customFormat="1" ht="15" customHeight="1">
      <c r="A366" s="34" t="s">
        <v>194</v>
      </c>
      <c r="B366" s="35" t="s">
        <v>1937</v>
      </c>
      <c r="C366" s="35" t="s">
        <v>2112</v>
      </c>
      <c r="D366" s="35" t="s">
        <v>2013</v>
      </c>
      <c r="E366" s="34" t="s">
        <v>2113</v>
      </c>
      <c r="F366" s="34" t="s">
        <v>2114</v>
      </c>
      <c r="G366" s="34" t="s">
        <v>33</v>
      </c>
      <c r="H366" s="55" t="s">
        <v>2115</v>
      </c>
      <c r="I366" s="35" t="e">
        <f>VLOOKUP(H366,#REF!,1,FALSE)</f>
        <v>#REF!</v>
      </c>
      <c r="J366" s="215" t="s">
        <v>35</v>
      </c>
      <c r="K366" s="34" t="s">
        <v>2120</v>
      </c>
      <c r="L366" s="92" t="s">
        <v>2121</v>
      </c>
      <c r="M366" s="72"/>
      <c r="N366" s="75" t="s">
        <v>2122</v>
      </c>
      <c r="O366" s="93" t="s">
        <v>2123</v>
      </c>
      <c r="P366" s="230">
        <v>9500</v>
      </c>
      <c r="Q366" s="95">
        <v>0.1</v>
      </c>
      <c r="R366" s="231">
        <f t="shared" si="20"/>
        <v>950</v>
      </c>
      <c r="S366" s="45">
        <v>202308</v>
      </c>
      <c r="T366" s="75" t="s">
        <v>2124</v>
      </c>
      <c r="U366" s="35"/>
      <c r="V366" s="218"/>
      <c r="W366" s="227"/>
      <c r="X366" s="93"/>
      <c r="Y366" s="93"/>
      <c r="Z366" s="232"/>
      <c r="AA366" s="233"/>
      <c r="AB366" s="234"/>
      <c r="AC366" s="234"/>
      <c r="AD366" s="225"/>
    </row>
    <row r="367" spans="1:30" s="52" customFormat="1" ht="15" customHeight="1">
      <c r="A367" s="34" t="s">
        <v>194</v>
      </c>
      <c r="B367" s="35" t="s">
        <v>1937</v>
      </c>
      <c r="C367" s="35" t="s">
        <v>2112</v>
      </c>
      <c r="D367" s="35" t="s">
        <v>2013</v>
      </c>
      <c r="E367" s="34" t="s">
        <v>2113</v>
      </c>
      <c r="F367" s="34" t="s">
        <v>2114</v>
      </c>
      <c r="G367" s="34" t="s">
        <v>33</v>
      </c>
      <c r="H367" s="55" t="s">
        <v>2115</v>
      </c>
      <c r="I367" s="35" t="e">
        <f>VLOOKUP(H367,#REF!,1,FALSE)</f>
        <v>#REF!</v>
      </c>
      <c r="J367" s="215" t="s">
        <v>35</v>
      </c>
      <c r="K367" s="34" t="s">
        <v>2120</v>
      </c>
      <c r="L367" s="92" t="s">
        <v>2121</v>
      </c>
      <c r="M367" s="72"/>
      <c r="N367" s="75" t="s">
        <v>2122</v>
      </c>
      <c r="O367" s="93" t="s">
        <v>2123</v>
      </c>
      <c r="P367" s="230">
        <v>9500</v>
      </c>
      <c r="Q367" s="95">
        <v>19.7</v>
      </c>
      <c r="R367" s="231">
        <f t="shared" si="20"/>
        <v>187150</v>
      </c>
      <c r="S367" s="45">
        <v>202309</v>
      </c>
      <c r="T367" s="75" t="s">
        <v>2125</v>
      </c>
      <c r="U367" s="35"/>
      <c r="V367" s="218">
        <v>19.606100082000001</v>
      </c>
      <c r="W367" s="227"/>
      <c r="X367" s="93"/>
      <c r="Y367" s="93"/>
      <c r="Z367" s="232" t="s">
        <v>2126</v>
      </c>
      <c r="AA367" s="233">
        <v>0.3</v>
      </c>
      <c r="AB367" s="234">
        <v>60</v>
      </c>
      <c r="AC367" s="234">
        <f t="shared" ref="AC367:AC373" si="23">AA367*AB367</f>
        <v>18</v>
      </c>
      <c r="AD367" s="225"/>
    </row>
    <row r="368" spans="1:30" s="336" customFormat="1" ht="15" customHeight="1">
      <c r="A368" s="316" t="s">
        <v>194</v>
      </c>
      <c r="B368" s="319" t="s">
        <v>1937</v>
      </c>
      <c r="C368" s="319" t="s">
        <v>2112</v>
      </c>
      <c r="D368" s="319" t="s">
        <v>2013</v>
      </c>
      <c r="E368" s="316" t="s">
        <v>2113</v>
      </c>
      <c r="F368" s="316" t="s">
        <v>2127</v>
      </c>
      <c r="G368" s="316" t="s">
        <v>33</v>
      </c>
      <c r="H368" s="318" t="s">
        <v>2128</v>
      </c>
      <c r="I368" s="319" t="e">
        <f>VLOOKUP(H368,#REF!,1,FALSE)</f>
        <v>#REF!</v>
      </c>
      <c r="J368" s="319" t="s">
        <v>167</v>
      </c>
      <c r="K368" s="316" t="s">
        <v>2129</v>
      </c>
      <c r="L368" s="353" t="s">
        <v>2130</v>
      </c>
      <c r="M368" s="354"/>
      <c r="N368" s="384">
        <v>43770</v>
      </c>
      <c r="O368" s="355" t="s">
        <v>460</v>
      </c>
      <c r="P368" s="464">
        <v>20000</v>
      </c>
      <c r="Q368" s="357">
        <v>32.6</v>
      </c>
      <c r="R368" s="466">
        <f t="shared" si="20"/>
        <v>652000</v>
      </c>
      <c r="S368" s="327">
        <v>202309</v>
      </c>
      <c r="T368" s="384" t="s">
        <v>2131</v>
      </c>
      <c r="U368" s="319"/>
      <c r="V368" s="467">
        <v>32.581782204</v>
      </c>
      <c r="W368" s="478"/>
      <c r="X368" s="355">
        <v>44866</v>
      </c>
      <c r="Y368" s="355">
        <v>45230</v>
      </c>
      <c r="Z368" s="481" t="s">
        <v>2132</v>
      </c>
      <c r="AA368" s="482">
        <v>0.3</v>
      </c>
      <c r="AB368" s="483">
        <v>100</v>
      </c>
      <c r="AC368" s="483">
        <f t="shared" si="23"/>
        <v>30</v>
      </c>
      <c r="AD368" s="474"/>
    </row>
    <row r="369" spans="1:30" s="52" customFormat="1" ht="15" customHeight="1">
      <c r="A369" s="54" t="s">
        <v>194</v>
      </c>
      <c r="B369" s="34" t="s">
        <v>2071</v>
      </c>
      <c r="C369" s="54" t="s">
        <v>2133</v>
      </c>
      <c r="D369" s="53" t="s">
        <v>2013</v>
      </c>
      <c r="E369" s="34" t="s">
        <v>2134</v>
      </c>
      <c r="F369" s="54" t="s">
        <v>2135</v>
      </c>
      <c r="G369" s="54" t="s">
        <v>33</v>
      </c>
      <c r="H369" s="55" t="s">
        <v>2136</v>
      </c>
      <c r="I369" s="35" t="e">
        <f>VLOOKUP(H369,#REF!,1,FALSE)</f>
        <v>#REF!</v>
      </c>
      <c r="J369" s="215" t="s">
        <v>35</v>
      </c>
      <c r="K369" s="54" t="s">
        <v>2137</v>
      </c>
      <c r="L369" s="154" t="s">
        <v>2135</v>
      </c>
      <c r="M369" s="72" t="s">
        <v>2138</v>
      </c>
      <c r="N369" s="90" t="s">
        <v>2139</v>
      </c>
      <c r="O369" s="87" t="s">
        <v>2140</v>
      </c>
      <c r="P369" s="230">
        <v>15042</v>
      </c>
      <c r="Q369" s="95">
        <v>7.14</v>
      </c>
      <c r="R369" s="231">
        <f>ROUND(P369*Q369,2)</f>
        <v>107399.88</v>
      </c>
      <c r="S369" s="45">
        <v>202309</v>
      </c>
      <c r="T369" s="236" t="s">
        <v>5670</v>
      </c>
      <c r="U369" s="227"/>
      <c r="V369" s="218">
        <v>7.1351333989999999</v>
      </c>
      <c r="W369" s="237"/>
      <c r="X369" s="93"/>
      <c r="Y369" s="93"/>
      <c r="Z369" s="232" t="s">
        <v>2141</v>
      </c>
      <c r="AA369" s="233">
        <v>0</v>
      </c>
      <c r="AB369" s="234">
        <v>20</v>
      </c>
      <c r="AC369" s="234">
        <f t="shared" si="23"/>
        <v>0</v>
      </c>
      <c r="AD369" s="225"/>
    </row>
    <row r="370" spans="1:30" s="52" customFormat="1" ht="15" customHeight="1">
      <c r="A370" s="34" t="s">
        <v>147</v>
      </c>
      <c r="B370" s="35" t="s">
        <v>1937</v>
      </c>
      <c r="C370" s="35" t="s">
        <v>2112</v>
      </c>
      <c r="D370" s="35" t="s">
        <v>2013</v>
      </c>
      <c r="E370" s="34" t="s">
        <v>2142</v>
      </c>
      <c r="F370" s="34" t="s">
        <v>2143</v>
      </c>
      <c r="G370" s="34" t="s">
        <v>33</v>
      </c>
      <c r="H370" s="55" t="s">
        <v>2144</v>
      </c>
      <c r="I370" s="35" t="e">
        <f>VLOOKUP(H370,#REF!,1,FALSE)</f>
        <v>#REF!</v>
      </c>
      <c r="J370" s="215" t="s">
        <v>35</v>
      </c>
      <c r="K370" s="34" t="s">
        <v>2145</v>
      </c>
      <c r="L370" s="92" t="s">
        <v>2143</v>
      </c>
      <c r="M370" s="72"/>
      <c r="N370" s="75" t="s">
        <v>2146</v>
      </c>
      <c r="O370" s="93" t="s">
        <v>2037</v>
      </c>
      <c r="P370" s="230">
        <v>9000</v>
      </c>
      <c r="Q370" s="95"/>
      <c r="R370" s="231">
        <f t="shared" si="20"/>
        <v>0</v>
      </c>
      <c r="S370" s="45">
        <v>202309</v>
      </c>
      <c r="T370" s="75" t="s">
        <v>2147</v>
      </c>
      <c r="U370" s="35"/>
      <c r="V370" s="218">
        <v>0</v>
      </c>
      <c r="W370" s="238"/>
      <c r="X370" s="93"/>
      <c r="Y370" s="93"/>
      <c r="Z370" s="232" t="s">
        <v>2148</v>
      </c>
      <c r="AA370" s="233"/>
      <c r="AB370" s="234">
        <v>0</v>
      </c>
      <c r="AC370" s="234">
        <f t="shared" si="23"/>
        <v>0</v>
      </c>
      <c r="AD370" s="225"/>
    </row>
    <row r="371" spans="1:30" s="52" customFormat="1" ht="15" customHeight="1">
      <c r="A371" s="34" t="s">
        <v>147</v>
      </c>
      <c r="B371" s="35" t="s">
        <v>1937</v>
      </c>
      <c r="C371" s="35" t="s">
        <v>2112</v>
      </c>
      <c r="D371" s="35" t="s">
        <v>2013</v>
      </c>
      <c r="E371" s="34" t="s">
        <v>2142</v>
      </c>
      <c r="F371" s="34" t="s">
        <v>2143</v>
      </c>
      <c r="G371" s="34" t="s">
        <v>33</v>
      </c>
      <c r="H371" s="55" t="s">
        <v>2144</v>
      </c>
      <c r="I371" s="35" t="e">
        <f>VLOOKUP(H371,#REF!,1,FALSE)</f>
        <v>#REF!</v>
      </c>
      <c r="J371" s="215" t="s">
        <v>35</v>
      </c>
      <c r="K371" s="34" t="s">
        <v>2149</v>
      </c>
      <c r="L371" s="92" t="s">
        <v>2150</v>
      </c>
      <c r="M371" s="72"/>
      <c r="N371" s="75">
        <v>43497</v>
      </c>
      <c r="O371" s="93" t="s">
        <v>2037</v>
      </c>
      <c r="P371" s="230">
        <v>9000</v>
      </c>
      <c r="Q371" s="95"/>
      <c r="R371" s="231">
        <f t="shared" si="20"/>
        <v>0</v>
      </c>
      <c r="S371" s="45">
        <v>202309</v>
      </c>
      <c r="T371" s="75" t="s">
        <v>2151</v>
      </c>
      <c r="U371" s="35"/>
      <c r="V371" s="218">
        <v>0</v>
      </c>
      <c r="W371" s="239"/>
      <c r="X371" s="93"/>
      <c r="Y371" s="93"/>
      <c r="Z371" s="232" t="s">
        <v>2152</v>
      </c>
      <c r="AA371" s="233"/>
      <c r="AB371" s="234">
        <v>0</v>
      </c>
      <c r="AC371" s="234">
        <f t="shared" si="23"/>
        <v>0</v>
      </c>
      <c r="AD371" s="225"/>
    </row>
    <row r="372" spans="1:30" s="336" customFormat="1" ht="15" customHeight="1">
      <c r="A372" s="316" t="s">
        <v>147</v>
      </c>
      <c r="B372" s="319" t="s">
        <v>1937</v>
      </c>
      <c r="C372" s="319" t="s">
        <v>2012</v>
      </c>
      <c r="D372" s="319" t="s">
        <v>2013</v>
      </c>
      <c r="E372" s="316" t="s">
        <v>2153</v>
      </c>
      <c r="F372" s="316" t="s">
        <v>2154</v>
      </c>
      <c r="G372" s="316" t="s">
        <v>33</v>
      </c>
      <c r="H372" s="318" t="s">
        <v>2155</v>
      </c>
      <c r="I372" s="319" t="e">
        <f>VLOOKUP(H372,#REF!,1,FALSE)</f>
        <v>#REF!</v>
      </c>
      <c r="J372" s="462" t="s">
        <v>35</v>
      </c>
      <c r="K372" s="316" t="s">
        <v>2156</v>
      </c>
      <c r="L372" s="353" t="s">
        <v>2157</v>
      </c>
      <c r="M372" s="354"/>
      <c r="N372" s="384" t="s">
        <v>2158</v>
      </c>
      <c r="O372" s="355" t="s">
        <v>2159</v>
      </c>
      <c r="P372" s="464">
        <v>9000</v>
      </c>
      <c r="Q372" s="357">
        <v>12</v>
      </c>
      <c r="R372" s="466">
        <f t="shared" si="20"/>
        <v>108000</v>
      </c>
      <c r="S372" s="327">
        <v>202309</v>
      </c>
      <c r="T372" s="384" t="s">
        <v>2160</v>
      </c>
      <c r="U372" s="319"/>
      <c r="V372" s="467">
        <v>11.174250144</v>
      </c>
      <c r="W372" s="488"/>
      <c r="X372" s="355">
        <v>44896</v>
      </c>
      <c r="Y372" s="355">
        <v>45260</v>
      </c>
      <c r="Z372" s="481" t="s">
        <v>2161</v>
      </c>
      <c r="AA372" s="482">
        <v>0.3</v>
      </c>
      <c r="AB372" s="483">
        <v>40</v>
      </c>
      <c r="AC372" s="483">
        <f t="shared" si="23"/>
        <v>12</v>
      </c>
      <c r="AD372" s="474"/>
    </row>
    <row r="373" spans="1:30" s="336" customFormat="1" ht="15" customHeight="1">
      <c r="A373" s="316" t="s">
        <v>147</v>
      </c>
      <c r="B373" s="319" t="s">
        <v>1937</v>
      </c>
      <c r="C373" s="319" t="s">
        <v>2012</v>
      </c>
      <c r="D373" s="319" t="s">
        <v>2013</v>
      </c>
      <c r="E373" s="316" t="s">
        <v>2153</v>
      </c>
      <c r="F373" s="316" t="s">
        <v>2154</v>
      </c>
      <c r="G373" s="316" t="s">
        <v>33</v>
      </c>
      <c r="H373" s="318" t="s">
        <v>2155</v>
      </c>
      <c r="I373" s="319" t="e">
        <f>VLOOKUP(H373,#REF!,1,FALSE)</f>
        <v>#REF!</v>
      </c>
      <c r="J373" s="462" t="s">
        <v>35</v>
      </c>
      <c r="K373" s="316" t="s">
        <v>2162</v>
      </c>
      <c r="L373" s="353" t="s">
        <v>2163</v>
      </c>
      <c r="M373" s="354"/>
      <c r="N373" s="384" t="s">
        <v>2164</v>
      </c>
      <c r="O373" s="355" t="s">
        <v>156</v>
      </c>
      <c r="P373" s="464">
        <v>9000</v>
      </c>
      <c r="Q373" s="357"/>
      <c r="R373" s="466">
        <f t="shared" si="20"/>
        <v>0</v>
      </c>
      <c r="S373" s="327">
        <v>202309</v>
      </c>
      <c r="T373" s="384" t="s">
        <v>2165</v>
      </c>
      <c r="U373" s="319"/>
      <c r="V373" s="467">
        <v>0</v>
      </c>
      <c r="W373" s="478"/>
      <c r="X373" s="355">
        <v>44896</v>
      </c>
      <c r="Y373" s="355">
        <v>45260</v>
      </c>
      <c r="Z373" s="481" t="s">
        <v>2162</v>
      </c>
      <c r="AA373" s="482">
        <v>0.3</v>
      </c>
      <c r="AB373" s="483">
        <v>0</v>
      </c>
      <c r="AC373" s="483">
        <f t="shared" si="23"/>
        <v>0</v>
      </c>
      <c r="AD373" s="474"/>
    </row>
    <row r="374" spans="1:30" s="52" customFormat="1" ht="15" customHeight="1">
      <c r="A374" s="34" t="s">
        <v>147</v>
      </c>
      <c r="B374" s="35" t="s">
        <v>1937</v>
      </c>
      <c r="C374" s="35" t="s">
        <v>2012</v>
      </c>
      <c r="D374" s="35" t="s">
        <v>2013</v>
      </c>
      <c r="E374" s="34" t="s">
        <v>2153</v>
      </c>
      <c r="F374" s="34" t="s">
        <v>2154</v>
      </c>
      <c r="G374" s="34" t="s">
        <v>33</v>
      </c>
      <c r="H374" s="55" t="s">
        <v>2166</v>
      </c>
      <c r="I374" s="35" t="e">
        <f>VLOOKUP(H374,#REF!,1,FALSE)</f>
        <v>#REF!</v>
      </c>
      <c r="J374" s="215" t="s">
        <v>35</v>
      </c>
      <c r="K374" s="34" t="s">
        <v>2167</v>
      </c>
      <c r="L374" s="92" t="s">
        <v>2168</v>
      </c>
      <c r="M374" s="72" t="s">
        <v>2169</v>
      </c>
      <c r="N374" s="75" t="s">
        <v>2170</v>
      </c>
      <c r="O374" s="93" t="s">
        <v>2171</v>
      </c>
      <c r="P374" s="230">
        <v>0</v>
      </c>
      <c r="Q374" s="95"/>
      <c r="R374" s="231">
        <f t="shared" si="20"/>
        <v>0</v>
      </c>
      <c r="S374" s="45">
        <v>202309</v>
      </c>
      <c r="T374" s="75" t="s">
        <v>2172</v>
      </c>
      <c r="U374" s="35"/>
      <c r="V374" s="218">
        <v>0</v>
      </c>
      <c r="W374" s="227"/>
      <c r="X374" s="93"/>
      <c r="Y374" s="93"/>
      <c r="Z374" s="232" t="s">
        <v>2167</v>
      </c>
      <c r="AA374" s="233">
        <v>0</v>
      </c>
      <c r="AB374" s="234">
        <v>40</v>
      </c>
      <c r="AC374" s="234">
        <v>0</v>
      </c>
      <c r="AD374" s="225"/>
    </row>
    <row r="375" spans="1:30" s="336" customFormat="1" ht="15" customHeight="1">
      <c r="A375" s="315" t="s">
        <v>147</v>
      </c>
      <c r="B375" s="319" t="s">
        <v>2040</v>
      </c>
      <c r="C375" s="317" t="s">
        <v>2041</v>
      </c>
      <c r="D375" s="317" t="s">
        <v>2013</v>
      </c>
      <c r="E375" s="315" t="s">
        <v>2173</v>
      </c>
      <c r="F375" s="315" t="s">
        <v>2174</v>
      </c>
      <c r="G375" s="485" t="s">
        <v>33</v>
      </c>
      <c r="H375" s="320" t="s">
        <v>2175</v>
      </c>
      <c r="I375" s="319" t="e">
        <f>VLOOKUP(H375,#REF!,1,FALSE)</f>
        <v>#REF!</v>
      </c>
      <c r="J375" s="320" t="s">
        <v>35</v>
      </c>
      <c r="K375" s="315" t="s">
        <v>2176</v>
      </c>
      <c r="L375" s="366" t="s">
        <v>2177</v>
      </c>
      <c r="M375" s="354"/>
      <c r="N375" s="384" t="s">
        <v>2178</v>
      </c>
      <c r="O375" s="485" t="s">
        <v>884</v>
      </c>
      <c r="P375" s="464">
        <v>9000</v>
      </c>
      <c r="Q375" s="357">
        <v>15.6</v>
      </c>
      <c r="R375" s="466">
        <f t="shared" si="20"/>
        <v>140400</v>
      </c>
      <c r="S375" s="327">
        <v>202309</v>
      </c>
      <c r="T375" s="489" t="s">
        <v>2179</v>
      </c>
      <c r="U375" s="329"/>
      <c r="V375" s="467">
        <v>15.177326812</v>
      </c>
      <c r="W375" s="332">
        <v>16</v>
      </c>
      <c r="X375" s="355">
        <v>44531</v>
      </c>
      <c r="Y375" s="355">
        <v>45260</v>
      </c>
      <c r="Z375" s="481" t="s">
        <v>2180</v>
      </c>
      <c r="AA375" s="482">
        <v>0.3</v>
      </c>
      <c r="AB375" s="483">
        <v>40</v>
      </c>
      <c r="AC375" s="483">
        <f>AA375*AB375</f>
        <v>12</v>
      </c>
      <c r="AD375" s="474"/>
    </row>
    <row r="376" spans="1:30" s="52" customFormat="1" ht="15" customHeight="1">
      <c r="A376" s="240" t="s">
        <v>147</v>
      </c>
      <c r="B376" s="240" t="s">
        <v>2040</v>
      </c>
      <c r="C376" s="241" t="s">
        <v>2041</v>
      </c>
      <c r="D376" s="241" t="s">
        <v>2013</v>
      </c>
      <c r="E376" s="240" t="s">
        <v>2173</v>
      </c>
      <c r="F376" s="240" t="s">
        <v>2174</v>
      </c>
      <c r="G376" s="71" t="s">
        <v>33</v>
      </c>
      <c r="H376" s="56" t="s">
        <v>2181</v>
      </c>
      <c r="I376" s="35" t="e">
        <f>VLOOKUP(H376,#REF!,1,FALSE)</f>
        <v>#REF!</v>
      </c>
      <c r="J376" s="56" t="s">
        <v>35</v>
      </c>
      <c r="K376" s="240" t="s">
        <v>2182</v>
      </c>
      <c r="L376" s="101" t="s">
        <v>2183</v>
      </c>
      <c r="M376" s="72" t="s">
        <v>2184</v>
      </c>
      <c r="N376" s="75" t="s">
        <v>2185</v>
      </c>
      <c r="O376" s="71" t="s">
        <v>2186</v>
      </c>
      <c r="P376" s="242">
        <v>9000</v>
      </c>
      <c r="Q376" s="243">
        <v>101.7</v>
      </c>
      <c r="R376" s="244">
        <f t="shared" si="20"/>
        <v>915300</v>
      </c>
      <c r="S376" s="45">
        <v>202309</v>
      </c>
      <c r="T376" s="82" t="s">
        <v>2187</v>
      </c>
      <c r="U376" s="64"/>
      <c r="V376" s="218">
        <v>100.108309115</v>
      </c>
      <c r="W376" s="245">
        <v>101.7</v>
      </c>
      <c r="X376" s="93"/>
      <c r="Y376" s="93"/>
      <c r="Z376" s="246" t="s">
        <v>2188</v>
      </c>
      <c r="AA376" s="247">
        <v>0.3</v>
      </c>
      <c r="AB376" s="248">
        <v>200</v>
      </c>
      <c r="AC376" s="248">
        <f>AA376*AB376</f>
        <v>60</v>
      </c>
      <c r="AD376" s="225"/>
    </row>
    <row r="377" spans="1:30" s="52" customFormat="1" ht="15" customHeight="1">
      <c r="A377" s="240" t="s">
        <v>147</v>
      </c>
      <c r="B377" s="240" t="s">
        <v>2040</v>
      </c>
      <c r="C377" s="241" t="s">
        <v>2041</v>
      </c>
      <c r="D377" s="241" t="s">
        <v>2013</v>
      </c>
      <c r="E377" s="240" t="s">
        <v>2173</v>
      </c>
      <c r="F377" s="240" t="s">
        <v>2174</v>
      </c>
      <c r="G377" s="71" t="s">
        <v>33</v>
      </c>
      <c r="H377" s="56" t="s">
        <v>2181</v>
      </c>
      <c r="I377" s="35" t="e">
        <f>VLOOKUP(H377,#REF!,1,FALSE)</f>
        <v>#REF!</v>
      </c>
      <c r="J377" s="56" t="s">
        <v>35</v>
      </c>
      <c r="K377" s="240" t="s">
        <v>2182</v>
      </c>
      <c r="L377" s="101" t="s">
        <v>2189</v>
      </c>
      <c r="M377" s="72" t="s">
        <v>2190</v>
      </c>
      <c r="N377" s="75" t="s">
        <v>2191</v>
      </c>
      <c r="O377" s="71" t="s">
        <v>2192</v>
      </c>
      <c r="P377" s="242">
        <v>0</v>
      </c>
      <c r="Q377" s="243"/>
      <c r="R377" s="44">
        <f t="shared" si="20"/>
        <v>0</v>
      </c>
      <c r="S377" s="45">
        <v>202309</v>
      </c>
      <c r="T377" s="82" t="s">
        <v>2193</v>
      </c>
      <c r="U377" s="64"/>
      <c r="V377" s="218">
        <v>0</v>
      </c>
      <c r="W377" s="245"/>
      <c r="X377" s="93"/>
      <c r="Y377" s="93"/>
      <c r="Z377" s="249" t="s">
        <v>2194</v>
      </c>
      <c r="AA377" s="247">
        <v>0.3</v>
      </c>
      <c r="AB377" s="248">
        <v>0</v>
      </c>
      <c r="AC377" s="248">
        <f>AA377*AB377</f>
        <v>0</v>
      </c>
      <c r="AD377" s="225"/>
    </row>
    <row r="378" spans="1:30" s="336" customFormat="1" ht="15" customHeight="1">
      <c r="A378" s="490" t="s">
        <v>147</v>
      </c>
      <c r="B378" s="490" t="s">
        <v>2040</v>
      </c>
      <c r="C378" s="491" t="s">
        <v>2041</v>
      </c>
      <c r="D378" s="491" t="s">
        <v>2013</v>
      </c>
      <c r="E378" s="490" t="s">
        <v>2195</v>
      </c>
      <c r="F378" s="490" t="s">
        <v>2196</v>
      </c>
      <c r="G378" s="485" t="s">
        <v>33</v>
      </c>
      <c r="H378" s="320" t="s">
        <v>2197</v>
      </c>
      <c r="I378" s="319" t="e">
        <f>VLOOKUP(H378,#REF!,1,FALSE)</f>
        <v>#REF!</v>
      </c>
      <c r="J378" s="320" t="s">
        <v>35</v>
      </c>
      <c r="K378" s="490" t="s">
        <v>2198</v>
      </c>
      <c r="L378" s="366" t="s">
        <v>2196</v>
      </c>
      <c r="M378" s="354" t="s">
        <v>2199</v>
      </c>
      <c r="N378" s="384" t="s">
        <v>2200</v>
      </c>
      <c r="O378" s="485" t="s">
        <v>2201</v>
      </c>
      <c r="P378" s="492">
        <v>9000</v>
      </c>
      <c r="Q378" s="493">
        <v>36</v>
      </c>
      <c r="R378" s="370">
        <f t="shared" si="20"/>
        <v>324000</v>
      </c>
      <c r="S378" s="327">
        <v>202309</v>
      </c>
      <c r="T378" s="489" t="s">
        <v>2202</v>
      </c>
      <c r="U378" s="329"/>
      <c r="V378" s="467">
        <v>9.7913300329999995</v>
      </c>
      <c r="W378" s="494"/>
      <c r="X378" s="355">
        <v>45047</v>
      </c>
      <c r="Y378" s="355">
        <v>45260</v>
      </c>
      <c r="Z378" s="495" t="s">
        <v>2203</v>
      </c>
      <c r="AA378" s="496">
        <v>0.3</v>
      </c>
      <c r="AB378" s="497">
        <v>120</v>
      </c>
      <c r="AC378" s="497">
        <f>AA378*AB378</f>
        <v>36</v>
      </c>
      <c r="AD378" s="474"/>
    </row>
    <row r="379" spans="1:30" s="336" customFormat="1" ht="15" customHeight="1">
      <c r="A379" s="315" t="s">
        <v>147</v>
      </c>
      <c r="B379" s="490" t="s">
        <v>2040</v>
      </c>
      <c r="C379" s="317" t="s">
        <v>2085</v>
      </c>
      <c r="D379" s="317" t="s">
        <v>2013</v>
      </c>
      <c r="E379" s="315" t="s">
        <v>2204</v>
      </c>
      <c r="F379" s="315" t="s">
        <v>2205</v>
      </c>
      <c r="G379" s="485" t="s">
        <v>33</v>
      </c>
      <c r="H379" s="318" t="s">
        <v>2206</v>
      </c>
      <c r="I379" s="319" t="e">
        <f>VLOOKUP(H379,#REF!,1,FALSE)</f>
        <v>#REF!</v>
      </c>
      <c r="J379" s="320" t="s">
        <v>334</v>
      </c>
      <c r="K379" s="315" t="s">
        <v>2207</v>
      </c>
      <c r="L379" s="366" t="s">
        <v>2208</v>
      </c>
      <c r="M379" s="354"/>
      <c r="N379" s="384" t="s">
        <v>2209</v>
      </c>
      <c r="O379" s="363" t="s">
        <v>2210</v>
      </c>
      <c r="P379" s="464">
        <v>9000</v>
      </c>
      <c r="Q379" s="357">
        <v>0</v>
      </c>
      <c r="R379" s="466">
        <f t="shared" si="20"/>
        <v>0</v>
      </c>
      <c r="S379" s="327">
        <v>202309</v>
      </c>
      <c r="T379" s="328" t="s">
        <v>2211</v>
      </c>
      <c r="U379" s="329"/>
      <c r="V379" s="467">
        <v>0</v>
      </c>
      <c r="W379" s="486"/>
      <c r="X379" s="355">
        <v>44562</v>
      </c>
      <c r="Y379" s="355">
        <v>45291</v>
      </c>
      <c r="Z379" s="495" t="s">
        <v>2212</v>
      </c>
      <c r="AA379" s="482">
        <v>0.3</v>
      </c>
      <c r="AB379" s="483">
        <v>0</v>
      </c>
      <c r="AC379" s="483">
        <f t="shared" ref="AC379:AC387" si="24">AA379*AB379</f>
        <v>0</v>
      </c>
      <c r="AD379" s="474"/>
    </row>
    <row r="380" spans="1:30" s="336" customFormat="1" ht="15" customHeight="1">
      <c r="A380" s="315" t="s">
        <v>147</v>
      </c>
      <c r="B380" s="490" t="s">
        <v>2040</v>
      </c>
      <c r="C380" s="317" t="s">
        <v>2085</v>
      </c>
      <c r="D380" s="317" t="s">
        <v>2013</v>
      </c>
      <c r="E380" s="315" t="s">
        <v>2204</v>
      </c>
      <c r="F380" s="315" t="s">
        <v>2205</v>
      </c>
      <c r="G380" s="485" t="s">
        <v>33</v>
      </c>
      <c r="H380" s="318" t="s">
        <v>2206</v>
      </c>
      <c r="I380" s="319" t="e">
        <f>VLOOKUP(H380,#REF!,1,FALSE)</f>
        <v>#REF!</v>
      </c>
      <c r="J380" s="320" t="s">
        <v>35</v>
      </c>
      <c r="K380" s="315" t="s">
        <v>2213</v>
      </c>
      <c r="L380" s="366" t="s">
        <v>2214</v>
      </c>
      <c r="M380" s="354"/>
      <c r="N380" s="384" t="s">
        <v>2215</v>
      </c>
      <c r="O380" s="485" t="s">
        <v>2216</v>
      </c>
      <c r="P380" s="464">
        <v>9000</v>
      </c>
      <c r="Q380" s="357"/>
      <c r="R380" s="466">
        <f t="shared" si="20"/>
        <v>0</v>
      </c>
      <c r="S380" s="327">
        <v>202309</v>
      </c>
      <c r="T380" s="328" t="s">
        <v>2217</v>
      </c>
      <c r="U380" s="329"/>
      <c r="V380" s="467">
        <v>0</v>
      </c>
      <c r="W380" s="468"/>
      <c r="X380" s="355">
        <v>44562</v>
      </c>
      <c r="Y380" s="355">
        <v>45291</v>
      </c>
      <c r="Z380" s="495" t="s">
        <v>2218</v>
      </c>
      <c r="AA380" s="482">
        <v>0.3</v>
      </c>
      <c r="AB380" s="483">
        <v>0</v>
      </c>
      <c r="AC380" s="483">
        <f t="shared" si="24"/>
        <v>0</v>
      </c>
      <c r="AD380" s="474"/>
    </row>
    <row r="381" spans="1:30" s="336" customFormat="1" ht="15" customHeight="1">
      <c r="A381" s="315" t="s">
        <v>147</v>
      </c>
      <c r="B381" s="490" t="s">
        <v>2040</v>
      </c>
      <c r="C381" s="317" t="s">
        <v>2085</v>
      </c>
      <c r="D381" s="317" t="s">
        <v>2013</v>
      </c>
      <c r="E381" s="315" t="s">
        <v>2204</v>
      </c>
      <c r="F381" s="315" t="s">
        <v>2205</v>
      </c>
      <c r="G381" s="485" t="s">
        <v>33</v>
      </c>
      <c r="H381" s="318" t="s">
        <v>2206</v>
      </c>
      <c r="I381" s="319" t="e">
        <f>VLOOKUP(H381,#REF!,1,FALSE)</f>
        <v>#REF!</v>
      </c>
      <c r="J381" s="320" t="s">
        <v>35</v>
      </c>
      <c r="K381" s="315" t="s">
        <v>2219</v>
      </c>
      <c r="L381" s="366" t="s">
        <v>2220</v>
      </c>
      <c r="M381" s="354"/>
      <c r="N381" s="384" t="s">
        <v>2221</v>
      </c>
      <c r="O381" s="485" t="s">
        <v>1302</v>
      </c>
      <c r="P381" s="464">
        <v>9000</v>
      </c>
      <c r="Q381" s="357"/>
      <c r="R381" s="466">
        <f t="shared" si="20"/>
        <v>0</v>
      </c>
      <c r="S381" s="327">
        <v>202309</v>
      </c>
      <c r="T381" s="328" t="s">
        <v>2222</v>
      </c>
      <c r="U381" s="329"/>
      <c r="V381" s="467">
        <v>0</v>
      </c>
      <c r="W381" s="468"/>
      <c r="X381" s="355">
        <v>44562</v>
      </c>
      <c r="Y381" s="355">
        <v>45291</v>
      </c>
      <c r="Z381" s="495" t="s">
        <v>2223</v>
      </c>
      <c r="AA381" s="482"/>
      <c r="AB381" s="483"/>
      <c r="AC381" s="483">
        <f t="shared" si="24"/>
        <v>0</v>
      </c>
      <c r="AD381" s="474"/>
    </row>
    <row r="382" spans="1:30" s="336" customFormat="1" ht="15" customHeight="1">
      <c r="A382" s="315" t="s">
        <v>147</v>
      </c>
      <c r="B382" s="490" t="s">
        <v>2040</v>
      </c>
      <c r="C382" s="317" t="s">
        <v>2085</v>
      </c>
      <c r="D382" s="317" t="s">
        <v>2013</v>
      </c>
      <c r="E382" s="315" t="s">
        <v>2204</v>
      </c>
      <c r="F382" s="315" t="s">
        <v>2205</v>
      </c>
      <c r="G382" s="485" t="s">
        <v>33</v>
      </c>
      <c r="H382" s="318" t="s">
        <v>2206</v>
      </c>
      <c r="I382" s="319" t="e">
        <f>VLOOKUP(H382,#REF!,1,FALSE)</f>
        <v>#REF!</v>
      </c>
      <c r="J382" s="320" t="s">
        <v>35</v>
      </c>
      <c r="K382" s="315" t="s">
        <v>2224</v>
      </c>
      <c r="L382" s="366" t="s">
        <v>2225</v>
      </c>
      <c r="M382" s="354"/>
      <c r="N382" s="384" t="s">
        <v>2226</v>
      </c>
      <c r="O382" s="485" t="s">
        <v>2037</v>
      </c>
      <c r="P382" s="464">
        <v>9000</v>
      </c>
      <c r="Q382" s="357"/>
      <c r="R382" s="466">
        <f t="shared" si="20"/>
        <v>0</v>
      </c>
      <c r="S382" s="327">
        <v>202309</v>
      </c>
      <c r="T382" s="328" t="s">
        <v>2227</v>
      </c>
      <c r="U382" s="329"/>
      <c r="V382" s="467">
        <v>0</v>
      </c>
      <c r="W382" s="468"/>
      <c r="X382" s="355">
        <v>44562</v>
      </c>
      <c r="Y382" s="355">
        <v>45291</v>
      </c>
      <c r="Z382" s="495" t="s">
        <v>2228</v>
      </c>
      <c r="AA382" s="482"/>
      <c r="AB382" s="483">
        <v>0</v>
      </c>
      <c r="AC382" s="483">
        <f t="shared" si="24"/>
        <v>0</v>
      </c>
      <c r="AD382" s="474"/>
    </row>
    <row r="383" spans="1:30" s="336" customFormat="1" ht="15" customHeight="1">
      <c r="A383" s="315" t="s">
        <v>147</v>
      </c>
      <c r="B383" s="490" t="s">
        <v>2040</v>
      </c>
      <c r="C383" s="317" t="s">
        <v>2085</v>
      </c>
      <c r="D383" s="317" t="s">
        <v>2013</v>
      </c>
      <c r="E383" s="315" t="s">
        <v>2204</v>
      </c>
      <c r="F383" s="315" t="s">
        <v>2205</v>
      </c>
      <c r="G383" s="485" t="s">
        <v>33</v>
      </c>
      <c r="H383" s="318" t="s">
        <v>2206</v>
      </c>
      <c r="I383" s="319" t="e">
        <f>VLOOKUP(H383,#REF!,1,FALSE)</f>
        <v>#REF!</v>
      </c>
      <c r="J383" s="320" t="s">
        <v>35</v>
      </c>
      <c r="K383" s="315" t="s">
        <v>2229</v>
      </c>
      <c r="L383" s="366" t="s">
        <v>2230</v>
      </c>
      <c r="M383" s="354"/>
      <c r="N383" s="384" t="s">
        <v>2231</v>
      </c>
      <c r="O383" s="485" t="s">
        <v>1302</v>
      </c>
      <c r="P383" s="464">
        <v>9000</v>
      </c>
      <c r="Q383" s="357"/>
      <c r="R383" s="466">
        <f t="shared" si="20"/>
        <v>0</v>
      </c>
      <c r="S383" s="327">
        <v>202309</v>
      </c>
      <c r="T383" s="328" t="s">
        <v>2232</v>
      </c>
      <c r="U383" s="329"/>
      <c r="V383" s="467">
        <v>0</v>
      </c>
      <c r="W383" s="468"/>
      <c r="X383" s="355">
        <v>44562</v>
      </c>
      <c r="Y383" s="355">
        <v>45291</v>
      </c>
      <c r="Z383" s="495" t="s">
        <v>2233</v>
      </c>
      <c r="AA383" s="482"/>
      <c r="AB383" s="483">
        <v>0</v>
      </c>
      <c r="AC383" s="483">
        <f t="shared" si="24"/>
        <v>0</v>
      </c>
      <c r="AD383" s="474"/>
    </row>
    <row r="384" spans="1:30" s="336" customFormat="1" ht="15" customHeight="1">
      <c r="A384" s="315" t="s">
        <v>147</v>
      </c>
      <c r="B384" s="490" t="s">
        <v>2040</v>
      </c>
      <c r="C384" s="317" t="s">
        <v>2085</v>
      </c>
      <c r="D384" s="317" t="s">
        <v>2013</v>
      </c>
      <c r="E384" s="315" t="s">
        <v>2204</v>
      </c>
      <c r="F384" s="315" t="s">
        <v>2205</v>
      </c>
      <c r="G384" s="485" t="s">
        <v>33</v>
      </c>
      <c r="H384" s="318" t="s">
        <v>2206</v>
      </c>
      <c r="I384" s="319" t="e">
        <f>VLOOKUP(H384,#REF!,1,FALSE)</f>
        <v>#REF!</v>
      </c>
      <c r="J384" s="320" t="s">
        <v>35</v>
      </c>
      <c r="K384" s="315" t="s">
        <v>2234</v>
      </c>
      <c r="L384" s="366" t="s">
        <v>2235</v>
      </c>
      <c r="M384" s="354"/>
      <c r="N384" s="384" t="s">
        <v>2236</v>
      </c>
      <c r="O384" s="485" t="s">
        <v>2037</v>
      </c>
      <c r="P384" s="464">
        <v>9000</v>
      </c>
      <c r="Q384" s="357"/>
      <c r="R384" s="466">
        <f t="shared" si="20"/>
        <v>0</v>
      </c>
      <c r="S384" s="327">
        <v>202309</v>
      </c>
      <c r="T384" s="328" t="s">
        <v>2237</v>
      </c>
      <c r="U384" s="329"/>
      <c r="V384" s="467">
        <v>0</v>
      </c>
      <c r="W384" s="468"/>
      <c r="X384" s="355">
        <v>44562</v>
      </c>
      <c r="Y384" s="355">
        <v>45291</v>
      </c>
      <c r="Z384" s="495" t="s">
        <v>2238</v>
      </c>
      <c r="AA384" s="482"/>
      <c r="AB384" s="483">
        <v>0</v>
      </c>
      <c r="AC384" s="483">
        <f t="shared" si="24"/>
        <v>0</v>
      </c>
      <c r="AD384" s="474"/>
    </row>
    <row r="385" spans="1:30" s="336" customFormat="1" ht="15" customHeight="1">
      <c r="A385" s="315" t="s">
        <v>147</v>
      </c>
      <c r="B385" s="490" t="s">
        <v>2040</v>
      </c>
      <c r="C385" s="317" t="s">
        <v>2085</v>
      </c>
      <c r="D385" s="317" t="s">
        <v>2013</v>
      </c>
      <c r="E385" s="315" t="s">
        <v>2204</v>
      </c>
      <c r="F385" s="315" t="s">
        <v>2205</v>
      </c>
      <c r="G385" s="485" t="s">
        <v>33</v>
      </c>
      <c r="H385" s="318" t="s">
        <v>2206</v>
      </c>
      <c r="I385" s="319" t="e">
        <f>VLOOKUP(H385,#REF!,1,FALSE)</f>
        <v>#REF!</v>
      </c>
      <c r="J385" s="320" t="s">
        <v>35</v>
      </c>
      <c r="K385" s="315" t="s">
        <v>2239</v>
      </c>
      <c r="L385" s="366" t="s">
        <v>2240</v>
      </c>
      <c r="M385" s="354"/>
      <c r="N385" s="384" t="s">
        <v>2241</v>
      </c>
      <c r="O385" s="485" t="s">
        <v>2242</v>
      </c>
      <c r="P385" s="464">
        <v>9000</v>
      </c>
      <c r="Q385" s="357">
        <v>32.270000000000003</v>
      </c>
      <c r="R385" s="466">
        <f t="shared" si="20"/>
        <v>290430</v>
      </c>
      <c r="S385" s="327">
        <v>202309</v>
      </c>
      <c r="T385" s="328" t="s">
        <v>2243</v>
      </c>
      <c r="U385" s="329"/>
      <c r="V385" s="467">
        <v>32.270551681000001</v>
      </c>
      <c r="W385" s="486"/>
      <c r="X385" s="355">
        <v>44562</v>
      </c>
      <c r="Y385" s="355">
        <v>45291</v>
      </c>
      <c r="Z385" s="495" t="s">
        <v>2244</v>
      </c>
      <c r="AA385" s="482">
        <v>0.3</v>
      </c>
      <c r="AB385" s="483">
        <v>100</v>
      </c>
      <c r="AC385" s="483">
        <f t="shared" si="24"/>
        <v>30</v>
      </c>
      <c r="AD385" s="474"/>
    </row>
    <row r="386" spans="1:30" s="52" customFormat="1" ht="15" customHeight="1">
      <c r="A386" s="53" t="s">
        <v>147</v>
      </c>
      <c r="B386" s="240" t="s">
        <v>2040</v>
      </c>
      <c r="C386" s="54" t="s">
        <v>2085</v>
      </c>
      <c r="D386" s="54" t="s">
        <v>2013</v>
      </c>
      <c r="E386" s="53" t="s">
        <v>2204</v>
      </c>
      <c r="F386" s="53" t="s">
        <v>2245</v>
      </c>
      <c r="G386" s="71" t="s">
        <v>33</v>
      </c>
      <c r="H386" s="55" t="s">
        <v>2246</v>
      </c>
      <c r="I386" s="35" t="e">
        <f>VLOOKUP(H386,#REF!,1,FALSE)</f>
        <v>#REF!</v>
      </c>
      <c r="J386" s="56" t="s">
        <v>35</v>
      </c>
      <c r="K386" s="53" t="s">
        <v>2247</v>
      </c>
      <c r="L386" s="101" t="s">
        <v>2248</v>
      </c>
      <c r="M386" s="72"/>
      <c r="N386" s="75" t="s">
        <v>2249</v>
      </c>
      <c r="O386" s="71" t="s">
        <v>2250</v>
      </c>
      <c r="P386" s="230">
        <v>9000</v>
      </c>
      <c r="Q386" s="95"/>
      <c r="R386" s="231">
        <f t="shared" si="20"/>
        <v>0</v>
      </c>
      <c r="S386" s="45">
        <v>202309</v>
      </c>
      <c r="T386" s="63" t="s">
        <v>2251</v>
      </c>
      <c r="U386" s="64"/>
      <c r="V386" s="218">
        <v>0</v>
      </c>
      <c r="W386" s="237"/>
      <c r="X386" s="93"/>
      <c r="Y386" s="93"/>
      <c r="Z386" s="249" t="s">
        <v>2252</v>
      </c>
      <c r="AA386" s="233">
        <v>0.3</v>
      </c>
      <c r="AB386" s="234"/>
      <c r="AC386" s="234">
        <f t="shared" si="24"/>
        <v>0</v>
      </c>
      <c r="AD386" s="225"/>
    </row>
    <row r="387" spans="1:30" s="52" customFormat="1" ht="15" customHeight="1">
      <c r="A387" s="53" t="s">
        <v>147</v>
      </c>
      <c r="B387" s="240" t="s">
        <v>2040</v>
      </c>
      <c r="C387" s="54" t="s">
        <v>2085</v>
      </c>
      <c r="D387" s="54" t="s">
        <v>2013</v>
      </c>
      <c r="E387" s="53" t="s">
        <v>2204</v>
      </c>
      <c r="F387" s="53" t="s">
        <v>2253</v>
      </c>
      <c r="G387" s="71" t="s">
        <v>33</v>
      </c>
      <c r="H387" s="55" t="s">
        <v>2246</v>
      </c>
      <c r="I387" s="35" t="e">
        <f>VLOOKUP(H387,#REF!,1,FALSE)</f>
        <v>#REF!</v>
      </c>
      <c r="J387" s="56" t="s">
        <v>35</v>
      </c>
      <c r="K387" s="53" t="s">
        <v>2254</v>
      </c>
      <c r="L387" s="101" t="s">
        <v>2255</v>
      </c>
      <c r="M387" s="72"/>
      <c r="N387" s="75" t="s">
        <v>2256</v>
      </c>
      <c r="O387" s="71" t="s">
        <v>1302</v>
      </c>
      <c r="P387" s="230">
        <v>9000</v>
      </c>
      <c r="Q387" s="95"/>
      <c r="R387" s="231">
        <f t="shared" si="20"/>
        <v>0</v>
      </c>
      <c r="S387" s="45">
        <v>202309</v>
      </c>
      <c r="T387" s="63" t="s">
        <v>2257</v>
      </c>
      <c r="U387" s="64"/>
      <c r="V387" s="218">
        <v>0</v>
      </c>
      <c r="W387" s="237"/>
      <c r="X387" s="93"/>
      <c r="Y387" s="93"/>
      <c r="Z387" s="249" t="s">
        <v>2258</v>
      </c>
      <c r="AA387" s="233">
        <v>0.3</v>
      </c>
      <c r="AB387" s="234"/>
      <c r="AC387" s="234">
        <f t="shared" si="24"/>
        <v>0</v>
      </c>
      <c r="AD387" s="225"/>
    </row>
    <row r="388" spans="1:30" s="336" customFormat="1" ht="15" customHeight="1">
      <c r="A388" s="317" t="s">
        <v>147</v>
      </c>
      <c r="B388" s="491" t="s">
        <v>2071</v>
      </c>
      <c r="C388" s="317" t="s">
        <v>2133</v>
      </c>
      <c r="D388" s="315" t="s">
        <v>2013</v>
      </c>
      <c r="E388" s="317" t="s">
        <v>2259</v>
      </c>
      <c r="F388" s="317" t="s">
        <v>2260</v>
      </c>
      <c r="G388" s="317" t="s">
        <v>33</v>
      </c>
      <c r="H388" s="318" t="s">
        <v>2261</v>
      </c>
      <c r="I388" s="319" t="e">
        <f>VLOOKUP(H388,#REF!,1,FALSE)</f>
        <v>#REF!</v>
      </c>
      <c r="J388" s="462" t="s">
        <v>35</v>
      </c>
      <c r="K388" s="317" t="s">
        <v>2137</v>
      </c>
      <c r="L388" s="463" t="s">
        <v>2262</v>
      </c>
      <c r="M388" s="354" t="s">
        <v>2263</v>
      </c>
      <c r="N388" s="384">
        <v>43466</v>
      </c>
      <c r="O388" s="485" t="s">
        <v>438</v>
      </c>
      <c r="P388" s="464">
        <v>11500</v>
      </c>
      <c r="Q388" s="357">
        <v>1</v>
      </c>
      <c r="R388" s="466">
        <f t="shared" si="20"/>
        <v>11500</v>
      </c>
      <c r="S388" s="327">
        <v>202309</v>
      </c>
      <c r="T388" s="322" t="s">
        <v>2264</v>
      </c>
      <c r="U388" s="478"/>
      <c r="V388" s="467">
        <v>0.58887591900000003</v>
      </c>
      <c r="W388" s="468"/>
      <c r="X388" s="355">
        <v>44927</v>
      </c>
      <c r="Y388" s="355">
        <v>45291</v>
      </c>
      <c r="Z388" s="495" t="s">
        <v>2265</v>
      </c>
      <c r="AA388" s="482">
        <v>0.1</v>
      </c>
      <c r="AB388" s="483">
        <v>10</v>
      </c>
      <c r="AC388" s="483">
        <f>AA388*AB388</f>
        <v>1</v>
      </c>
      <c r="AD388" s="474"/>
    </row>
    <row r="389" spans="1:30" s="336" customFormat="1" ht="15" customHeight="1">
      <c r="A389" s="491" t="s">
        <v>147</v>
      </c>
      <c r="B389" s="490" t="s">
        <v>1937</v>
      </c>
      <c r="C389" s="490" t="s">
        <v>2112</v>
      </c>
      <c r="D389" s="490" t="s">
        <v>2013</v>
      </c>
      <c r="E389" s="491" t="s">
        <v>2266</v>
      </c>
      <c r="F389" s="491" t="s">
        <v>2267</v>
      </c>
      <c r="G389" s="491" t="s">
        <v>33</v>
      </c>
      <c r="H389" s="318" t="s">
        <v>2268</v>
      </c>
      <c r="I389" s="319" t="e">
        <f>VLOOKUP(H389,#REF!,1,FALSE)</f>
        <v>#REF!</v>
      </c>
      <c r="J389" s="462" t="s">
        <v>35</v>
      </c>
      <c r="K389" s="491" t="s">
        <v>2269</v>
      </c>
      <c r="L389" s="498" t="s">
        <v>2267</v>
      </c>
      <c r="M389" s="354"/>
      <c r="N389" s="384" t="s">
        <v>2270</v>
      </c>
      <c r="O389" s="355" t="s">
        <v>2271</v>
      </c>
      <c r="P389" s="464">
        <v>9000</v>
      </c>
      <c r="Q389" s="357"/>
      <c r="R389" s="466">
        <f t="shared" si="20"/>
        <v>0</v>
      </c>
      <c r="S389" s="327">
        <v>202309</v>
      </c>
      <c r="T389" s="384" t="s">
        <v>2272</v>
      </c>
      <c r="U389" s="490"/>
      <c r="V389" s="467">
        <v>0</v>
      </c>
      <c r="W389" s="478"/>
      <c r="X389" s="355">
        <v>44713</v>
      </c>
      <c r="Y389" s="355">
        <v>45443</v>
      </c>
      <c r="Z389" s="495" t="s">
        <v>2273</v>
      </c>
      <c r="AA389" s="482">
        <v>0.3</v>
      </c>
      <c r="AB389" s="483">
        <v>220</v>
      </c>
      <c r="AC389" s="483">
        <f>AA389*AB389</f>
        <v>66</v>
      </c>
      <c r="AD389" s="474"/>
    </row>
    <row r="390" spans="1:30" s="336" customFormat="1" ht="15" customHeight="1">
      <c r="A390" s="491" t="s">
        <v>147</v>
      </c>
      <c r="B390" s="490" t="s">
        <v>1937</v>
      </c>
      <c r="C390" s="490" t="s">
        <v>2112</v>
      </c>
      <c r="D390" s="490" t="s">
        <v>2013</v>
      </c>
      <c r="E390" s="491" t="s">
        <v>2266</v>
      </c>
      <c r="F390" s="491" t="s">
        <v>2267</v>
      </c>
      <c r="G390" s="491" t="s">
        <v>33</v>
      </c>
      <c r="H390" s="318" t="s">
        <v>2268</v>
      </c>
      <c r="I390" s="319" t="e">
        <f>VLOOKUP(H390,#REF!,1,FALSE)</f>
        <v>#REF!</v>
      </c>
      <c r="J390" s="462" t="s">
        <v>35</v>
      </c>
      <c r="K390" s="491" t="s">
        <v>2274</v>
      </c>
      <c r="L390" s="498" t="s">
        <v>2275</v>
      </c>
      <c r="M390" s="354"/>
      <c r="N390" s="384" t="s">
        <v>2276</v>
      </c>
      <c r="O390" s="355" t="s">
        <v>2277</v>
      </c>
      <c r="P390" s="464">
        <v>9000</v>
      </c>
      <c r="Q390" s="357"/>
      <c r="R390" s="466">
        <f t="shared" si="20"/>
        <v>0</v>
      </c>
      <c r="S390" s="327">
        <v>202309</v>
      </c>
      <c r="T390" s="384" t="s">
        <v>2278</v>
      </c>
      <c r="U390" s="490"/>
      <c r="V390" s="467">
        <v>0</v>
      </c>
      <c r="W390" s="478"/>
      <c r="X390" s="355">
        <v>44713</v>
      </c>
      <c r="Y390" s="355">
        <v>45443</v>
      </c>
      <c r="Z390" s="495" t="s">
        <v>2279</v>
      </c>
      <c r="AA390" s="482">
        <v>0.3</v>
      </c>
      <c r="AB390" s="483">
        <v>0</v>
      </c>
      <c r="AC390" s="483">
        <f>AA390*AB390</f>
        <v>0</v>
      </c>
      <c r="AD390" s="474"/>
    </row>
    <row r="391" spans="1:30" s="52" customFormat="1" ht="15" customHeight="1">
      <c r="A391" s="241" t="s">
        <v>147</v>
      </c>
      <c r="B391" s="240" t="s">
        <v>1937</v>
      </c>
      <c r="C391" s="240" t="s">
        <v>2112</v>
      </c>
      <c r="D391" s="240" t="s">
        <v>2013</v>
      </c>
      <c r="E391" s="241" t="s">
        <v>2266</v>
      </c>
      <c r="F391" s="241" t="s">
        <v>2267</v>
      </c>
      <c r="G391" s="241" t="s">
        <v>33</v>
      </c>
      <c r="H391" s="55" t="s">
        <v>2280</v>
      </c>
      <c r="I391" s="35" t="e">
        <f>VLOOKUP(H391,#REF!,1,FALSE)</f>
        <v>#REF!</v>
      </c>
      <c r="J391" s="215" t="s">
        <v>35</v>
      </c>
      <c r="K391" s="241" t="s">
        <v>2269</v>
      </c>
      <c r="L391" s="250" t="s">
        <v>2281</v>
      </c>
      <c r="M391" s="72"/>
      <c r="N391" s="75" t="s">
        <v>2282</v>
      </c>
      <c r="O391" s="40" t="s">
        <v>2283</v>
      </c>
      <c r="P391" s="230">
        <v>0</v>
      </c>
      <c r="Q391" s="95"/>
      <c r="R391" s="231">
        <f t="shared" si="20"/>
        <v>0</v>
      </c>
      <c r="S391" s="45">
        <v>202309</v>
      </c>
      <c r="T391" s="75" t="s">
        <v>2284</v>
      </c>
      <c r="U391" s="240"/>
      <c r="V391" s="218">
        <v>0</v>
      </c>
      <c r="W391" s="227"/>
      <c r="X391" s="93"/>
      <c r="Y391" s="93"/>
      <c r="Z391" s="249" t="s">
        <v>2285</v>
      </c>
      <c r="AA391" s="233">
        <v>0.3</v>
      </c>
      <c r="AB391" s="234">
        <v>0</v>
      </c>
      <c r="AC391" s="234">
        <f>AA391*AB391</f>
        <v>0</v>
      </c>
      <c r="AD391" s="225"/>
    </row>
    <row r="392" spans="1:30" s="52" customFormat="1" ht="15" customHeight="1">
      <c r="A392" s="241" t="s">
        <v>147</v>
      </c>
      <c r="B392" s="240" t="s">
        <v>1937</v>
      </c>
      <c r="C392" s="240" t="s">
        <v>2112</v>
      </c>
      <c r="D392" s="240" t="s">
        <v>2013</v>
      </c>
      <c r="E392" s="241" t="s">
        <v>2266</v>
      </c>
      <c r="F392" s="241" t="s">
        <v>2267</v>
      </c>
      <c r="G392" s="241" t="s">
        <v>33</v>
      </c>
      <c r="H392" s="55" t="s">
        <v>2286</v>
      </c>
      <c r="I392" s="35" t="e">
        <f>VLOOKUP(H392,#REF!,1,FALSE)</f>
        <v>#REF!</v>
      </c>
      <c r="J392" s="215" t="s">
        <v>35</v>
      </c>
      <c r="K392" s="241" t="s">
        <v>2269</v>
      </c>
      <c r="L392" s="250" t="s">
        <v>2287</v>
      </c>
      <c r="M392" s="72" t="s">
        <v>2288</v>
      </c>
      <c r="N392" s="75">
        <v>45047</v>
      </c>
      <c r="O392" s="40" t="s">
        <v>328</v>
      </c>
      <c r="P392" s="230">
        <v>9000</v>
      </c>
      <c r="Q392" s="95">
        <v>1.3</v>
      </c>
      <c r="R392" s="231">
        <f t="shared" si="20"/>
        <v>11700</v>
      </c>
      <c r="S392" s="45">
        <v>202307</v>
      </c>
      <c r="T392" s="75" t="s">
        <v>2289</v>
      </c>
      <c r="U392" s="240"/>
      <c r="V392" s="218"/>
      <c r="W392" s="227"/>
      <c r="X392" s="93"/>
      <c r="Y392" s="93"/>
      <c r="Z392" s="249"/>
      <c r="AA392" s="233"/>
      <c r="AB392" s="234"/>
      <c r="AC392" s="234"/>
      <c r="AD392" s="225"/>
    </row>
    <row r="393" spans="1:30" s="52" customFormat="1" ht="15" customHeight="1">
      <c r="A393" s="241" t="s">
        <v>147</v>
      </c>
      <c r="B393" s="240" t="s">
        <v>1937</v>
      </c>
      <c r="C393" s="240" t="s">
        <v>2112</v>
      </c>
      <c r="D393" s="240" t="s">
        <v>2013</v>
      </c>
      <c r="E393" s="241" t="s">
        <v>2266</v>
      </c>
      <c r="F393" s="241" t="s">
        <v>2267</v>
      </c>
      <c r="G393" s="241" t="s">
        <v>33</v>
      </c>
      <c r="H393" s="55" t="s">
        <v>2286</v>
      </c>
      <c r="I393" s="35" t="e">
        <f>VLOOKUP(H393,#REF!,1,FALSE)</f>
        <v>#REF!</v>
      </c>
      <c r="J393" s="215" t="s">
        <v>35</v>
      </c>
      <c r="K393" s="241" t="s">
        <v>2269</v>
      </c>
      <c r="L393" s="250" t="s">
        <v>2287</v>
      </c>
      <c r="M393" s="72" t="s">
        <v>2288</v>
      </c>
      <c r="N393" s="75">
        <v>45047</v>
      </c>
      <c r="O393" s="93" t="s">
        <v>328</v>
      </c>
      <c r="P393" s="230">
        <v>9000</v>
      </c>
      <c r="Q393" s="95">
        <v>65.900000000000006</v>
      </c>
      <c r="R393" s="231">
        <f t="shared" si="20"/>
        <v>593100</v>
      </c>
      <c r="S393" s="45">
        <v>202309</v>
      </c>
      <c r="T393" s="75" t="s">
        <v>2290</v>
      </c>
      <c r="U393" s="240"/>
      <c r="V393" s="218">
        <v>65.878114683000007</v>
      </c>
      <c r="W393" s="227"/>
      <c r="X393" s="93"/>
      <c r="Y393" s="93"/>
      <c r="Z393" s="249" t="s">
        <v>2291</v>
      </c>
      <c r="AA393" s="233">
        <v>0.3</v>
      </c>
      <c r="AB393" s="234">
        <v>200</v>
      </c>
      <c r="AC393" s="234">
        <f>AA393*AB393</f>
        <v>60</v>
      </c>
      <c r="AD393" s="225"/>
    </row>
    <row r="394" spans="1:30" s="336" customFormat="1" ht="15" customHeight="1">
      <c r="A394" s="491" t="s">
        <v>147</v>
      </c>
      <c r="B394" s="490" t="s">
        <v>1937</v>
      </c>
      <c r="C394" s="490" t="s">
        <v>2112</v>
      </c>
      <c r="D394" s="490" t="s">
        <v>2013</v>
      </c>
      <c r="E394" s="491" t="s">
        <v>2292</v>
      </c>
      <c r="F394" s="491" t="s">
        <v>2293</v>
      </c>
      <c r="G394" s="491" t="s">
        <v>33</v>
      </c>
      <c r="H394" s="318" t="s">
        <v>2294</v>
      </c>
      <c r="I394" s="319" t="e">
        <f>VLOOKUP(H394,#REF!,1,FALSE)</f>
        <v>#REF!</v>
      </c>
      <c r="J394" s="462" t="s">
        <v>35</v>
      </c>
      <c r="K394" s="491" t="s">
        <v>2295</v>
      </c>
      <c r="L394" s="498" t="s">
        <v>2296</v>
      </c>
      <c r="M394" s="354"/>
      <c r="N394" s="384" t="s">
        <v>2297</v>
      </c>
      <c r="O394" s="355" t="s">
        <v>2298</v>
      </c>
      <c r="P394" s="464">
        <v>9000</v>
      </c>
      <c r="Q394" s="357">
        <v>0.4</v>
      </c>
      <c r="R394" s="466">
        <f t="shared" si="20"/>
        <v>3600</v>
      </c>
      <c r="S394" s="327">
        <v>202308</v>
      </c>
      <c r="T394" s="384" t="s">
        <v>2299</v>
      </c>
      <c r="U394" s="490"/>
      <c r="V394" s="499"/>
      <c r="W394" s="478"/>
      <c r="X394" s="355">
        <v>44682</v>
      </c>
      <c r="Y394" s="355">
        <v>45412</v>
      </c>
      <c r="Z394" s="495"/>
      <c r="AA394" s="478"/>
      <c r="AB394" s="478"/>
      <c r="AC394" s="478"/>
      <c r="AD394" s="474"/>
    </row>
    <row r="395" spans="1:30" s="336" customFormat="1" ht="15" customHeight="1">
      <c r="A395" s="491" t="s">
        <v>147</v>
      </c>
      <c r="B395" s="490" t="s">
        <v>1937</v>
      </c>
      <c r="C395" s="490" t="s">
        <v>2112</v>
      </c>
      <c r="D395" s="490" t="s">
        <v>2013</v>
      </c>
      <c r="E395" s="491" t="s">
        <v>2292</v>
      </c>
      <c r="F395" s="491" t="s">
        <v>2293</v>
      </c>
      <c r="G395" s="491" t="s">
        <v>33</v>
      </c>
      <c r="H395" s="318" t="s">
        <v>2294</v>
      </c>
      <c r="I395" s="319" t="e">
        <f>VLOOKUP(H395,#REF!,1,FALSE)</f>
        <v>#REF!</v>
      </c>
      <c r="J395" s="462" t="s">
        <v>35</v>
      </c>
      <c r="K395" s="491" t="s">
        <v>2295</v>
      </c>
      <c r="L395" s="498" t="s">
        <v>2296</v>
      </c>
      <c r="M395" s="354"/>
      <c r="N395" s="384" t="s">
        <v>2297</v>
      </c>
      <c r="O395" s="355" t="s">
        <v>2298</v>
      </c>
      <c r="P395" s="464">
        <v>9000</v>
      </c>
      <c r="Q395" s="357">
        <v>24</v>
      </c>
      <c r="R395" s="466">
        <f t="shared" si="20"/>
        <v>216000</v>
      </c>
      <c r="S395" s="327">
        <v>202309</v>
      </c>
      <c r="T395" s="384" t="s">
        <v>2300</v>
      </c>
      <c r="U395" s="490"/>
      <c r="V395" s="467">
        <v>23.291518135</v>
      </c>
      <c r="W395" s="478"/>
      <c r="X395" s="355">
        <v>44682</v>
      </c>
      <c r="Y395" s="355">
        <v>45412</v>
      </c>
      <c r="Z395" s="495" t="s">
        <v>2301</v>
      </c>
      <c r="AA395" s="482">
        <v>0.3</v>
      </c>
      <c r="AB395" s="483">
        <v>80</v>
      </c>
      <c r="AC395" s="483">
        <f>AA395*AB395</f>
        <v>24</v>
      </c>
      <c r="AD395" s="474"/>
    </row>
    <row r="396" spans="1:30" s="336" customFormat="1" ht="15" customHeight="1">
      <c r="A396" s="491" t="s">
        <v>147</v>
      </c>
      <c r="B396" s="491" t="s">
        <v>2071</v>
      </c>
      <c r="C396" s="491" t="s">
        <v>2072</v>
      </c>
      <c r="D396" s="490" t="s">
        <v>2013</v>
      </c>
      <c r="E396" s="491" t="s">
        <v>2302</v>
      </c>
      <c r="F396" s="491" t="s">
        <v>2303</v>
      </c>
      <c r="G396" s="491" t="s">
        <v>33</v>
      </c>
      <c r="H396" s="318" t="s">
        <v>2304</v>
      </c>
      <c r="I396" s="319" t="e">
        <f>VLOOKUP(H396,#REF!,1,FALSE)</f>
        <v>#REF!</v>
      </c>
      <c r="J396" s="462" t="s">
        <v>35</v>
      </c>
      <c r="K396" s="491" t="s">
        <v>2305</v>
      </c>
      <c r="L396" s="498" t="s">
        <v>2303</v>
      </c>
      <c r="M396" s="354" t="s">
        <v>2306</v>
      </c>
      <c r="N396" s="384" t="s">
        <v>2307</v>
      </c>
      <c r="O396" s="491" t="s">
        <v>2308</v>
      </c>
      <c r="P396" s="464">
        <v>9000</v>
      </c>
      <c r="Q396" s="357">
        <v>6.8</v>
      </c>
      <c r="R396" s="466">
        <f t="shared" ref="R396:R445" si="25">ROUND(P396*Q396,2)</f>
        <v>61200</v>
      </c>
      <c r="S396" s="327">
        <v>202309</v>
      </c>
      <c r="T396" s="500" t="s">
        <v>2309</v>
      </c>
      <c r="U396" s="478"/>
      <c r="V396" s="467">
        <v>6.7250258819999997</v>
      </c>
      <c r="W396" s="478"/>
      <c r="X396" s="355">
        <v>44197</v>
      </c>
      <c r="Y396" s="355">
        <v>45291</v>
      </c>
      <c r="Z396" s="495" t="s">
        <v>2310</v>
      </c>
      <c r="AA396" s="482">
        <v>0.3</v>
      </c>
      <c r="AB396" s="483">
        <v>20</v>
      </c>
      <c r="AC396" s="483">
        <f>AA396*AB396</f>
        <v>6</v>
      </c>
      <c r="AD396" s="474"/>
    </row>
    <row r="397" spans="1:30" s="336" customFormat="1" ht="15" customHeight="1">
      <c r="A397" s="491" t="s">
        <v>147</v>
      </c>
      <c r="B397" s="490" t="s">
        <v>1937</v>
      </c>
      <c r="C397" s="490" t="s">
        <v>2112</v>
      </c>
      <c r="D397" s="490" t="s">
        <v>2013</v>
      </c>
      <c r="E397" s="491" t="s">
        <v>2311</v>
      </c>
      <c r="F397" s="491" t="s">
        <v>2312</v>
      </c>
      <c r="G397" s="491" t="s">
        <v>33</v>
      </c>
      <c r="H397" s="318" t="s">
        <v>2313</v>
      </c>
      <c r="I397" s="319" t="e">
        <f>VLOOKUP(H397,#REF!,1,FALSE)</f>
        <v>#REF!</v>
      </c>
      <c r="J397" s="490" t="s">
        <v>167</v>
      </c>
      <c r="K397" s="491" t="s">
        <v>2314</v>
      </c>
      <c r="L397" s="498" t="s">
        <v>2315</v>
      </c>
      <c r="M397" s="354"/>
      <c r="N397" s="384" t="s">
        <v>2316</v>
      </c>
      <c r="O397" s="355" t="s">
        <v>2317</v>
      </c>
      <c r="P397" s="464">
        <v>15416.66</v>
      </c>
      <c r="Q397" s="357">
        <v>1.9</v>
      </c>
      <c r="R397" s="466">
        <f t="shared" si="25"/>
        <v>29291.65</v>
      </c>
      <c r="S397" s="327">
        <v>202308</v>
      </c>
      <c r="T397" s="384" t="s">
        <v>2318</v>
      </c>
      <c r="U397" s="490"/>
      <c r="V397" s="467"/>
      <c r="W397" s="478"/>
      <c r="X397" s="355">
        <v>44531</v>
      </c>
      <c r="Y397" s="355">
        <v>45260</v>
      </c>
      <c r="Z397" s="495"/>
      <c r="AA397" s="478"/>
      <c r="AB397" s="478"/>
      <c r="AC397" s="478"/>
      <c r="AD397" s="474"/>
    </row>
    <row r="398" spans="1:30" s="336" customFormat="1" ht="15" customHeight="1">
      <c r="A398" s="491" t="s">
        <v>147</v>
      </c>
      <c r="B398" s="490" t="s">
        <v>1937</v>
      </c>
      <c r="C398" s="490" t="s">
        <v>2112</v>
      </c>
      <c r="D398" s="490" t="s">
        <v>2013</v>
      </c>
      <c r="E398" s="491" t="s">
        <v>2311</v>
      </c>
      <c r="F398" s="491" t="s">
        <v>2312</v>
      </c>
      <c r="G398" s="491" t="s">
        <v>33</v>
      </c>
      <c r="H398" s="318" t="s">
        <v>2313</v>
      </c>
      <c r="I398" s="319" t="e">
        <f>VLOOKUP(H398,#REF!,1,FALSE)</f>
        <v>#REF!</v>
      </c>
      <c r="J398" s="490" t="s">
        <v>167</v>
      </c>
      <c r="K398" s="491" t="s">
        <v>2314</v>
      </c>
      <c r="L398" s="498" t="s">
        <v>2315</v>
      </c>
      <c r="M398" s="354"/>
      <c r="N398" s="384" t="s">
        <v>2316</v>
      </c>
      <c r="O398" s="355" t="s">
        <v>2317</v>
      </c>
      <c r="P398" s="464">
        <v>15416.66</v>
      </c>
      <c r="Q398" s="357">
        <v>78.3</v>
      </c>
      <c r="R398" s="466">
        <f t="shared" si="25"/>
        <v>1207124.48</v>
      </c>
      <c r="S398" s="327">
        <v>202309</v>
      </c>
      <c r="T398" s="384" t="s">
        <v>2319</v>
      </c>
      <c r="U398" s="490"/>
      <c r="V398" s="467">
        <v>78.279863336000005</v>
      </c>
      <c r="W398" s="478"/>
      <c r="X398" s="355">
        <v>44531</v>
      </c>
      <c r="Y398" s="355">
        <v>45260</v>
      </c>
      <c r="Z398" s="495" t="s">
        <v>2320</v>
      </c>
      <c r="AA398" s="482">
        <v>0.2</v>
      </c>
      <c r="AB398" s="483">
        <v>300</v>
      </c>
      <c r="AC398" s="483">
        <f>AA398*AB398</f>
        <v>60</v>
      </c>
      <c r="AD398" s="474"/>
    </row>
    <row r="399" spans="1:30" s="336" customFormat="1" ht="15" customHeight="1">
      <c r="A399" s="491" t="s">
        <v>147</v>
      </c>
      <c r="B399" s="490" t="s">
        <v>1937</v>
      </c>
      <c r="C399" s="490" t="s">
        <v>2050</v>
      </c>
      <c r="D399" s="490" t="s">
        <v>2013</v>
      </c>
      <c r="E399" s="491" t="s">
        <v>2321</v>
      </c>
      <c r="F399" s="491" t="s">
        <v>2322</v>
      </c>
      <c r="G399" s="491" t="s">
        <v>33</v>
      </c>
      <c r="H399" s="318" t="s">
        <v>2323</v>
      </c>
      <c r="I399" s="319" t="e">
        <f>VLOOKUP(H399,#REF!,1,FALSE)</f>
        <v>#REF!</v>
      </c>
      <c r="J399" s="462" t="s">
        <v>35</v>
      </c>
      <c r="K399" s="491" t="s">
        <v>2324</v>
      </c>
      <c r="L399" s="498" t="s">
        <v>2325</v>
      </c>
      <c r="M399" s="354"/>
      <c r="N399" s="384" t="s">
        <v>2326</v>
      </c>
      <c r="O399" s="355" t="s">
        <v>1986</v>
      </c>
      <c r="P399" s="464">
        <v>9000</v>
      </c>
      <c r="Q399" s="357">
        <v>6</v>
      </c>
      <c r="R399" s="466">
        <f t="shared" si="25"/>
        <v>54000</v>
      </c>
      <c r="S399" s="327">
        <v>202309</v>
      </c>
      <c r="T399" s="384" t="s">
        <v>2327</v>
      </c>
      <c r="U399" s="490"/>
      <c r="V399" s="467">
        <v>5.5810800739999999</v>
      </c>
      <c r="W399" s="478"/>
      <c r="X399" s="355">
        <v>44958</v>
      </c>
      <c r="Y399" s="355">
        <v>45322</v>
      </c>
      <c r="Z399" s="495" t="s">
        <v>2328</v>
      </c>
      <c r="AA399" s="482">
        <v>0.3</v>
      </c>
      <c r="AB399" s="483">
        <v>20</v>
      </c>
      <c r="AC399" s="483">
        <f>AA399*AB399</f>
        <v>6</v>
      </c>
      <c r="AD399" s="474"/>
    </row>
    <row r="400" spans="1:30" s="52" customFormat="1" ht="15" customHeight="1">
      <c r="A400" s="241" t="s">
        <v>147</v>
      </c>
      <c r="B400" s="240" t="s">
        <v>1937</v>
      </c>
      <c r="C400" s="240" t="s">
        <v>2050</v>
      </c>
      <c r="D400" s="240" t="s">
        <v>2013</v>
      </c>
      <c r="E400" s="241" t="s">
        <v>2321</v>
      </c>
      <c r="F400" s="241" t="s">
        <v>2322</v>
      </c>
      <c r="G400" s="241" t="s">
        <v>33</v>
      </c>
      <c r="H400" s="55" t="s">
        <v>2329</v>
      </c>
      <c r="I400" s="35" t="e">
        <f>VLOOKUP(H400,#REF!,1,FALSE)</f>
        <v>#REF!</v>
      </c>
      <c r="J400" s="215" t="s">
        <v>35</v>
      </c>
      <c r="K400" s="241" t="s">
        <v>2330</v>
      </c>
      <c r="L400" s="250" t="s">
        <v>2331</v>
      </c>
      <c r="M400" s="72" t="s">
        <v>2332</v>
      </c>
      <c r="N400" s="75">
        <v>45117</v>
      </c>
      <c r="O400" s="93" t="s">
        <v>1359</v>
      </c>
      <c r="P400" s="230">
        <v>9000</v>
      </c>
      <c r="Q400" s="95">
        <v>0.63</v>
      </c>
      <c r="R400" s="231">
        <f t="shared" si="25"/>
        <v>5670</v>
      </c>
      <c r="S400" s="45">
        <v>202308</v>
      </c>
      <c r="T400" s="75" t="s">
        <v>2333</v>
      </c>
      <c r="U400" s="240"/>
      <c r="V400" s="218"/>
      <c r="W400" s="227"/>
      <c r="X400" s="93"/>
      <c r="Y400" s="93"/>
      <c r="Z400" s="249"/>
      <c r="AA400" s="233"/>
      <c r="AB400" s="234"/>
      <c r="AC400" s="234"/>
      <c r="AD400" s="225"/>
    </row>
    <row r="401" spans="1:30" s="52" customFormat="1" ht="15" customHeight="1">
      <c r="A401" s="241" t="s">
        <v>147</v>
      </c>
      <c r="B401" s="240" t="s">
        <v>1937</v>
      </c>
      <c r="C401" s="240" t="s">
        <v>2050</v>
      </c>
      <c r="D401" s="240" t="s">
        <v>2013</v>
      </c>
      <c r="E401" s="241" t="s">
        <v>2321</v>
      </c>
      <c r="F401" s="241" t="s">
        <v>2322</v>
      </c>
      <c r="G401" s="241" t="s">
        <v>33</v>
      </c>
      <c r="H401" s="55" t="s">
        <v>2329</v>
      </c>
      <c r="I401" s="35" t="e">
        <f>VLOOKUP(H401,#REF!,1,FALSE)</f>
        <v>#REF!</v>
      </c>
      <c r="J401" s="215" t="s">
        <v>35</v>
      </c>
      <c r="K401" s="251" t="s">
        <v>2330</v>
      </c>
      <c r="L401" s="250" t="s">
        <v>2331</v>
      </c>
      <c r="M401" s="72" t="s">
        <v>2332</v>
      </c>
      <c r="N401" s="75">
        <v>45117</v>
      </c>
      <c r="O401" s="93" t="s">
        <v>1359</v>
      </c>
      <c r="P401" s="230">
        <v>9000</v>
      </c>
      <c r="Q401" s="95">
        <v>113.3</v>
      </c>
      <c r="R401" s="231">
        <f t="shared" si="25"/>
        <v>1019700</v>
      </c>
      <c r="S401" s="45">
        <v>202309</v>
      </c>
      <c r="T401" s="75" t="s">
        <v>2334</v>
      </c>
      <c r="U401" s="240"/>
      <c r="V401" s="218">
        <v>113.276232724</v>
      </c>
      <c r="W401" s="227"/>
      <c r="X401" s="93"/>
      <c r="Y401" s="93"/>
      <c r="Z401" s="249" t="s">
        <v>2335</v>
      </c>
      <c r="AA401" s="233">
        <v>0.3</v>
      </c>
      <c r="AB401" s="234">
        <v>160</v>
      </c>
      <c r="AC401" s="234">
        <f>AA401*AB401</f>
        <v>48</v>
      </c>
      <c r="AD401" s="225"/>
    </row>
    <row r="402" spans="1:30" s="52" customFormat="1" ht="15" customHeight="1">
      <c r="A402" s="53" t="s">
        <v>27</v>
      </c>
      <c r="B402" s="240" t="s">
        <v>2040</v>
      </c>
      <c r="C402" s="54" t="s">
        <v>2041</v>
      </c>
      <c r="D402" s="54" t="s">
        <v>2013</v>
      </c>
      <c r="E402" s="53" t="s">
        <v>2336</v>
      </c>
      <c r="F402" s="53" t="s">
        <v>2337</v>
      </c>
      <c r="G402" s="71" t="s">
        <v>33</v>
      </c>
      <c r="H402" s="240" t="s">
        <v>2338</v>
      </c>
      <c r="I402" s="35" t="e">
        <f>VLOOKUP(H402,#REF!,1,FALSE)</f>
        <v>#REF!</v>
      </c>
      <c r="J402" s="56" t="s">
        <v>35</v>
      </c>
      <c r="K402" s="53" t="s">
        <v>2339</v>
      </c>
      <c r="L402" s="101" t="s">
        <v>2340</v>
      </c>
      <c r="M402" s="72" t="s">
        <v>2341</v>
      </c>
      <c r="N402" s="75" t="s">
        <v>754</v>
      </c>
      <c r="O402" s="71" t="s">
        <v>2342</v>
      </c>
      <c r="P402" s="230">
        <v>6740</v>
      </c>
      <c r="Q402" s="95"/>
      <c r="R402" s="231">
        <f t="shared" si="25"/>
        <v>0</v>
      </c>
      <c r="S402" s="45">
        <v>202309</v>
      </c>
      <c r="T402" s="63" t="s">
        <v>2343</v>
      </c>
      <c r="U402" s="64"/>
      <c r="V402" s="218">
        <v>0</v>
      </c>
      <c r="W402" s="237"/>
      <c r="X402" s="93"/>
      <c r="Y402" s="93"/>
      <c r="Z402" s="249" t="s">
        <v>2344</v>
      </c>
      <c r="AA402" s="233"/>
      <c r="AB402" s="234"/>
      <c r="AC402" s="234">
        <f>AB402*AA402</f>
        <v>0</v>
      </c>
      <c r="AD402" s="225"/>
    </row>
    <row r="403" spans="1:30" s="52" customFormat="1" ht="15" customHeight="1">
      <c r="A403" s="53" t="s">
        <v>27</v>
      </c>
      <c r="B403" s="240" t="s">
        <v>2040</v>
      </c>
      <c r="C403" s="54" t="s">
        <v>2041</v>
      </c>
      <c r="D403" s="54" t="s">
        <v>2013</v>
      </c>
      <c r="E403" s="53" t="s">
        <v>2336</v>
      </c>
      <c r="F403" s="53" t="s">
        <v>2337</v>
      </c>
      <c r="G403" s="71" t="s">
        <v>33</v>
      </c>
      <c r="H403" s="240" t="s">
        <v>2338</v>
      </c>
      <c r="I403" s="35" t="e">
        <f>VLOOKUP(H403,#REF!,1,FALSE)</f>
        <v>#REF!</v>
      </c>
      <c r="J403" s="56" t="s">
        <v>35</v>
      </c>
      <c r="K403" s="53" t="s">
        <v>2339</v>
      </c>
      <c r="L403" s="101" t="s">
        <v>2345</v>
      </c>
      <c r="M403" s="72"/>
      <c r="N403" s="75" t="s">
        <v>2346</v>
      </c>
      <c r="O403" s="71" t="s">
        <v>1670</v>
      </c>
      <c r="P403" s="230">
        <v>6740</v>
      </c>
      <c r="Q403" s="95"/>
      <c r="R403" s="231">
        <f t="shared" si="25"/>
        <v>0</v>
      </c>
      <c r="S403" s="45">
        <v>202309</v>
      </c>
      <c r="T403" s="63" t="s">
        <v>2347</v>
      </c>
      <c r="U403" s="64"/>
      <c r="V403" s="218">
        <v>0</v>
      </c>
      <c r="W403" s="237"/>
      <c r="X403" s="93"/>
      <c r="Y403" s="93"/>
      <c r="Z403" s="249" t="s">
        <v>2348</v>
      </c>
      <c r="AA403" s="233">
        <v>0</v>
      </c>
      <c r="AB403" s="234">
        <v>0</v>
      </c>
      <c r="AC403" s="234">
        <f>AA403*AB403</f>
        <v>0</v>
      </c>
      <c r="AD403" s="225"/>
    </row>
    <row r="404" spans="1:30" s="52" customFormat="1" ht="15" customHeight="1">
      <c r="A404" s="53" t="s">
        <v>27</v>
      </c>
      <c r="B404" s="240" t="s">
        <v>2040</v>
      </c>
      <c r="C404" s="54" t="s">
        <v>2041</v>
      </c>
      <c r="D404" s="54" t="s">
        <v>2013</v>
      </c>
      <c r="E404" s="53" t="s">
        <v>2336</v>
      </c>
      <c r="F404" s="53" t="s">
        <v>2337</v>
      </c>
      <c r="G404" s="71" t="s">
        <v>33</v>
      </c>
      <c r="H404" s="240" t="s">
        <v>2338</v>
      </c>
      <c r="I404" s="35" t="e">
        <f>VLOOKUP(H404,#REF!,1,FALSE)</f>
        <v>#REF!</v>
      </c>
      <c r="J404" s="56" t="s">
        <v>334</v>
      </c>
      <c r="K404" s="53" t="s">
        <v>2349</v>
      </c>
      <c r="L404" s="101" t="s">
        <v>2350</v>
      </c>
      <c r="M404" s="72"/>
      <c r="N404" s="75">
        <v>42236</v>
      </c>
      <c r="O404" s="71" t="s">
        <v>156</v>
      </c>
      <c r="P404" s="230">
        <v>6740</v>
      </c>
      <c r="Q404" s="95">
        <v>5.7100000000000009</v>
      </c>
      <c r="R404" s="231">
        <f t="shared" si="25"/>
        <v>38485.4</v>
      </c>
      <c r="S404" s="45">
        <v>202309</v>
      </c>
      <c r="T404" s="63" t="s">
        <v>2351</v>
      </c>
      <c r="U404" s="64"/>
      <c r="V404" s="218">
        <v>1.1000000000000001</v>
      </c>
      <c r="W404" s="237"/>
      <c r="X404" s="93"/>
      <c r="Y404" s="93"/>
      <c r="Z404" s="249" t="s">
        <v>2352</v>
      </c>
      <c r="AA404" s="233">
        <v>0.4</v>
      </c>
      <c r="AB404" s="234">
        <v>20</v>
      </c>
      <c r="AC404" s="234">
        <f>AA404*AB404</f>
        <v>8</v>
      </c>
      <c r="AD404" s="225"/>
    </row>
    <row r="405" spans="1:30" s="52" customFormat="1" ht="15" customHeight="1">
      <c r="A405" s="53" t="s">
        <v>27</v>
      </c>
      <c r="B405" s="240" t="s">
        <v>2040</v>
      </c>
      <c r="C405" s="54" t="s">
        <v>2041</v>
      </c>
      <c r="D405" s="54" t="s">
        <v>2013</v>
      </c>
      <c r="E405" s="53" t="s">
        <v>2336</v>
      </c>
      <c r="F405" s="53" t="s">
        <v>2337</v>
      </c>
      <c r="G405" s="71" t="s">
        <v>33</v>
      </c>
      <c r="H405" s="240" t="s">
        <v>2338</v>
      </c>
      <c r="I405" s="35" t="e">
        <f>VLOOKUP(H405,#REF!,1,FALSE)</f>
        <v>#REF!</v>
      </c>
      <c r="J405" s="56" t="s">
        <v>35</v>
      </c>
      <c r="K405" s="53" t="s">
        <v>2353</v>
      </c>
      <c r="L405" s="101" t="s">
        <v>2337</v>
      </c>
      <c r="M405" s="72"/>
      <c r="N405" s="75" t="s">
        <v>2354</v>
      </c>
      <c r="O405" s="71" t="s">
        <v>2355</v>
      </c>
      <c r="P405" s="230">
        <v>6740</v>
      </c>
      <c r="Q405" s="95"/>
      <c r="R405" s="231">
        <f t="shared" si="25"/>
        <v>0</v>
      </c>
      <c r="S405" s="45">
        <v>202309</v>
      </c>
      <c r="T405" s="63" t="s">
        <v>2356</v>
      </c>
      <c r="U405" s="64"/>
      <c r="V405" s="218">
        <v>0</v>
      </c>
      <c r="W405" s="77"/>
      <c r="X405" s="93"/>
      <c r="Y405" s="93"/>
      <c r="Z405" s="249" t="s">
        <v>2357</v>
      </c>
      <c r="AA405" s="233"/>
      <c r="AB405" s="234">
        <v>0</v>
      </c>
      <c r="AC405" s="234">
        <f>AA405*AB405</f>
        <v>0</v>
      </c>
      <c r="AD405" s="225"/>
    </row>
    <row r="406" spans="1:30" s="52" customFormat="1" ht="15" customHeight="1">
      <c r="A406" s="53" t="s">
        <v>27</v>
      </c>
      <c r="B406" s="240" t="s">
        <v>2040</v>
      </c>
      <c r="C406" s="54" t="s">
        <v>2041</v>
      </c>
      <c r="D406" s="54" t="s">
        <v>2013</v>
      </c>
      <c r="E406" s="53" t="s">
        <v>2336</v>
      </c>
      <c r="F406" s="53" t="s">
        <v>2337</v>
      </c>
      <c r="G406" s="71" t="s">
        <v>33</v>
      </c>
      <c r="H406" s="240" t="s">
        <v>2338</v>
      </c>
      <c r="I406" s="35" t="e">
        <f>VLOOKUP(H406,#REF!,1,FALSE)</f>
        <v>#REF!</v>
      </c>
      <c r="J406" s="56" t="s">
        <v>35</v>
      </c>
      <c r="K406" s="53" t="s">
        <v>2358</v>
      </c>
      <c r="L406" s="101" t="s">
        <v>2359</v>
      </c>
      <c r="M406" s="72"/>
      <c r="N406" s="75" t="s">
        <v>2360</v>
      </c>
      <c r="O406" s="71" t="s">
        <v>2361</v>
      </c>
      <c r="P406" s="230">
        <v>6740</v>
      </c>
      <c r="Q406" s="95">
        <v>18.29</v>
      </c>
      <c r="R406" s="231">
        <f t="shared" si="25"/>
        <v>123274.6</v>
      </c>
      <c r="S406" s="45">
        <v>202309</v>
      </c>
      <c r="T406" s="82" t="s">
        <v>2362</v>
      </c>
      <c r="U406" s="64"/>
      <c r="V406" s="218">
        <v>18.290184021000002</v>
      </c>
      <c r="W406" s="237"/>
      <c r="X406" s="93"/>
      <c r="Y406" s="93"/>
      <c r="Z406" s="249" t="s">
        <v>2363</v>
      </c>
      <c r="AA406" s="233">
        <v>0.4</v>
      </c>
      <c r="AB406" s="234">
        <v>40</v>
      </c>
      <c r="AC406" s="234">
        <f>AA406*AB406</f>
        <v>16</v>
      </c>
      <c r="AD406" s="225"/>
    </row>
    <row r="407" spans="1:30" s="52" customFormat="1" ht="15" customHeight="1">
      <c r="A407" s="53" t="s">
        <v>27</v>
      </c>
      <c r="B407" s="240" t="s">
        <v>2040</v>
      </c>
      <c r="C407" s="54" t="s">
        <v>2041</v>
      </c>
      <c r="D407" s="54" t="s">
        <v>2013</v>
      </c>
      <c r="E407" s="53" t="s">
        <v>2336</v>
      </c>
      <c r="F407" s="53" t="s">
        <v>2337</v>
      </c>
      <c r="G407" s="71" t="s">
        <v>33</v>
      </c>
      <c r="H407" s="240" t="s">
        <v>2338</v>
      </c>
      <c r="I407" s="35" t="e">
        <f>VLOOKUP(H407,#REF!,1,FALSE)</f>
        <v>#REF!</v>
      </c>
      <c r="J407" s="56" t="s">
        <v>35</v>
      </c>
      <c r="K407" s="53" t="s">
        <v>2339</v>
      </c>
      <c r="L407" s="101" t="s">
        <v>2364</v>
      </c>
      <c r="M407" s="72" t="s">
        <v>2365</v>
      </c>
      <c r="N407" s="75">
        <v>44873</v>
      </c>
      <c r="O407" s="71" t="s">
        <v>328</v>
      </c>
      <c r="P407" s="230">
        <v>6740</v>
      </c>
      <c r="Q407" s="95">
        <v>101.63</v>
      </c>
      <c r="R407" s="231">
        <f t="shared" si="25"/>
        <v>684986.2</v>
      </c>
      <c r="S407" s="45">
        <v>202309</v>
      </c>
      <c r="T407" s="75" t="s">
        <v>2366</v>
      </c>
      <c r="U407" s="64"/>
      <c r="V407" s="218">
        <v>101.63301111600001</v>
      </c>
      <c r="W407" s="237"/>
      <c r="X407" s="93"/>
      <c r="Y407" s="93"/>
      <c r="Z407" s="249" t="s">
        <v>2367</v>
      </c>
      <c r="AA407" s="233">
        <v>0.4</v>
      </c>
      <c r="AB407" s="234">
        <v>200</v>
      </c>
      <c r="AC407" s="234">
        <f>AA407*AB407</f>
        <v>80</v>
      </c>
      <c r="AD407" s="225"/>
    </row>
    <row r="408" spans="1:30" s="52" customFormat="1" ht="15" customHeight="1">
      <c r="A408" s="53" t="s">
        <v>27</v>
      </c>
      <c r="B408" s="240" t="s">
        <v>2040</v>
      </c>
      <c r="C408" s="54" t="s">
        <v>2041</v>
      </c>
      <c r="D408" s="54" t="s">
        <v>2013</v>
      </c>
      <c r="E408" s="53" t="s">
        <v>2336</v>
      </c>
      <c r="F408" s="53" t="s">
        <v>2337</v>
      </c>
      <c r="G408" s="71" t="s">
        <v>33</v>
      </c>
      <c r="H408" s="240" t="s">
        <v>2338</v>
      </c>
      <c r="I408" s="35" t="e">
        <f>VLOOKUP(H408,#REF!,1,FALSE)</f>
        <v>#REF!</v>
      </c>
      <c r="J408" s="56" t="s">
        <v>35</v>
      </c>
      <c r="K408" s="53" t="s">
        <v>2339</v>
      </c>
      <c r="L408" s="101" t="s">
        <v>2368</v>
      </c>
      <c r="M408" s="72" t="s">
        <v>2365</v>
      </c>
      <c r="N408" s="75">
        <v>44866</v>
      </c>
      <c r="O408" s="71" t="s">
        <v>328</v>
      </c>
      <c r="P408" s="230">
        <v>6740</v>
      </c>
      <c r="Q408" s="95">
        <v>1.37</v>
      </c>
      <c r="R408" s="231">
        <f t="shared" si="25"/>
        <v>9233.7999999999993</v>
      </c>
      <c r="S408" s="45">
        <v>202308</v>
      </c>
      <c r="T408" s="75" t="s">
        <v>2369</v>
      </c>
      <c r="U408" s="64"/>
      <c r="V408" s="116"/>
      <c r="W408" s="237"/>
      <c r="X408" s="93"/>
      <c r="Y408" s="93"/>
      <c r="Z408" s="249"/>
      <c r="AA408" s="233"/>
      <c r="AB408" s="234"/>
      <c r="AC408" s="234"/>
      <c r="AD408" s="225"/>
    </row>
    <row r="409" spans="1:30" s="52" customFormat="1" ht="15" customHeight="1">
      <c r="A409" s="53" t="s">
        <v>27</v>
      </c>
      <c r="B409" s="240" t="s">
        <v>2040</v>
      </c>
      <c r="C409" s="54" t="s">
        <v>2041</v>
      </c>
      <c r="D409" s="54" t="s">
        <v>2013</v>
      </c>
      <c r="E409" s="53" t="s">
        <v>2336</v>
      </c>
      <c r="F409" s="53" t="s">
        <v>2337</v>
      </c>
      <c r="G409" s="71" t="s">
        <v>33</v>
      </c>
      <c r="H409" s="240" t="s">
        <v>2338</v>
      </c>
      <c r="I409" s="35" t="e">
        <f>VLOOKUP(H409,#REF!,1,FALSE)</f>
        <v>#REF!</v>
      </c>
      <c r="J409" s="56" t="s">
        <v>35</v>
      </c>
      <c r="K409" s="53" t="s">
        <v>2339</v>
      </c>
      <c r="L409" s="101" t="s">
        <v>2368</v>
      </c>
      <c r="M409" s="72" t="s">
        <v>2365</v>
      </c>
      <c r="N409" s="75">
        <v>44866</v>
      </c>
      <c r="O409" s="71" t="s">
        <v>328</v>
      </c>
      <c r="P409" s="230">
        <v>6740</v>
      </c>
      <c r="Q409" s="95">
        <v>89.71</v>
      </c>
      <c r="R409" s="231">
        <f t="shared" si="25"/>
        <v>604645.4</v>
      </c>
      <c r="S409" s="45">
        <v>202309</v>
      </c>
      <c r="T409" s="75" t="s">
        <v>2370</v>
      </c>
      <c r="U409" s="64"/>
      <c r="V409" s="218">
        <v>89.710145914999998</v>
      </c>
      <c r="W409" s="237"/>
      <c r="X409" s="93"/>
      <c r="Y409" s="93"/>
      <c r="Z409" s="249" t="s">
        <v>2371</v>
      </c>
      <c r="AA409" s="233">
        <v>0.4</v>
      </c>
      <c r="AB409" s="234">
        <v>200</v>
      </c>
      <c r="AC409" s="234">
        <f>AA409*AB409</f>
        <v>80</v>
      </c>
      <c r="AD409" s="225"/>
    </row>
    <row r="410" spans="1:30" s="52" customFormat="1" ht="15" customHeight="1">
      <c r="A410" s="241" t="s">
        <v>27</v>
      </c>
      <c r="B410" s="240" t="s">
        <v>1937</v>
      </c>
      <c r="C410" s="240" t="s">
        <v>2012</v>
      </c>
      <c r="D410" s="240" t="s">
        <v>2013</v>
      </c>
      <c r="E410" s="241" t="s">
        <v>2372</v>
      </c>
      <c r="F410" s="241" t="s">
        <v>2373</v>
      </c>
      <c r="G410" s="241" t="s">
        <v>33</v>
      </c>
      <c r="H410" s="55" t="s">
        <v>2374</v>
      </c>
      <c r="I410" s="35" t="e">
        <f>VLOOKUP(H410,#REF!,1,FALSE)</f>
        <v>#REF!</v>
      </c>
      <c r="J410" s="215" t="s">
        <v>35</v>
      </c>
      <c r="K410" s="241" t="s">
        <v>2375</v>
      </c>
      <c r="L410" s="250" t="s">
        <v>2376</v>
      </c>
      <c r="M410" s="72" t="s">
        <v>2377</v>
      </c>
      <c r="N410" s="75" t="s">
        <v>2378</v>
      </c>
      <c r="O410" s="93" t="s">
        <v>2379</v>
      </c>
      <c r="P410" s="230">
        <v>6740</v>
      </c>
      <c r="Q410" s="95">
        <v>0.04</v>
      </c>
      <c r="R410" s="231">
        <f t="shared" si="25"/>
        <v>269.60000000000002</v>
      </c>
      <c r="S410" s="45">
        <v>202308</v>
      </c>
      <c r="T410" s="75" t="s">
        <v>2380</v>
      </c>
      <c r="U410" s="240"/>
      <c r="V410" s="218"/>
      <c r="W410" s="227"/>
      <c r="X410" s="93"/>
      <c r="Y410" s="93"/>
      <c r="Z410" s="249"/>
      <c r="AA410" s="227"/>
      <c r="AB410" s="227"/>
      <c r="AC410" s="227"/>
      <c r="AD410" s="225"/>
    </row>
    <row r="411" spans="1:30" s="52" customFormat="1" ht="15" customHeight="1">
      <c r="A411" s="241" t="s">
        <v>27</v>
      </c>
      <c r="B411" s="240" t="s">
        <v>1937</v>
      </c>
      <c r="C411" s="240" t="s">
        <v>2012</v>
      </c>
      <c r="D411" s="240" t="s">
        <v>2013</v>
      </c>
      <c r="E411" s="241" t="s">
        <v>2372</v>
      </c>
      <c r="F411" s="241" t="s">
        <v>2373</v>
      </c>
      <c r="G411" s="241" t="s">
        <v>33</v>
      </c>
      <c r="H411" s="55" t="s">
        <v>2374</v>
      </c>
      <c r="I411" s="35" t="e">
        <f>VLOOKUP(H411,#REF!,1,FALSE)</f>
        <v>#REF!</v>
      </c>
      <c r="J411" s="215" t="s">
        <v>35</v>
      </c>
      <c r="K411" s="241" t="s">
        <v>2375</v>
      </c>
      <c r="L411" s="250" t="s">
        <v>2376</v>
      </c>
      <c r="M411" s="72" t="s">
        <v>2377</v>
      </c>
      <c r="N411" s="75" t="s">
        <v>2378</v>
      </c>
      <c r="O411" s="93" t="s">
        <v>2379</v>
      </c>
      <c r="P411" s="230">
        <v>6740</v>
      </c>
      <c r="Q411" s="95">
        <v>13.56</v>
      </c>
      <c r="R411" s="231">
        <f t="shared" si="25"/>
        <v>91394.4</v>
      </c>
      <c r="S411" s="45">
        <v>202309</v>
      </c>
      <c r="T411" s="75" t="s">
        <v>2381</v>
      </c>
      <c r="U411" s="240"/>
      <c r="V411" s="218">
        <v>13.563119887999999</v>
      </c>
      <c r="W411" s="227"/>
      <c r="X411" s="93"/>
      <c r="Y411" s="93"/>
      <c r="Z411" s="249" t="s">
        <v>2382</v>
      </c>
      <c r="AA411" s="233">
        <v>0.4</v>
      </c>
      <c r="AB411" s="234">
        <v>30</v>
      </c>
      <c r="AC411" s="234">
        <f>AA411*AB411</f>
        <v>12</v>
      </c>
      <c r="AD411" s="225"/>
    </row>
    <row r="412" spans="1:30" s="52" customFormat="1" ht="15" customHeight="1">
      <c r="A412" s="241" t="s">
        <v>27</v>
      </c>
      <c r="B412" s="240" t="s">
        <v>1937</v>
      </c>
      <c r="C412" s="240" t="s">
        <v>2012</v>
      </c>
      <c r="D412" s="240" t="s">
        <v>2013</v>
      </c>
      <c r="E412" s="241" t="s">
        <v>2372</v>
      </c>
      <c r="F412" s="241" t="s">
        <v>2373</v>
      </c>
      <c r="G412" s="241" t="s">
        <v>33</v>
      </c>
      <c r="H412" s="55" t="s">
        <v>2383</v>
      </c>
      <c r="I412" s="35" t="e">
        <f>VLOOKUP(H412,#REF!,1,FALSE)</f>
        <v>#REF!</v>
      </c>
      <c r="J412" s="215" t="s">
        <v>35</v>
      </c>
      <c r="K412" s="241" t="s">
        <v>2384</v>
      </c>
      <c r="L412" s="250" t="s">
        <v>2385</v>
      </c>
      <c r="M412" s="72" t="s">
        <v>2377</v>
      </c>
      <c r="N412" s="75">
        <v>45139</v>
      </c>
      <c r="O412" s="93" t="s">
        <v>460</v>
      </c>
      <c r="P412" s="230">
        <v>6740</v>
      </c>
      <c r="Q412" s="95">
        <v>0.03</v>
      </c>
      <c r="R412" s="231">
        <f t="shared" si="25"/>
        <v>202.2</v>
      </c>
      <c r="S412" s="45">
        <v>202308</v>
      </c>
      <c r="T412" s="75" t="s">
        <v>2386</v>
      </c>
      <c r="U412" s="240"/>
      <c r="V412" s="218"/>
      <c r="W412" s="227"/>
      <c r="X412" s="93"/>
      <c r="Y412" s="93"/>
      <c r="Z412" s="249"/>
      <c r="AA412" s="233"/>
      <c r="AB412" s="234"/>
      <c r="AC412" s="234"/>
      <c r="AD412" s="225"/>
    </row>
    <row r="413" spans="1:30" s="52" customFormat="1" ht="15" customHeight="1">
      <c r="A413" s="241" t="s">
        <v>27</v>
      </c>
      <c r="B413" s="240" t="s">
        <v>1937</v>
      </c>
      <c r="C413" s="240" t="s">
        <v>2012</v>
      </c>
      <c r="D413" s="240" t="s">
        <v>2013</v>
      </c>
      <c r="E413" s="241" t="s">
        <v>2372</v>
      </c>
      <c r="F413" s="241" t="s">
        <v>2373</v>
      </c>
      <c r="G413" s="241" t="s">
        <v>33</v>
      </c>
      <c r="H413" s="55" t="s">
        <v>2383</v>
      </c>
      <c r="I413" s="35" t="e">
        <f>VLOOKUP(H413,#REF!,1,FALSE)</f>
        <v>#REF!</v>
      </c>
      <c r="J413" s="215" t="s">
        <v>35</v>
      </c>
      <c r="K413" s="241" t="s">
        <v>2384</v>
      </c>
      <c r="L413" s="250" t="s">
        <v>2385</v>
      </c>
      <c r="M413" s="72" t="s">
        <v>2377</v>
      </c>
      <c r="N413" s="75">
        <v>45139</v>
      </c>
      <c r="O413" s="93" t="s">
        <v>460</v>
      </c>
      <c r="P413" s="230">
        <v>6740</v>
      </c>
      <c r="Q413" s="95">
        <v>42.06</v>
      </c>
      <c r="R413" s="62">
        <f t="shared" si="25"/>
        <v>283484.40000000002</v>
      </c>
      <c r="S413" s="45">
        <v>202309</v>
      </c>
      <c r="T413" s="75" t="s">
        <v>2387</v>
      </c>
      <c r="U413" s="240"/>
      <c r="V413" s="218">
        <v>42.059038483000002</v>
      </c>
      <c r="W413" s="227"/>
      <c r="X413" s="93"/>
      <c r="Y413" s="93"/>
      <c r="Z413" s="249" t="s">
        <v>2388</v>
      </c>
      <c r="AA413" s="233">
        <v>0.4</v>
      </c>
      <c r="AB413" s="234">
        <v>100</v>
      </c>
      <c r="AC413" s="234">
        <f t="shared" ref="AC413:AC418" si="26">AA413*AB413</f>
        <v>40</v>
      </c>
      <c r="AD413" s="225"/>
    </row>
    <row r="414" spans="1:30" s="336" customFormat="1" ht="15" customHeight="1">
      <c r="A414" s="315" t="s">
        <v>27</v>
      </c>
      <c r="B414" s="490" t="s">
        <v>2040</v>
      </c>
      <c r="C414" s="317" t="s">
        <v>2085</v>
      </c>
      <c r="D414" s="317" t="s">
        <v>2013</v>
      </c>
      <c r="E414" s="315" t="s">
        <v>2389</v>
      </c>
      <c r="F414" s="315" t="s">
        <v>2390</v>
      </c>
      <c r="G414" s="485" t="s">
        <v>33</v>
      </c>
      <c r="H414" s="490" t="s">
        <v>2391</v>
      </c>
      <c r="I414" s="319" t="e">
        <f>VLOOKUP(H414,#REF!,1,FALSE)</f>
        <v>#REF!</v>
      </c>
      <c r="J414" s="320" t="s">
        <v>35</v>
      </c>
      <c r="K414" s="315" t="s">
        <v>2392</v>
      </c>
      <c r="L414" s="366" t="s">
        <v>2393</v>
      </c>
      <c r="M414" s="354"/>
      <c r="N414" s="384" t="s">
        <v>2394</v>
      </c>
      <c r="O414" s="485" t="s">
        <v>2395</v>
      </c>
      <c r="P414" s="464">
        <v>6740</v>
      </c>
      <c r="Q414" s="357"/>
      <c r="R414" s="466">
        <f t="shared" si="25"/>
        <v>0</v>
      </c>
      <c r="S414" s="327">
        <v>202309</v>
      </c>
      <c r="T414" s="384" t="s">
        <v>2396</v>
      </c>
      <c r="U414" s="329"/>
      <c r="V414" s="467">
        <v>0</v>
      </c>
      <c r="W414" s="332"/>
      <c r="X414" s="355">
        <v>44197</v>
      </c>
      <c r="Y414" s="355">
        <v>44926</v>
      </c>
      <c r="Z414" s="495" t="s">
        <v>2397</v>
      </c>
      <c r="AA414" s="482">
        <v>0.4</v>
      </c>
      <c r="AB414" s="483">
        <v>0</v>
      </c>
      <c r="AC414" s="483">
        <f t="shared" si="26"/>
        <v>0</v>
      </c>
      <c r="AD414" s="474"/>
    </row>
    <row r="415" spans="1:30" s="336" customFormat="1" ht="15" customHeight="1">
      <c r="A415" s="315" t="s">
        <v>27</v>
      </c>
      <c r="B415" s="490" t="s">
        <v>2040</v>
      </c>
      <c r="C415" s="317" t="s">
        <v>2085</v>
      </c>
      <c r="D415" s="317" t="s">
        <v>2013</v>
      </c>
      <c r="E415" s="315" t="s">
        <v>2389</v>
      </c>
      <c r="F415" s="315" t="s">
        <v>2390</v>
      </c>
      <c r="G415" s="485" t="s">
        <v>33</v>
      </c>
      <c r="H415" s="490" t="s">
        <v>2391</v>
      </c>
      <c r="I415" s="319" t="e">
        <f>VLOOKUP(H415,#REF!,1,FALSE)</f>
        <v>#REF!</v>
      </c>
      <c r="J415" s="320" t="s">
        <v>35</v>
      </c>
      <c r="K415" s="315" t="s">
        <v>2398</v>
      </c>
      <c r="L415" s="366" t="s">
        <v>2390</v>
      </c>
      <c r="M415" s="354"/>
      <c r="N415" s="384">
        <v>43922</v>
      </c>
      <c r="O415" s="485" t="s">
        <v>2399</v>
      </c>
      <c r="P415" s="464">
        <v>6740</v>
      </c>
      <c r="Q415" s="357"/>
      <c r="R415" s="466">
        <f t="shared" si="25"/>
        <v>0</v>
      </c>
      <c r="S415" s="327">
        <v>202309</v>
      </c>
      <c r="T415" s="384" t="s">
        <v>2400</v>
      </c>
      <c r="U415" s="329"/>
      <c r="V415" s="467">
        <v>0</v>
      </c>
      <c r="W415" s="486"/>
      <c r="X415" s="355">
        <v>44197</v>
      </c>
      <c r="Y415" s="355">
        <v>44926</v>
      </c>
      <c r="Z415" s="495" t="s">
        <v>2401</v>
      </c>
      <c r="AA415" s="482"/>
      <c r="AB415" s="483">
        <v>0</v>
      </c>
      <c r="AC415" s="483">
        <f t="shared" si="26"/>
        <v>0</v>
      </c>
      <c r="AD415" s="474"/>
    </row>
    <row r="416" spans="1:30" s="336" customFormat="1" ht="15" customHeight="1">
      <c r="A416" s="315" t="s">
        <v>27</v>
      </c>
      <c r="B416" s="490" t="s">
        <v>2040</v>
      </c>
      <c r="C416" s="317" t="s">
        <v>2085</v>
      </c>
      <c r="D416" s="317" t="s">
        <v>2013</v>
      </c>
      <c r="E416" s="315" t="s">
        <v>2402</v>
      </c>
      <c r="F416" s="315" t="s">
        <v>2403</v>
      </c>
      <c r="G416" s="485" t="s">
        <v>33</v>
      </c>
      <c r="H416" s="490" t="s">
        <v>2404</v>
      </c>
      <c r="I416" s="319" t="e">
        <f>VLOOKUP(H416,#REF!,1,FALSE)</f>
        <v>#REF!</v>
      </c>
      <c r="J416" s="320" t="s">
        <v>35</v>
      </c>
      <c r="K416" s="315" t="s">
        <v>2405</v>
      </c>
      <c r="L416" s="366" t="s">
        <v>2403</v>
      </c>
      <c r="M416" s="354"/>
      <c r="N416" s="384" t="s">
        <v>2406</v>
      </c>
      <c r="O416" s="485" t="s">
        <v>2407</v>
      </c>
      <c r="P416" s="464">
        <v>6740</v>
      </c>
      <c r="Q416" s="357"/>
      <c r="R416" s="466">
        <f t="shared" si="25"/>
        <v>0</v>
      </c>
      <c r="S416" s="327">
        <v>202309</v>
      </c>
      <c r="T416" s="384" t="s">
        <v>2408</v>
      </c>
      <c r="U416" s="329"/>
      <c r="V416" s="467">
        <v>0</v>
      </c>
      <c r="W416" s="501"/>
      <c r="X416" s="355">
        <v>44197</v>
      </c>
      <c r="Y416" s="355">
        <v>44926</v>
      </c>
      <c r="Z416" s="495" t="s">
        <v>2409</v>
      </c>
      <c r="AA416" s="482">
        <v>0.4</v>
      </c>
      <c r="AB416" s="483">
        <v>0</v>
      </c>
      <c r="AC416" s="483">
        <f t="shared" si="26"/>
        <v>0</v>
      </c>
      <c r="AD416" s="474"/>
    </row>
    <row r="417" spans="1:30" s="52" customFormat="1" ht="15" customHeight="1">
      <c r="A417" s="53" t="s">
        <v>27</v>
      </c>
      <c r="B417" s="240" t="s">
        <v>2040</v>
      </c>
      <c r="C417" s="54" t="s">
        <v>2085</v>
      </c>
      <c r="D417" s="53" t="s">
        <v>2013</v>
      </c>
      <c r="E417" s="53" t="s">
        <v>2410</v>
      </c>
      <c r="F417" s="53" t="s">
        <v>2411</v>
      </c>
      <c r="G417" s="53" t="s">
        <v>33</v>
      </c>
      <c r="H417" s="240" t="s">
        <v>2412</v>
      </c>
      <c r="I417" s="35" t="e">
        <f>VLOOKUP(H417,#REF!,1,FALSE)</f>
        <v>#REF!</v>
      </c>
      <c r="J417" s="56" t="s">
        <v>35</v>
      </c>
      <c r="K417" s="53" t="s">
        <v>2413</v>
      </c>
      <c r="L417" s="58" t="s">
        <v>2411</v>
      </c>
      <c r="M417" s="72"/>
      <c r="N417" s="191" t="s">
        <v>2414</v>
      </c>
      <c r="O417" s="53" t="s">
        <v>2415</v>
      </c>
      <c r="P417" s="230">
        <v>6740</v>
      </c>
      <c r="Q417" s="95"/>
      <c r="R417" s="60">
        <f t="shared" si="25"/>
        <v>0</v>
      </c>
      <c r="S417" s="45">
        <v>202309</v>
      </c>
      <c r="T417" s="75" t="s">
        <v>2416</v>
      </c>
      <c r="U417" s="53"/>
      <c r="V417" s="218">
        <v>0</v>
      </c>
      <c r="W417" s="237"/>
      <c r="X417" s="93"/>
      <c r="Y417" s="93"/>
      <c r="Z417" s="249" t="s">
        <v>2417</v>
      </c>
      <c r="AA417" s="223"/>
      <c r="AB417" s="252"/>
      <c r="AC417" s="234">
        <f t="shared" si="26"/>
        <v>0</v>
      </c>
      <c r="AD417" s="225"/>
    </row>
    <row r="418" spans="1:30" s="52" customFormat="1" ht="15" customHeight="1">
      <c r="A418" s="53" t="s">
        <v>27</v>
      </c>
      <c r="B418" s="240" t="s">
        <v>2040</v>
      </c>
      <c r="C418" s="54" t="s">
        <v>2085</v>
      </c>
      <c r="D418" s="54" t="s">
        <v>2013</v>
      </c>
      <c r="E418" s="53" t="s">
        <v>2410</v>
      </c>
      <c r="F418" s="53" t="s">
        <v>2411</v>
      </c>
      <c r="G418" s="71" t="s">
        <v>33</v>
      </c>
      <c r="H418" s="240" t="s">
        <v>2412</v>
      </c>
      <c r="I418" s="35" t="e">
        <f>VLOOKUP(H418,#REF!,1,FALSE)</f>
        <v>#REF!</v>
      </c>
      <c r="J418" s="56" t="s">
        <v>35</v>
      </c>
      <c r="K418" s="53" t="s">
        <v>2418</v>
      </c>
      <c r="L418" s="101" t="s">
        <v>2419</v>
      </c>
      <c r="M418" s="72"/>
      <c r="N418" s="75">
        <v>42236</v>
      </c>
      <c r="O418" s="71" t="s">
        <v>2420</v>
      </c>
      <c r="P418" s="230">
        <v>6740</v>
      </c>
      <c r="Q418" s="95">
        <v>49.09</v>
      </c>
      <c r="R418" s="60">
        <f t="shared" si="25"/>
        <v>330866.59999999998</v>
      </c>
      <c r="S418" s="45">
        <v>202309</v>
      </c>
      <c r="T418" s="75" t="s">
        <v>2421</v>
      </c>
      <c r="U418" s="64"/>
      <c r="V418" s="218">
        <v>49.094966888000002</v>
      </c>
      <c r="W418" s="237"/>
      <c r="X418" s="93"/>
      <c r="Y418" s="93"/>
      <c r="Z418" s="249" t="s">
        <v>2422</v>
      </c>
      <c r="AA418" s="233">
        <v>0.4</v>
      </c>
      <c r="AB418" s="234">
        <v>120</v>
      </c>
      <c r="AC418" s="234">
        <f t="shared" si="26"/>
        <v>48</v>
      </c>
      <c r="AD418" s="225"/>
    </row>
    <row r="419" spans="1:30" s="52" customFormat="1" ht="15" customHeight="1">
      <c r="A419" s="53" t="s">
        <v>27</v>
      </c>
      <c r="B419" s="240" t="s">
        <v>2040</v>
      </c>
      <c r="C419" s="54" t="s">
        <v>2085</v>
      </c>
      <c r="D419" s="54" t="s">
        <v>2013</v>
      </c>
      <c r="E419" s="53" t="s">
        <v>2410</v>
      </c>
      <c r="F419" s="53" t="s">
        <v>2411</v>
      </c>
      <c r="G419" s="71" t="s">
        <v>33</v>
      </c>
      <c r="H419" s="240" t="s">
        <v>2412</v>
      </c>
      <c r="I419" s="35" t="e">
        <f>VLOOKUP(H419,#REF!,1,FALSE)</f>
        <v>#REF!</v>
      </c>
      <c r="J419" s="56" t="s">
        <v>35</v>
      </c>
      <c r="K419" s="53" t="s">
        <v>2423</v>
      </c>
      <c r="L419" s="101" t="s">
        <v>2424</v>
      </c>
      <c r="M419" s="72"/>
      <c r="N419" s="75" t="s">
        <v>2425</v>
      </c>
      <c r="O419" s="71" t="s">
        <v>2426</v>
      </c>
      <c r="P419" s="230">
        <v>6740</v>
      </c>
      <c r="Q419" s="95">
        <v>0.89</v>
      </c>
      <c r="R419" s="60">
        <f t="shared" si="25"/>
        <v>5998.6</v>
      </c>
      <c r="S419" s="45">
        <v>202308</v>
      </c>
      <c r="T419" s="75" t="s">
        <v>2427</v>
      </c>
      <c r="U419" s="64"/>
      <c r="V419" s="218"/>
      <c r="W419" s="237"/>
      <c r="X419" s="93"/>
      <c r="Y419" s="93"/>
      <c r="Z419" s="249"/>
      <c r="AA419" s="233"/>
      <c r="AB419" s="234"/>
      <c r="AC419" s="234"/>
      <c r="AD419" s="225"/>
    </row>
    <row r="420" spans="1:30" s="52" customFormat="1" ht="15" customHeight="1">
      <c r="A420" s="53" t="s">
        <v>27</v>
      </c>
      <c r="B420" s="240" t="s">
        <v>2040</v>
      </c>
      <c r="C420" s="54" t="s">
        <v>2085</v>
      </c>
      <c r="D420" s="54" t="s">
        <v>2013</v>
      </c>
      <c r="E420" s="53" t="s">
        <v>2410</v>
      </c>
      <c r="F420" s="53" t="s">
        <v>2411</v>
      </c>
      <c r="G420" s="71" t="s">
        <v>33</v>
      </c>
      <c r="H420" s="240" t="s">
        <v>2412</v>
      </c>
      <c r="I420" s="35" t="e">
        <f>VLOOKUP(H420,#REF!,1,FALSE)</f>
        <v>#REF!</v>
      </c>
      <c r="J420" s="56" t="s">
        <v>35</v>
      </c>
      <c r="K420" s="53" t="s">
        <v>2423</v>
      </c>
      <c r="L420" s="101" t="s">
        <v>2424</v>
      </c>
      <c r="M420" s="72"/>
      <c r="N420" s="75" t="s">
        <v>2425</v>
      </c>
      <c r="O420" s="71" t="s">
        <v>2426</v>
      </c>
      <c r="P420" s="230">
        <v>6740</v>
      </c>
      <c r="Q420" s="95">
        <v>102.87</v>
      </c>
      <c r="R420" s="60">
        <f t="shared" si="25"/>
        <v>693343.8</v>
      </c>
      <c r="S420" s="45">
        <v>202309</v>
      </c>
      <c r="T420" s="211" t="s">
        <v>2428</v>
      </c>
      <c r="U420" s="64"/>
      <c r="V420" s="218">
        <v>102.866882324</v>
      </c>
      <c r="W420" s="237"/>
      <c r="X420" s="93"/>
      <c r="Y420" s="93"/>
      <c r="Z420" s="249" t="s">
        <v>2429</v>
      </c>
      <c r="AA420" s="233">
        <v>0.4</v>
      </c>
      <c r="AB420" s="234">
        <v>220</v>
      </c>
      <c r="AC420" s="234">
        <f>AA420*AB420</f>
        <v>88</v>
      </c>
      <c r="AD420" s="225"/>
    </row>
    <row r="421" spans="1:30" s="52" customFormat="1" ht="15" customHeight="1">
      <c r="A421" s="53" t="s">
        <v>27</v>
      </c>
      <c r="B421" s="240" t="s">
        <v>2040</v>
      </c>
      <c r="C421" s="54" t="s">
        <v>2085</v>
      </c>
      <c r="D421" s="54" t="s">
        <v>2013</v>
      </c>
      <c r="E421" s="53" t="s">
        <v>2410</v>
      </c>
      <c r="F421" s="53" t="s">
        <v>2411</v>
      </c>
      <c r="G421" s="71" t="s">
        <v>33</v>
      </c>
      <c r="H421" s="240" t="s">
        <v>2430</v>
      </c>
      <c r="I421" s="35" t="e">
        <f>VLOOKUP(H421,#REF!,1,FALSE)</f>
        <v>#REF!</v>
      </c>
      <c r="J421" s="240" t="s">
        <v>35</v>
      </c>
      <c r="K421" s="240" t="s">
        <v>2431</v>
      </c>
      <c r="L421" s="253" t="s">
        <v>2431</v>
      </c>
      <c r="M421" s="253" t="s">
        <v>2432</v>
      </c>
      <c r="N421" s="254">
        <v>45108</v>
      </c>
      <c r="O421" s="240" t="s">
        <v>328</v>
      </c>
      <c r="P421" s="255">
        <v>6740</v>
      </c>
      <c r="Q421" s="95">
        <v>83.58</v>
      </c>
      <c r="R421" s="60">
        <f t="shared" si="25"/>
        <v>563329.19999999995</v>
      </c>
      <c r="S421" s="45">
        <v>202309</v>
      </c>
      <c r="T421" s="211" t="s">
        <v>2433</v>
      </c>
      <c r="U421" s="64"/>
      <c r="V421" s="218">
        <v>83.576347350999995</v>
      </c>
      <c r="W421" s="237"/>
      <c r="X421" s="93"/>
      <c r="Y421" s="93"/>
      <c r="Z421" s="249" t="s">
        <v>2434</v>
      </c>
      <c r="AA421" s="233">
        <v>0.4</v>
      </c>
      <c r="AB421" s="234">
        <v>200</v>
      </c>
      <c r="AC421" s="234">
        <f>AA421*AB421</f>
        <v>80</v>
      </c>
      <c r="AD421" s="225"/>
    </row>
    <row r="422" spans="1:30" s="52" customFormat="1" ht="15" customHeight="1">
      <c r="A422" s="53" t="s">
        <v>27</v>
      </c>
      <c r="B422" s="240" t="s">
        <v>2040</v>
      </c>
      <c r="C422" s="54" t="s">
        <v>2085</v>
      </c>
      <c r="D422" s="54" t="s">
        <v>2013</v>
      </c>
      <c r="E422" s="53" t="s">
        <v>2410</v>
      </c>
      <c r="F422" s="53" t="s">
        <v>2411</v>
      </c>
      <c r="G422" s="71" t="s">
        <v>33</v>
      </c>
      <c r="H422" s="240" t="s">
        <v>2412</v>
      </c>
      <c r="I422" s="35" t="e">
        <f>VLOOKUP(H422,#REF!,1,FALSE)</f>
        <v>#REF!</v>
      </c>
      <c r="J422" s="56" t="s">
        <v>35</v>
      </c>
      <c r="K422" s="53" t="s">
        <v>2435</v>
      </c>
      <c r="L422" s="101" t="s">
        <v>2435</v>
      </c>
      <c r="M422" s="72"/>
      <c r="N422" s="75">
        <v>44904</v>
      </c>
      <c r="O422" s="71" t="s">
        <v>1600</v>
      </c>
      <c r="P422" s="230">
        <v>6740</v>
      </c>
      <c r="Q422" s="95">
        <v>56.35</v>
      </c>
      <c r="R422" s="60">
        <f t="shared" si="25"/>
        <v>379799</v>
      </c>
      <c r="S422" s="45">
        <v>202309</v>
      </c>
      <c r="T422" s="75" t="s">
        <v>2436</v>
      </c>
      <c r="U422" s="64"/>
      <c r="V422" s="218">
        <v>56.351249695</v>
      </c>
      <c r="W422" s="237"/>
      <c r="X422" s="93"/>
      <c r="Y422" s="93"/>
      <c r="Z422" s="249" t="s">
        <v>2437</v>
      </c>
      <c r="AA422" s="233">
        <v>0.4</v>
      </c>
      <c r="AB422" s="234">
        <v>120</v>
      </c>
      <c r="AC422" s="234">
        <f>AA422*AB422</f>
        <v>48</v>
      </c>
      <c r="AD422" s="225"/>
    </row>
    <row r="423" spans="1:30" s="52" customFormat="1" ht="15" customHeight="1">
      <c r="A423" s="53" t="s">
        <v>27</v>
      </c>
      <c r="B423" s="240" t="s">
        <v>2040</v>
      </c>
      <c r="C423" s="54" t="s">
        <v>2085</v>
      </c>
      <c r="D423" s="54" t="s">
        <v>2013</v>
      </c>
      <c r="E423" s="53" t="s">
        <v>2410</v>
      </c>
      <c r="F423" s="53" t="s">
        <v>2411</v>
      </c>
      <c r="G423" s="71" t="s">
        <v>33</v>
      </c>
      <c r="H423" s="240" t="s">
        <v>2412</v>
      </c>
      <c r="I423" s="35" t="e">
        <f>VLOOKUP(H423,#REF!,1,FALSE)</f>
        <v>#REF!</v>
      </c>
      <c r="J423" s="56" t="s">
        <v>35</v>
      </c>
      <c r="K423" s="53" t="s">
        <v>2438</v>
      </c>
      <c r="L423" s="101" t="s">
        <v>2439</v>
      </c>
      <c r="M423" s="72"/>
      <c r="N423" s="75" t="s">
        <v>2440</v>
      </c>
      <c r="O423" s="36" t="s">
        <v>2441</v>
      </c>
      <c r="P423" s="230">
        <v>6740</v>
      </c>
      <c r="Q423" s="95"/>
      <c r="R423" s="60">
        <f t="shared" si="25"/>
        <v>0</v>
      </c>
      <c r="S423" s="45">
        <v>202309</v>
      </c>
      <c r="T423" s="75" t="s">
        <v>2442</v>
      </c>
      <c r="U423" s="64"/>
      <c r="V423" s="218">
        <v>0</v>
      </c>
      <c r="W423" s="77"/>
      <c r="X423" s="93"/>
      <c r="Y423" s="93"/>
      <c r="Z423" s="249" t="s">
        <v>2443</v>
      </c>
      <c r="AA423" s="233">
        <v>0.4</v>
      </c>
      <c r="AB423" s="234">
        <v>0</v>
      </c>
      <c r="AC423" s="234">
        <f>AA423*AB423</f>
        <v>0</v>
      </c>
      <c r="AD423" s="225"/>
    </row>
    <row r="424" spans="1:30" s="52" customFormat="1" ht="15" customHeight="1">
      <c r="A424" s="53" t="s">
        <v>27</v>
      </c>
      <c r="B424" s="240" t="s">
        <v>2040</v>
      </c>
      <c r="C424" s="54" t="s">
        <v>2085</v>
      </c>
      <c r="D424" s="54" t="s">
        <v>2013</v>
      </c>
      <c r="E424" s="53" t="s">
        <v>2410</v>
      </c>
      <c r="F424" s="53" t="s">
        <v>2411</v>
      </c>
      <c r="G424" s="71" t="s">
        <v>33</v>
      </c>
      <c r="H424" s="240" t="s">
        <v>2444</v>
      </c>
      <c r="I424" s="35" t="e">
        <f>VLOOKUP(H424,#REF!,1,FALSE)</f>
        <v>#REF!</v>
      </c>
      <c r="J424" s="56" t="s">
        <v>35</v>
      </c>
      <c r="K424" s="71" t="s">
        <v>2445</v>
      </c>
      <c r="L424" s="101" t="s">
        <v>2445</v>
      </c>
      <c r="M424" s="72" t="s">
        <v>2446</v>
      </c>
      <c r="N424" s="75">
        <v>45142</v>
      </c>
      <c r="O424" s="36" t="s">
        <v>89</v>
      </c>
      <c r="P424" s="230">
        <v>0</v>
      </c>
      <c r="Q424" s="95"/>
      <c r="R424" s="60">
        <f t="shared" si="25"/>
        <v>0</v>
      </c>
      <c r="S424" s="45">
        <v>202309</v>
      </c>
      <c r="T424" s="75" t="s">
        <v>2447</v>
      </c>
      <c r="U424" s="64"/>
      <c r="V424" s="218"/>
      <c r="W424" s="77"/>
      <c r="X424" s="93"/>
      <c r="Y424" s="93"/>
      <c r="Z424" s="249" t="s">
        <v>2448</v>
      </c>
      <c r="AA424" s="233"/>
      <c r="AB424" s="234"/>
      <c r="AC424" s="234"/>
      <c r="AD424" s="225"/>
    </row>
    <row r="425" spans="1:30" s="52" customFormat="1" ht="15" customHeight="1">
      <c r="A425" s="53" t="s">
        <v>27</v>
      </c>
      <c r="B425" s="240" t="s">
        <v>2040</v>
      </c>
      <c r="C425" s="54" t="s">
        <v>2085</v>
      </c>
      <c r="D425" s="54" t="s">
        <v>2013</v>
      </c>
      <c r="E425" s="53" t="s">
        <v>2410</v>
      </c>
      <c r="F425" s="53" t="s">
        <v>2411</v>
      </c>
      <c r="G425" s="71" t="s">
        <v>33</v>
      </c>
      <c r="H425" s="240" t="s">
        <v>2412</v>
      </c>
      <c r="I425" s="35" t="e">
        <f>VLOOKUP(H425,#REF!,1,FALSE)</f>
        <v>#REF!</v>
      </c>
      <c r="J425" s="56" t="s">
        <v>35</v>
      </c>
      <c r="K425" s="53" t="s">
        <v>2449</v>
      </c>
      <c r="L425" s="101" t="s">
        <v>2450</v>
      </c>
      <c r="M425" s="72"/>
      <c r="N425" s="75" t="s">
        <v>2414</v>
      </c>
      <c r="O425" s="71" t="s">
        <v>2451</v>
      </c>
      <c r="P425" s="230">
        <v>6740</v>
      </c>
      <c r="Q425" s="95"/>
      <c r="R425" s="60">
        <f t="shared" si="25"/>
        <v>0</v>
      </c>
      <c r="S425" s="45">
        <v>202309</v>
      </c>
      <c r="T425" s="75" t="s">
        <v>2452</v>
      </c>
      <c r="U425" s="64"/>
      <c r="V425" s="218">
        <v>0</v>
      </c>
      <c r="W425" s="237"/>
      <c r="X425" s="93"/>
      <c r="Y425" s="93"/>
      <c r="Z425" s="249" t="s">
        <v>2453</v>
      </c>
      <c r="AA425" s="233"/>
      <c r="AB425" s="234"/>
      <c r="AC425" s="234"/>
      <c r="AD425" s="225"/>
    </row>
    <row r="426" spans="1:30" s="52" customFormat="1" ht="15" customHeight="1">
      <c r="A426" s="53" t="s">
        <v>27</v>
      </c>
      <c r="B426" s="240" t="s">
        <v>2040</v>
      </c>
      <c r="C426" s="54" t="s">
        <v>2085</v>
      </c>
      <c r="D426" s="54" t="s">
        <v>2013</v>
      </c>
      <c r="E426" s="53" t="s">
        <v>2410</v>
      </c>
      <c r="F426" s="53" t="s">
        <v>2411</v>
      </c>
      <c r="G426" s="71" t="s">
        <v>33</v>
      </c>
      <c r="H426" s="240" t="s">
        <v>2412</v>
      </c>
      <c r="I426" s="35" t="e">
        <f>VLOOKUP(H426,#REF!,1,FALSE)</f>
        <v>#REF!</v>
      </c>
      <c r="J426" s="56" t="s">
        <v>35</v>
      </c>
      <c r="K426" s="53" t="s">
        <v>2454</v>
      </c>
      <c r="L426" s="101" t="s">
        <v>2455</v>
      </c>
      <c r="M426" s="72"/>
      <c r="N426" s="75" t="s">
        <v>2456</v>
      </c>
      <c r="O426" s="71" t="s">
        <v>535</v>
      </c>
      <c r="P426" s="230">
        <v>6100</v>
      </c>
      <c r="Q426" s="95"/>
      <c r="R426" s="60">
        <f t="shared" si="25"/>
        <v>0</v>
      </c>
      <c r="S426" s="45">
        <v>202309</v>
      </c>
      <c r="T426" s="75" t="s">
        <v>2457</v>
      </c>
      <c r="U426" s="64"/>
      <c r="V426" s="218">
        <v>0</v>
      </c>
      <c r="W426" s="77"/>
      <c r="X426" s="93"/>
      <c r="Y426" s="93"/>
      <c r="Z426" s="249" t="s">
        <v>2458</v>
      </c>
      <c r="AA426" s="233"/>
      <c r="AB426" s="234">
        <v>0</v>
      </c>
      <c r="AC426" s="234">
        <f>AA426*AB426</f>
        <v>0</v>
      </c>
      <c r="AD426" s="225"/>
    </row>
    <row r="427" spans="1:30" s="52" customFormat="1" ht="15" customHeight="1">
      <c r="A427" s="53" t="s">
        <v>27</v>
      </c>
      <c r="B427" s="240" t="s">
        <v>2040</v>
      </c>
      <c r="C427" s="54" t="s">
        <v>2085</v>
      </c>
      <c r="D427" s="54" t="s">
        <v>2013</v>
      </c>
      <c r="E427" s="53" t="s">
        <v>2389</v>
      </c>
      <c r="F427" s="53" t="s">
        <v>2390</v>
      </c>
      <c r="G427" s="71" t="s">
        <v>33</v>
      </c>
      <c r="H427" s="240" t="s">
        <v>2459</v>
      </c>
      <c r="I427" s="35" t="e">
        <f>VLOOKUP(H427,#REF!,1,FALSE)</f>
        <v>#REF!</v>
      </c>
      <c r="J427" s="56" t="s">
        <v>35</v>
      </c>
      <c r="K427" s="53" t="s">
        <v>2460</v>
      </c>
      <c r="L427" s="101" t="s">
        <v>2461</v>
      </c>
      <c r="M427" s="72" t="s">
        <v>2462</v>
      </c>
      <c r="N427" s="75">
        <v>45113</v>
      </c>
      <c r="O427" s="71" t="s">
        <v>328</v>
      </c>
      <c r="P427" s="230">
        <v>6740</v>
      </c>
      <c r="Q427" s="95">
        <v>81.61</v>
      </c>
      <c r="R427" s="60">
        <f t="shared" si="25"/>
        <v>550051.4</v>
      </c>
      <c r="S427" s="45">
        <v>202309</v>
      </c>
      <c r="T427" s="75" t="s">
        <v>2463</v>
      </c>
      <c r="U427" s="64"/>
      <c r="V427" s="218">
        <v>81.605332587000007</v>
      </c>
      <c r="W427" s="77"/>
      <c r="X427" s="93"/>
      <c r="Y427" s="93"/>
      <c r="Z427" s="249" t="s">
        <v>2464</v>
      </c>
      <c r="AA427" s="233">
        <v>0.4</v>
      </c>
      <c r="AB427" s="234">
        <v>200</v>
      </c>
      <c r="AC427" s="234">
        <f>AA427*AB427</f>
        <v>80</v>
      </c>
      <c r="AD427" s="225"/>
    </row>
    <row r="428" spans="1:30" s="52" customFormat="1" ht="15" customHeight="1">
      <c r="A428" s="53" t="s">
        <v>27</v>
      </c>
      <c r="B428" s="240" t="s">
        <v>2040</v>
      </c>
      <c r="C428" s="54" t="s">
        <v>2085</v>
      </c>
      <c r="D428" s="54" t="s">
        <v>2013</v>
      </c>
      <c r="E428" s="53" t="s">
        <v>2402</v>
      </c>
      <c r="F428" s="53" t="s">
        <v>2403</v>
      </c>
      <c r="G428" s="71" t="s">
        <v>33</v>
      </c>
      <c r="H428" s="240" t="s">
        <v>2465</v>
      </c>
      <c r="I428" s="35" t="e">
        <f>VLOOKUP(H428,#REF!,1,FALSE)</f>
        <v>#REF!</v>
      </c>
      <c r="J428" s="56" t="s">
        <v>35</v>
      </c>
      <c r="K428" s="53" t="s">
        <v>2466</v>
      </c>
      <c r="L428" s="101" t="s">
        <v>2467</v>
      </c>
      <c r="M428" s="72" t="s">
        <v>2468</v>
      </c>
      <c r="N428" s="75">
        <v>45115</v>
      </c>
      <c r="O428" s="71" t="s">
        <v>328</v>
      </c>
      <c r="P428" s="230">
        <v>6740</v>
      </c>
      <c r="Q428" s="95">
        <v>82.47</v>
      </c>
      <c r="R428" s="60">
        <f t="shared" si="25"/>
        <v>555847.80000000005</v>
      </c>
      <c r="S428" s="45">
        <v>202309</v>
      </c>
      <c r="T428" s="75" t="s">
        <v>2469</v>
      </c>
      <c r="U428" s="64"/>
      <c r="V428" s="218">
        <v>82.473715604000006</v>
      </c>
      <c r="W428" s="77"/>
      <c r="X428" s="93"/>
      <c r="Y428" s="93"/>
      <c r="Z428" s="249" t="s">
        <v>2470</v>
      </c>
      <c r="AA428" s="233">
        <v>0.4</v>
      </c>
      <c r="AB428" s="234">
        <v>200</v>
      </c>
      <c r="AC428" s="234">
        <f>AA428*AB428</f>
        <v>80</v>
      </c>
      <c r="AD428" s="225"/>
    </row>
    <row r="429" spans="1:30" s="52" customFormat="1" ht="15" customHeight="1">
      <c r="A429" s="241" t="s">
        <v>27</v>
      </c>
      <c r="B429" s="240" t="s">
        <v>1937</v>
      </c>
      <c r="C429" s="240" t="s">
        <v>2050</v>
      </c>
      <c r="D429" s="240" t="s">
        <v>2013</v>
      </c>
      <c r="E429" s="241" t="s">
        <v>2471</v>
      </c>
      <c r="F429" s="241" t="s">
        <v>2472</v>
      </c>
      <c r="G429" s="241" t="s">
        <v>33</v>
      </c>
      <c r="H429" s="55" t="s">
        <v>2473</v>
      </c>
      <c r="I429" s="35" t="e">
        <f>VLOOKUP(H429,#REF!,1,FALSE)</f>
        <v>#REF!</v>
      </c>
      <c r="J429" s="215" t="s">
        <v>35</v>
      </c>
      <c r="K429" s="241" t="s">
        <v>2474</v>
      </c>
      <c r="L429" s="250" t="s">
        <v>2475</v>
      </c>
      <c r="M429" s="72"/>
      <c r="N429" s="75" t="s">
        <v>2476</v>
      </c>
      <c r="O429" s="93" t="s">
        <v>2477</v>
      </c>
      <c r="P429" s="230">
        <v>6740</v>
      </c>
      <c r="Q429" s="95"/>
      <c r="R429" s="231">
        <f t="shared" si="25"/>
        <v>0</v>
      </c>
      <c r="S429" s="45">
        <v>202309</v>
      </c>
      <c r="T429" s="75" t="s">
        <v>2478</v>
      </c>
      <c r="U429" s="240"/>
      <c r="V429" s="218">
        <v>0</v>
      </c>
      <c r="W429" s="227"/>
      <c r="X429" s="93"/>
      <c r="Y429" s="93"/>
      <c r="Z429" s="249" t="s">
        <v>2479</v>
      </c>
      <c r="AA429" s="233"/>
      <c r="AB429" s="234">
        <v>0</v>
      </c>
      <c r="AC429" s="234">
        <f t="shared" ref="AC429:AC440" si="27">AA429*AB429</f>
        <v>0</v>
      </c>
      <c r="AD429" s="225"/>
    </row>
    <row r="430" spans="1:30" s="52" customFormat="1" ht="15" customHeight="1">
      <c r="A430" s="241" t="s">
        <v>27</v>
      </c>
      <c r="B430" s="240" t="s">
        <v>1937</v>
      </c>
      <c r="C430" s="240" t="s">
        <v>2050</v>
      </c>
      <c r="D430" s="240" t="s">
        <v>2013</v>
      </c>
      <c r="E430" s="241" t="s">
        <v>2471</v>
      </c>
      <c r="F430" s="241" t="s">
        <v>2472</v>
      </c>
      <c r="G430" s="241" t="s">
        <v>33</v>
      </c>
      <c r="H430" s="55" t="s">
        <v>2473</v>
      </c>
      <c r="I430" s="35" t="e">
        <f>VLOOKUP(H430,#REF!,1,FALSE)</f>
        <v>#REF!</v>
      </c>
      <c r="J430" s="215" t="s">
        <v>35</v>
      </c>
      <c r="K430" s="241" t="s">
        <v>2480</v>
      </c>
      <c r="L430" s="250" t="s">
        <v>2480</v>
      </c>
      <c r="M430" s="72"/>
      <c r="N430" s="75" t="s">
        <v>2481</v>
      </c>
      <c r="O430" s="93" t="s">
        <v>2482</v>
      </c>
      <c r="P430" s="230">
        <v>6740</v>
      </c>
      <c r="Q430" s="95"/>
      <c r="R430" s="231">
        <f t="shared" si="25"/>
        <v>0</v>
      </c>
      <c r="S430" s="45">
        <v>202309</v>
      </c>
      <c r="T430" s="75" t="s">
        <v>2478</v>
      </c>
      <c r="U430" s="240"/>
      <c r="V430" s="218">
        <v>0</v>
      </c>
      <c r="W430" s="227"/>
      <c r="X430" s="93"/>
      <c r="Y430" s="93"/>
      <c r="Z430" s="249" t="s">
        <v>2483</v>
      </c>
      <c r="AA430" s="233"/>
      <c r="AB430" s="234">
        <v>0</v>
      </c>
      <c r="AC430" s="234">
        <f t="shared" si="27"/>
        <v>0</v>
      </c>
      <c r="AD430" s="225"/>
    </row>
    <row r="431" spans="1:30" s="52" customFormat="1" ht="15" customHeight="1">
      <c r="A431" s="241" t="s">
        <v>27</v>
      </c>
      <c r="B431" s="240" t="s">
        <v>1937</v>
      </c>
      <c r="C431" s="240" t="s">
        <v>2050</v>
      </c>
      <c r="D431" s="240" t="s">
        <v>2013</v>
      </c>
      <c r="E431" s="241" t="s">
        <v>2471</v>
      </c>
      <c r="F431" s="241" t="s">
        <v>2472</v>
      </c>
      <c r="G431" s="241" t="s">
        <v>33</v>
      </c>
      <c r="H431" s="55" t="s">
        <v>2473</v>
      </c>
      <c r="I431" s="35" t="e">
        <f>VLOOKUP(H431,#REF!,1,FALSE)</f>
        <v>#REF!</v>
      </c>
      <c r="J431" s="215" t="s">
        <v>1487</v>
      </c>
      <c r="K431" s="241" t="s">
        <v>2484</v>
      </c>
      <c r="L431" s="250" t="s">
        <v>2485</v>
      </c>
      <c r="M431" s="72"/>
      <c r="N431" s="75" t="s">
        <v>2486</v>
      </c>
      <c r="O431" s="93" t="s">
        <v>2487</v>
      </c>
      <c r="P431" s="230">
        <v>6740</v>
      </c>
      <c r="Q431" s="95">
        <v>64</v>
      </c>
      <c r="R431" s="231">
        <f t="shared" si="25"/>
        <v>431360</v>
      </c>
      <c r="S431" s="45">
        <v>202309</v>
      </c>
      <c r="T431" s="75" t="s">
        <v>2488</v>
      </c>
      <c r="U431" s="240"/>
      <c r="V431" s="218">
        <v>63.251686096</v>
      </c>
      <c r="W431" s="227"/>
      <c r="X431" s="93"/>
      <c r="Y431" s="93"/>
      <c r="Z431" s="249" t="s">
        <v>2489</v>
      </c>
      <c r="AA431" s="233">
        <v>0.4</v>
      </c>
      <c r="AB431" s="234">
        <v>160</v>
      </c>
      <c r="AC431" s="234">
        <f t="shared" si="27"/>
        <v>64</v>
      </c>
      <c r="AD431" s="225"/>
    </row>
    <row r="432" spans="1:30" s="52" customFormat="1" ht="15" customHeight="1">
      <c r="A432" s="241" t="s">
        <v>27</v>
      </c>
      <c r="B432" s="240" t="s">
        <v>1937</v>
      </c>
      <c r="C432" s="240" t="s">
        <v>2050</v>
      </c>
      <c r="D432" s="240" t="s">
        <v>2013</v>
      </c>
      <c r="E432" s="241" t="s">
        <v>2471</v>
      </c>
      <c r="F432" s="241" t="s">
        <v>2472</v>
      </c>
      <c r="G432" s="241" t="s">
        <v>33</v>
      </c>
      <c r="H432" s="55" t="s">
        <v>2473</v>
      </c>
      <c r="I432" s="35" t="e">
        <f>VLOOKUP(H432,#REF!,1,FALSE)</f>
        <v>#REF!</v>
      </c>
      <c r="J432" s="215" t="s">
        <v>35</v>
      </c>
      <c r="K432" s="241" t="s">
        <v>2490</v>
      </c>
      <c r="L432" s="250" t="s">
        <v>2491</v>
      </c>
      <c r="M432" s="72" t="s">
        <v>2492</v>
      </c>
      <c r="N432" s="75" t="s">
        <v>2493</v>
      </c>
      <c r="O432" s="93" t="s">
        <v>1332</v>
      </c>
      <c r="P432" s="230">
        <v>6740</v>
      </c>
      <c r="Q432" s="95"/>
      <c r="R432" s="231">
        <f t="shared" si="25"/>
        <v>0</v>
      </c>
      <c r="S432" s="45">
        <v>202309</v>
      </c>
      <c r="T432" s="75" t="s">
        <v>2494</v>
      </c>
      <c r="U432" s="240"/>
      <c r="V432" s="218">
        <v>0</v>
      </c>
      <c r="W432" s="227"/>
      <c r="X432" s="93"/>
      <c r="Y432" s="93"/>
      <c r="Z432" s="249" t="s">
        <v>2495</v>
      </c>
      <c r="AA432" s="233">
        <v>0.4</v>
      </c>
      <c r="AB432" s="234">
        <v>0</v>
      </c>
      <c r="AC432" s="234">
        <f t="shared" si="27"/>
        <v>0</v>
      </c>
      <c r="AD432" s="225"/>
    </row>
    <row r="433" spans="1:30" s="52" customFormat="1" ht="15" customHeight="1">
      <c r="A433" s="241" t="s">
        <v>27</v>
      </c>
      <c r="B433" s="240" t="s">
        <v>1937</v>
      </c>
      <c r="C433" s="240" t="s">
        <v>2050</v>
      </c>
      <c r="D433" s="240" t="s">
        <v>2013</v>
      </c>
      <c r="E433" s="241" t="s">
        <v>2471</v>
      </c>
      <c r="F433" s="241" t="s">
        <v>2472</v>
      </c>
      <c r="G433" s="241" t="s">
        <v>33</v>
      </c>
      <c r="H433" s="55" t="s">
        <v>2473</v>
      </c>
      <c r="I433" s="35" t="e">
        <f>VLOOKUP(H433,#REF!,1,FALSE)</f>
        <v>#REF!</v>
      </c>
      <c r="J433" s="215" t="s">
        <v>35</v>
      </c>
      <c r="K433" s="241" t="s">
        <v>2496</v>
      </c>
      <c r="L433" s="250" t="s">
        <v>2497</v>
      </c>
      <c r="M433" s="72" t="s">
        <v>2492</v>
      </c>
      <c r="N433" s="75">
        <v>44899</v>
      </c>
      <c r="O433" s="93" t="s">
        <v>460</v>
      </c>
      <c r="P433" s="230">
        <v>6740</v>
      </c>
      <c r="Q433" s="95">
        <v>40</v>
      </c>
      <c r="R433" s="231">
        <f t="shared" si="25"/>
        <v>269600</v>
      </c>
      <c r="S433" s="45">
        <v>202309</v>
      </c>
      <c r="T433" s="75" t="s">
        <v>2498</v>
      </c>
      <c r="U433" s="240"/>
      <c r="V433" s="218">
        <v>39.896259307999998</v>
      </c>
      <c r="W433" s="227"/>
      <c r="X433" s="93"/>
      <c r="Y433" s="93"/>
      <c r="Z433" s="249" t="s">
        <v>2499</v>
      </c>
      <c r="AA433" s="233">
        <v>0.4</v>
      </c>
      <c r="AB433" s="234">
        <v>100</v>
      </c>
      <c r="AC433" s="234">
        <f t="shared" si="27"/>
        <v>40</v>
      </c>
      <c r="AD433" s="225"/>
    </row>
    <row r="434" spans="1:30" s="52" customFormat="1" ht="15" customHeight="1">
      <c r="A434" s="241" t="s">
        <v>27</v>
      </c>
      <c r="B434" s="240" t="s">
        <v>1937</v>
      </c>
      <c r="C434" s="240" t="s">
        <v>2050</v>
      </c>
      <c r="D434" s="240" t="s">
        <v>2013</v>
      </c>
      <c r="E434" s="241" t="s">
        <v>2471</v>
      </c>
      <c r="F434" s="241" t="s">
        <v>2472</v>
      </c>
      <c r="G434" s="241" t="s">
        <v>33</v>
      </c>
      <c r="H434" s="55" t="s">
        <v>2500</v>
      </c>
      <c r="I434" s="35" t="e">
        <f>VLOOKUP(H434,#REF!,1,FALSE)</f>
        <v>#REF!</v>
      </c>
      <c r="J434" s="215" t="s">
        <v>35</v>
      </c>
      <c r="K434" s="241" t="s">
        <v>2501</v>
      </c>
      <c r="L434" s="250" t="s">
        <v>2502</v>
      </c>
      <c r="M434" s="72" t="s">
        <v>2492</v>
      </c>
      <c r="N434" s="75">
        <v>44986</v>
      </c>
      <c r="O434" s="93" t="s">
        <v>1370</v>
      </c>
      <c r="P434" s="230">
        <v>0</v>
      </c>
      <c r="Q434" s="95">
        <v>0</v>
      </c>
      <c r="R434" s="231">
        <f t="shared" si="25"/>
        <v>0</v>
      </c>
      <c r="S434" s="45">
        <v>202309</v>
      </c>
      <c r="T434" s="75" t="s">
        <v>2503</v>
      </c>
      <c r="U434" s="240"/>
      <c r="V434" s="218">
        <v>0</v>
      </c>
      <c r="W434" s="227"/>
      <c r="X434" s="93"/>
      <c r="Y434" s="93"/>
      <c r="Z434" s="249" t="s">
        <v>2504</v>
      </c>
      <c r="AA434" s="233">
        <v>0.4</v>
      </c>
      <c r="AB434" s="234">
        <v>80</v>
      </c>
      <c r="AC434" s="234">
        <f t="shared" si="27"/>
        <v>32</v>
      </c>
      <c r="AD434" s="225"/>
    </row>
    <row r="435" spans="1:30" s="52" customFormat="1" ht="15" customHeight="1">
      <c r="A435" s="241" t="s">
        <v>27</v>
      </c>
      <c r="B435" s="240" t="s">
        <v>1937</v>
      </c>
      <c r="C435" s="240" t="s">
        <v>2050</v>
      </c>
      <c r="D435" s="240" t="s">
        <v>2013</v>
      </c>
      <c r="E435" s="241" t="s">
        <v>2471</v>
      </c>
      <c r="F435" s="241" t="s">
        <v>2472</v>
      </c>
      <c r="G435" s="241" t="s">
        <v>33</v>
      </c>
      <c r="H435" s="55" t="s">
        <v>2473</v>
      </c>
      <c r="I435" s="35" t="e">
        <f>VLOOKUP(H435,#REF!,1,FALSE)</f>
        <v>#REF!</v>
      </c>
      <c r="J435" s="215" t="s">
        <v>35</v>
      </c>
      <c r="K435" s="241" t="s">
        <v>2505</v>
      </c>
      <c r="L435" s="250" t="s">
        <v>2506</v>
      </c>
      <c r="M435" s="72" t="s">
        <v>2507</v>
      </c>
      <c r="N435" s="75">
        <v>44993</v>
      </c>
      <c r="O435" s="93" t="s">
        <v>328</v>
      </c>
      <c r="P435" s="230">
        <v>6740</v>
      </c>
      <c r="Q435" s="95">
        <v>83.41</v>
      </c>
      <c r="R435" s="231">
        <f t="shared" si="25"/>
        <v>562183.4</v>
      </c>
      <c r="S435" s="45">
        <v>202309</v>
      </c>
      <c r="T435" s="75" t="s">
        <v>2508</v>
      </c>
      <c r="U435" s="240"/>
      <c r="V435" s="218">
        <v>83.414726256999998</v>
      </c>
      <c r="W435" s="227"/>
      <c r="X435" s="93"/>
      <c r="Y435" s="93"/>
      <c r="Z435" s="249" t="s">
        <v>2509</v>
      </c>
      <c r="AA435" s="233">
        <v>0.4</v>
      </c>
      <c r="AB435" s="234">
        <v>200</v>
      </c>
      <c r="AC435" s="234">
        <f t="shared" si="27"/>
        <v>80</v>
      </c>
      <c r="AD435" s="225"/>
    </row>
    <row r="436" spans="1:30" s="52" customFormat="1" ht="15" customHeight="1">
      <c r="A436" s="54" t="s">
        <v>27</v>
      </c>
      <c r="B436" s="241" t="s">
        <v>2071</v>
      </c>
      <c r="C436" s="54" t="s">
        <v>2072</v>
      </c>
      <c r="D436" s="53" t="s">
        <v>2013</v>
      </c>
      <c r="E436" s="54" t="s">
        <v>2510</v>
      </c>
      <c r="F436" s="54" t="s">
        <v>2511</v>
      </c>
      <c r="G436" s="54" t="s">
        <v>33</v>
      </c>
      <c r="H436" s="55" t="s">
        <v>2512</v>
      </c>
      <c r="I436" s="35" t="e">
        <f>VLOOKUP(H436,#REF!,1,FALSE)</f>
        <v>#REF!</v>
      </c>
      <c r="J436" s="215" t="s">
        <v>35</v>
      </c>
      <c r="K436" s="54" t="s">
        <v>2305</v>
      </c>
      <c r="L436" s="154" t="s">
        <v>2511</v>
      </c>
      <c r="M436" s="72"/>
      <c r="N436" s="191" t="s">
        <v>2513</v>
      </c>
      <c r="O436" s="53" t="s">
        <v>2514</v>
      </c>
      <c r="P436" s="230">
        <v>6740</v>
      </c>
      <c r="Q436" s="95">
        <v>29.69</v>
      </c>
      <c r="R436" s="231">
        <f t="shared" si="25"/>
        <v>200110.6</v>
      </c>
      <c r="S436" s="45">
        <v>202309</v>
      </c>
      <c r="T436" s="75" t="s">
        <v>2515</v>
      </c>
      <c r="U436" s="227"/>
      <c r="V436" s="218">
        <v>29.693918228000001</v>
      </c>
      <c r="W436" s="237"/>
      <c r="X436" s="93"/>
      <c r="Y436" s="93"/>
      <c r="Z436" s="249" t="s">
        <v>2516</v>
      </c>
      <c r="AA436" s="233">
        <v>0.4</v>
      </c>
      <c r="AB436" s="234">
        <v>70</v>
      </c>
      <c r="AC436" s="234">
        <f t="shared" si="27"/>
        <v>28</v>
      </c>
      <c r="AD436" s="225"/>
    </row>
    <row r="437" spans="1:30" s="52" customFormat="1" ht="15" customHeight="1">
      <c r="A437" s="241" t="s">
        <v>27</v>
      </c>
      <c r="B437" s="240" t="s">
        <v>1937</v>
      </c>
      <c r="C437" s="240" t="s">
        <v>2112</v>
      </c>
      <c r="D437" s="240" t="s">
        <v>2013</v>
      </c>
      <c r="E437" s="241" t="s">
        <v>2517</v>
      </c>
      <c r="F437" s="241" t="s">
        <v>2518</v>
      </c>
      <c r="G437" s="241" t="s">
        <v>33</v>
      </c>
      <c r="H437" s="55" t="s">
        <v>2519</v>
      </c>
      <c r="I437" s="35" t="e">
        <f>VLOOKUP(H437,#REF!,1,FALSE)</f>
        <v>#REF!</v>
      </c>
      <c r="J437" s="215" t="s">
        <v>35</v>
      </c>
      <c r="K437" s="241" t="s">
        <v>2520</v>
      </c>
      <c r="L437" s="250" t="s">
        <v>2521</v>
      </c>
      <c r="M437" s="72"/>
      <c r="N437" s="75" t="s">
        <v>2522</v>
      </c>
      <c r="O437" s="93" t="s">
        <v>2523</v>
      </c>
      <c r="P437" s="230">
        <v>6740</v>
      </c>
      <c r="Q437" s="95">
        <v>64.55</v>
      </c>
      <c r="R437" s="231">
        <f t="shared" si="25"/>
        <v>435067</v>
      </c>
      <c r="S437" s="45">
        <v>202309</v>
      </c>
      <c r="T437" s="75" t="s">
        <v>2524</v>
      </c>
      <c r="U437" s="240"/>
      <c r="V437" s="218">
        <v>64.547348021999994</v>
      </c>
      <c r="W437" s="227"/>
      <c r="X437" s="93"/>
      <c r="Y437" s="93"/>
      <c r="Z437" s="249" t="s">
        <v>2525</v>
      </c>
      <c r="AA437" s="233">
        <v>0.4</v>
      </c>
      <c r="AB437" s="234">
        <v>160</v>
      </c>
      <c r="AC437" s="234">
        <f t="shared" si="27"/>
        <v>64</v>
      </c>
      <c r="AD437" s="225"/>
    </row>
    <row r="438" spans="1:30" s="52" customFormat="1" ht="15" customHeight="1">
      <c r="A438" s="241" t="s">
        <v>27</v>
      </c>
      <c r="B438" s="240" t="s">
        <v>1937</v>
      </c>
      <c r="C438" s="240" t="s">
        <v>2112</v>
      </c>
      <c r="D438" s="240" t="s">
        <v>2013</v>
      </c>
      <c r="E438" s="241" t="s">
        <v>2517</v>
      </c>
      <c r="F438" s="241" t="s">
        <v>2518</v>
      </c>
      <c r="G438" s="241" t="s">
        <v>33</v>
      </c>
      <c r="H438" s="55" t="s">
        <v>2519</v>
      </c>
      <c r="I438" s="35" t="e">
        <f>VLOOKUP(H438,#REF!,1,FALSE)</f>
        <v>#REF!</v>
      </c>
      <c r="J438" s="215" t="s">
        <v>35</v>
      </c>
      <c r="K438" s="241" t="s">
        <v>2526</v>
      </c>
      <c r="L438" s="250" t="s">
        <v>2527</v>
      </c>
      <c r="M438" s="72"/>
      <c r="N438" s="75">
        <v>43497</v>
      </c>
      <c r="O438" s="93" t="s">
        <v>2037</v>
      </c>
      <c r="P438" s="230">
        <v>6740</v>
      </c>
      <c r="Q438" s="95"/>
      <c r="R438" s="231">
        <f t="shared" si="25"/>
        <v>0</v>
      </c>
      <c r="S438" s="45">
        <v>202309</v>
      </c>
      <c r="T438" s="75" t="s">
        <v>2528</v>
      </c>
      <c r="U438" s="240"/>
      <c r="V438" s="218">
        <v>0</v>
      </c>
      <c r="W438" s="227"/>
      <c r="X438" s="93"/>
      <c r="Y438" s="93"/>
      <c r="Z438" s="249" t="s">
        <v>2529</v>
      </c>
      <c r="AA438" s="233"/>
      <c r="AB438" s="234">
        <v>0</v>
      </c>
      <c r="AC438" s="234">
        <f t="shared" si="27"/>
        <v>0</v>
      </c>
      <c r="AD438" s="225"/>
    </row>
    <row r="439" spans="1:30" s="52" customFormat="1" ht="15" customHeight="1">
      <c r="A439" s="241" t="s">
        <v>27</v>
      </c>
      <c r="B439" s="240" t="s">
        <v>1937</v>
      </c>
      <c r="C439" s="240" t="s">
        <v>2112</v>
      </c>
      <c r="D439" s="240" t="s">
        <v>2013</v>
      </c>
      <c r="E439" s="241" t="s">
        <v>2517</v>
      </c>
      <c r="F439" s="241" t="s">
        <v>2518</v>
      </c>
      <c r="G439" s="241" t="s">
        <v>33</v>
      </c>
      <c r="H439" s="55" t="s">
        <v>2519</v>
      </c>
      <c r="I439" s="35" t="e">
        <f>VLOOKUP(H439,#REF!,1,FALSE)</f>
        <v>#REF!</v>
      </c>
      <c r="J439" s="215" t="s">
        <v>35</v>
      </c>
      <c r="K439" s="241" t="s">
        <v>2526</v>
      </c>
      <c r="L439" s="250" t="s">
        <v>2530</v>
      </c>
      <c r="M439" s="72"/>
      <c r="N439" s="75">
        <v>44933</v>
      </c>
      <c r="O439" s="93" t="s">
        <v>2531</v>
      </c>
      <c r="P439" s="230">
        <v>6740</v>
      </c>
      <c r="Q439" s="95">
        <v>162.22999999999999</v>
      </c>
      <c r="R439" s="231">
        <f t="shared" si="25"/>
        <v>1093430.2</v>
      </c>
      <c r="S439" s="45">
        <v>202309</v>
      </c>
      <c r="T439" s="75" t="s">
        <v>2532</v>
      </c>
      <c r="U439" s="240"/>
      <c r="V439" s="218">
        <v>162.22567930899999</v>
      </c>
      <c r="W439" s="227"/>
      <c r="X439" s="93"/>
      <c r="Y439" s="93"/>
      <c r="Z439" s="249" t="s">
        <v>2533</v>
      </c>
      <c r="AA439" s="233">
        <v>0.4</v>
      </c>
      <c r="AB439" s="234">
        <v>360</v>
      </c>
      <c r="AC439" s="234">
        <f t="shared" si="27"/>
        <v>144</v>
      </c>
      <c r="AD439" s="225"/>
    </row>
    <row r="440" spans="1:30" s="52" customFormat="1" ht="15" customHeight="1">
      <c r="A440" s="241" t="s">
        <v>27</v>
      </c>
      <c r="B440" s="240" t="s">
        <v>1937</v>
      </c>
      <c r="C440" s="240" t="s">
        <v>2112</v>
      </c>
      <c r="D440" s="240" t="s">
        <v>2013</v>
      </c>
      <c r="E440" s="241" t="s">
        <v>2517</v>
      </c>
      <c r="F440" s="241" t="s">
        <v>2518</v>
      </c>
      <c r="G440" s="241" t="s">
        <v>33</v>
      </c>
      <c r="H440" s="55" t="s">
        <v>2519</v>
      </c>
      <c r="I440" s="35" t="e">
        <f>VLOOKUP(H440,#REF!,1,FALSE)</f>
        <v>#REF!</v>
      </c>
      <c r="J440" s="215" t="s">
        <v>1238</v>
      </c>
      <c r="K440" s="241" t="s">
        <v>2534</v>
      </c>
      <c r="L440" s="250" t="s">
        <v>2535</v>
      </c>
      <c r="M440" s="72"/>
      <c r="N440" s="75">
        <v>44986</v>
      </c>
      <c r="O440" s="93" t="s">
        <v>1359</v>
      </c>
      <c r="P440" s="230">
        <v>6740</v>
      </c>
      <c r="Q440" s="95">
        <v>64</v>
      </c>
      <c r="R440" s="62">
        <f t="shared" si="25"/>
        <v>431360</v>
      </c>
      <c r="S440" s="45">
        <v>202309</v>
      </c>
      <c r="T440" s="75" t="s">
        <v>2536</v>
      </c>
      <c r="U440" s="240"/>
      <c r="V440" s="218">
        <v>63.381714846938998</v>
      </c>
      <c r="W440" s="227"/>
      <c r="X440" s="93"/>
      <c r="Y440" s="93"/>
      <c r="Z440" s="249" t="s">
        <v>2537</v>
      </c>
      <c r="AA440" s="233">
        <v>0.4</v>
      </c>
      <c r="AB440" s="234">
        <v>160</v>
      </c>
      <c r="AC440" s="234">
        <f t="shared" si="27"/>
        <v>64</v>
      </c>
      <c r="AD440" s="225"/>
    </row>
    <row r="441" spans="1:30" s="52" customFormat="1" ht="15" customHeight="1">
      <c r="A441" s="241" t="s">
        <v>27</v>
      </c>
      <c r="B441" s="240" t="s">
        <v>1937</v>
      </c>
      <c r="C441" s="240" t="s">
        <v>2112</v>
      </c>
      <c r="D441" s="240" t="s">
        <v>2013</v>
      </c>
      <c r="E441" s="241" t="s">
        <v>2517</v>
      </c>
      <c r="F441" s="241" t="s">
        <v>2518</v>
      </c>
      <c r="G441" s="241" t="s">
        <v>33</v>
      </c>
      <c r="H441" s="55" t="s">
        <v>2538</v>
      </c>
      <c r="I441" s="35" t="e">
        <f>VLOOKUP(H441,#REF!,1,FALSE)</f>
        <v>#REF!</v>
      </c>
      <c r="J441" s="215" t="s">
        <v>35</v>
      </c>
      <c r="K441" s="241" t="s">
        <v>2526</v>
      </c>
      <c r="L441" s="250" t="s">
        <v>2539</v>
      </c>
      <c r="M441" s="72" t="s">
        <v>2540</v>
      </c>
      <c r="N441" s="75">
        <v>45139</v>
      </c>
      <c r="O441" s="93" t="s">
        <v>328</v>
      </c>
      <c r="P441" s="230">
        <v>6740</v>
      </c>
      <c r="Q441" s="230">
        <v>0.1</v>
      </c>
      <c r="R441" s="62">
        <f t="shared" si="25"/>
        <v>674</v>
      </c>
      <c r="S441" s="45">
        <v>202308</v>
      </c>
      <c r="T441" s="75" t="s">
        <v>2541</v>
      </c>
      <c r="U441" s="240"/>
      <c r="V441" s="218"/>
      <c r="W441" s="227"/>
      <c r="X441" s="93"/>
      <c r="Y441" s="93"/>
      <c r="Z441" s="249"/>
      <c r="AA441" s="233"/>
      <c r="AB441" s="234"/>
      <c r="AC441" s="234"/>
      <c r="AD441" s="225"/>
    </row>
    <row r="442" spans="1:30" s="52" customFormat="1" ht="15" customHeight="1">
      <c r="A442" s="241" t="s">
        <v>27</v>
      </c>
      <c r="B442" s="240" t="s">
        <v>1937</v>
      </c>
      <c r="C442" s="240" t="s">
        <v>2112</v>
      </c>
      <c r="D442" s="240" t="s">
        <v>2013</v>
      </c>
      <c r="E442" s="241" t="s">
        <v>2517</v>
      </c>
      <c r="F442" s="241" t="s">
        <v>2518</v>
      </c>
      <c r="G442" s="241" t="s">
        <v>33</v>
      </c>
      <c r="H442" s="55" t="s">
        <v>2538</v>
      </c>
      <c r="I442" s="35" t="e">
        <f>VLOOKUP(H442,#REF!,1,FALSE)</f>
        <v>#REF!</v>
      </c>
      <c r="J442" s="215" t="s">
        <v>35</v>
      </c>
      <c r="K442" s="241" t="s">
        <v>2526</v>
      </c>
      <c r="L442" s="250" t="s">
        <v>2539</v>
      </c>
      <c r="M442" s="72" t="s">
        <v>2540</v>
      </c>
      <c r="N442" s="75">
        <v>45139</v>
      </c>
      <c r="O442" s="93" t="s">
        <v>328</v>
      </c>
      <c r="P442" s="230">
        <v>6740</v>
      </c>
      <c r="Q442" s="230">
        <v>80</v>
      </c>
      <c r="R442" s="62">
        <f t="shared" si="25"/>
        <v>539200</v>
      </c>
      <c r="S442" s="45">
        <v>202309</v>
      </c>
      <c r="T442" s="75" t="s">
        <v>2542</v>
      </c>
      <c r="U442" s="240"/>
      <c r="V442" s="218">
        <v>78.678710531999997</v>
      </c>
      <c r="W442" s="227"/>
      <c r="X442" s="93"/>
      <c r="Y442" s="93"/>
      <c r="Z442" s="249" t="s">
        <v>2543</v>
      </c>
      <c r="AA442" s="233">
        <v>0.4</v>
      </c>
      <c r="AB442" s="234">
        <v>200</v>
      </c>
      <c r="AC442" s="234">
        <f>AA442*AB442</f>
        <v>80</v>
      </c>
      <c r="AD442" s="225"/>
    </row>
    <row r="443" spans="1:30" s="52" customFormat="1" ht="15" customHeight="1">
      <c r="A443" s="241" t="s">
        <v>27</v>
      </c>
      <c r="B443" s="240" t="s">
        <v>1937</v>
      </c>
      <c r="C443" s="240" t="s">
        <v>2112</v>
      </c>
      <c r="D443" s="240" t="s">
        <v>2013</v>
      </c>
      <c r="E443" s="241" t="s">
        <v>2517</v>
      </c>
      <c r="F443" s="241" t="s">
        <v>2544</v>
      </c>
      <c r="G443" s="241" t="s">
        <v>33</v>
      </c>
      <c r="H443" s="55" t="s">
        <v>2545</v>
      </c>
      <c r="I443" s="35" t="e">
        <f>VLOOKUP(H443,#REF!,1,FALSE)</f>
        <v>#REF!</v>
      </c>
      <c r="J443" s="240" t="s">
        <v>167</v>
      </c>
      <c r="K443" s="241" t="s">
        <v>2546</v>
      </c>
      <c r="L443" s="250" t="s">
        <v>2535</v>
      </c>
      <c r="M443" s="72"/>
      <c r="N443" s="75">
        <v>43831</v>
      </c>
      <c r="O443" s="93" t="s">
        <v>2547</v>
      </c>
      <c r="P443" s="230">
        <v>15000</v>
      </c>
      <c r="Q443" s="95"/>
      <c r="R443" s="231">
        <f t="shared" si="25"/>
        <v>0</v>
      </c>
      <c r="S443" s="45">
        <v>202309</v>
      </c>
      <c r="T443" s="75" t="s">
        <v>2548</v>
      </c>
      <c r="U443" s="240"/>
      <c r="V443" s="218"/>
      <c r="W443" s="227"/>
      <c r="X443" s="93"/>
      <c r="Y443" s="93"/>
      <c r="Z443" s="249" t="s">
        <v>2549</v>
      </c>
      <c r="AA443" s="233"/>
      <c r="AB443" s="234">
        <v>0</v>
      </c>
      <c r="AC443" s="234">
        <f>AA443*AB443</f>
        <v>0</v>
      </c>
      <c r="AD443" s="225"/>
    </row>
    <row r="444" spans="1:30" s="52" customFormat="1" ht="15" customHeight="1">
      <c r="A444" s="54" t="s">
        <v>27</v>
      </c>
      <c r="B444" s="241" t="s">
        <v>2071</v>
      </c>
      <c r="C444" s="54" t="s">
        <v>2133</v>
      </c>
      <c r="D444" s="53" t="s">
        <v>2013</v>
      </c>
      <c r="E444" s="54" t="s">
        <v>2550</v>
      </c>
      <c r="F444" s="54" t="s">
        <v>2551</v>
      </c>
      <c r="G444" s="54" t="s">
        <v>33</v>
      </c>
      <c r="H444" s="55" t="s">
        <v>2552</v>
      </c>
      <c r="I444" s="35" t="e">
        <f>VLOOKUP(H444,#REF!,1,FALSE)</f>
        <v>#REF!</v>
      </c>
      <c r="J444" s="215" t="s">
        <v>35</v>
      </c>
      <c r="K444" s="54" t="s">
        <v>2553</v>
      </c>
      <c r="L444" s="154" t="s">
        <v>2551</v>
      </c>
      <c r="M444" s="72" t="s">
        <v>2554</v>
      </c>
      <c r="N444" s="191" t="s">
        <v>2555</v>
      </c>
      <c r="O444" s="53" t="s">
        <v>2556</v>
      </c>
      <c r="P444" s="230">
        <v>6740</v>
      </c>
      <c r="Q444" s="95">
        <v>9.32</v>
      </c>
      <c r="R444" s="231">
        <f t="shared" si="25"/>
        <v>62816.800000000003</v>
      </c>
      <c r="S444" s="45">
        <v>202309</v>
      </c>
      <c r="T444" s="75" t="s">
        <v>2557</v>
      </c>
      <c r="U444" s="227"/>
      <c r="V444" s="218">
        <v>9.3228597640000004</v>
      </c>
      <c r="W444" s="237"/>
      <c r="X444" s="93"/>
      <c r="Y444" s="93"/>
      <c r="Z444" s="249" t="s">
        <v>2558</v>
      </c>
      <c r="AA444" s="233">
        <v>0.4</v>
      </c>
      <c r="AB444" s="234">
        <v>20</v>
      </c>
      <c r="AC444" s="234">
        <f>AA444*AB444</f>
        <v>8</v>
      </c>
      <c r="AD444" s="225"/>
    </row>
    <row r="445" spans="1:30" s="52" customFormat="1" ht="15" customHeight="1">
      <c r="A445" s="241" t="s">
        <v>27</v>
      </c>
      <c r="B445" s="240" t="s">
        <v>1937</v>
      </c>
      <c r="C445" s="240" t="s">
        <v>2012</v>
      </c>
      <c r="D445" s="240" t="s">
        <v>2013</v>
      </c>
      <c r="E445" s="241" t="s">
        <v>1995</v>
      </c>
      <c r="F445" s="241" t="s">
        <v>2559</v>
      </c>
      <c r="G445" s="241" t="s">
        <v>33</v>
      </c>
      <c r="H445" s="55" t="s">
        <v>2560</v>
      </c>
      <c r="I445" s="35" t="e">
        <f>VLOOKUP(H445,#REF!,1,FALSE)</f>
        <v>#REF!</v>
      </c>
      <c r="J445" s="215" t="s">
        <v>35</v>
      </c>
      <c r="K445" s="241" t="s">
        <v>2561</v>
      </c>
      <c r="L445" s="250" t="s">
        <v>2562</v>
      </c>
      <c r="M445" s="72"/>
      <c r="N445" s="75" t="s">
        <v>2563</v>
      </c>
      <c r="O445" s="93" t="s">
        <v>1721</v>
      </c>
      <c r="P445" s="230">
        <v>4100</v>
      </c>
      <c r="Q445" s="95"/>
      <c r="R445" s="231">
        <f t="shared" si="25"/>
        <v>0</v>
      </c>
      <c r="S445" s="45">
        <v>202309</v>
      </c>
      <c r="T445" s="75" t="s">
        <v>2564</v>
      </c>
      <c r="U445" s="240"/>
      <c r="V445" s="218">
        <v>0</v>
      </c>
      <c r="W445" s="227"/>
      <c r="X445" s="93"/>
      <c r="Y445" s="93"/>
      <c r="Z445" s="249" t="s">
        <v>2565</v>
      </c>
      <c r="AA445" s="233"/>
      <c r="AB445" s="234"/>
      <c r="AC445" s="234"/>
      <c r="AD445" s="225"/>
    </row>
    <row r="446" spans="1:30" s="336" customFormat="1" ht="15" customHeight="1">
      <c r="A446" s="491" t="s">
        <v>194</v>
      </c>
      <c r="B446" s="490" t="s">
        <v>2566</v>
      </c>
      <c r="C446" s="490" t="s">
        <v>2567</v>
      </c>
      <c r="D446" s="490" t="s">
        <v>2013</v>
      </c>
      <c r="E446" s="491" t="s">
        <v>2568</v>
      </c>
      <c r="F446" s="491" t="s">
        <v>2569</v>
      </c>
      <c r="G446" s="491" t="s">
        <v>33</v>
      </c>
      <c r="H446" s="318" t="s">
        <v>2570</v>
      </c>
      <c r="I446" s="319" t="e">
        <f>VLOOKUP(H446,#REF!,1,FALSE)</f>
        <v>#REF!</v>
      </c>
      <c r="J446" s="462" t="s">
        <v>1238</v>
      </c>
      <c r="K446" s="491" t="s">
        <v>2571</v>
      </c>
      <c r="L446" s="498" t="s">
        <v>2572</v>
      </c>
      <c r="M446" s="354"/>
      <c r="N446" s="384" t="s">
        <v>2573</v>
      </c>
      <c r="O446" s="355" t="s">
        <v>460</v>
      </c>
      <c r="P446" s="464">
        <v>21000</v>
      </c>
      <c r="Q446" s="357">
        <v>10</v>
      </c>
      <c r="R446" s="466">
        <f>ROUND(P446*Q446,2)</f>
        <v>210000</v>
      </c>
      <c r="S446" s="327">
        <v>202309</v>
      </c>
      <c r="T446" s="384" t="s">
        <v>2574</v>
      </c>
      <c r="U446" s="490"/>
      <c r="V446" s="467">
        <v>9.8485363427734001</v>
      </c>
      <c r="W446" s="478">
        <v>10</v>
      </c>
      <c r="X446" s="355">
        <v>43692</v>
      </c>
      <c r="Y446" s="355">
        <v>45883</v>
      </c>
      <c r="Z446" s="495" t="s">
        <v>2575</v>
      </c>
      <c r="AA446" s="482">
        <v>0.1</v>
      </c>
      <c r="AB446" s="483">
        <v>100</v>
      </c>
      <c r="AC446" s="483">
        <f t="shared" ref="AC446:AC454" si="28">AB446*AA446</f>
        <v>10</v>
      </c>
      <c r="AD446" s="474"/>
    </row>
    <row r="447" spans="1:30" s="52" customFormat="1" ht="15" customHeight="1">
      <c r="A447" s="241" t="s">
        <v>194</v>
      </c>
      <c r="B447" s="240" t="s">
        <v>2566</v>
      </c>
      <c r="C447" s="240" t="s">
        <v>2567</v>
      </c>
      <c r="D447" s="240" t="s">
        <v>2013</v>
      </c>
      <c r="E447" s="241" t="s">
        <v>2568</v>
      </c>
      <c r="F447" s="241" t="s">
        <v>2569</v>
      </c>
      <c r="G447" s="241" t="s">
        <v>33</v>
      </c>
      <c r="H447" s="55" t="s">
        <v>2576</v>
      </c>
      <c r="I447" s="35" t="e">
        <f>VLOOKUP(H447,#REF!,1,FALSE)</f>
        <v>#REF!</v>
      </c>
      <c r="J447" s="215" t="s">
        <v>1238</v>
      </c>
      <c r="K447" s="241" t="s">
        <v>2577</v>
      </c>
      <c r="L447" s="250" t="s">
        <v>2578</v>
      </c>
      <c r="M447" s="72"/>
      <c r="N447" s="75" t="s">
        <v>2579</v>
      </c>
      <c r="O447" s="93" t="s">
        <v>2580</v>
      </c>
      <c r="P447" s="230" t="s">
        <v>2581</v>
      </c>
      <c r="Q447" s="95">
        <v>299.7</v>
      </c>
      <c r="R447" s="231">
        <f>ROUND(60*9500+(Q447-60)*8691.67,2)</f>
        <v>2653393.2999999998</v>
      </c>
      <c r="S447" s="45">
        <v>202309</v>
      </c>
      <c r="T447" s="75" t="s">
        <v>2582</v>
      </c>
      <c r="U447" s="240"/>
      <c r="V447" s="218">
        <v>296.89755128613001</v>
      </c>
      <c r="W447" s="227">
        <v>302.48</v>
      </c>
      <c r="X447" s="93"/>
      <c r="Y447" s="93"/>
      <c r="Z447" s="249" t="s">
        <v>2583</v>
      </c>
      <c r="AA447" s="233">
        <v>0.06</v>
      </c>
      <c r="AB447" s="234">
        <v>1000</v>
      </c>
      <c r="AC447" s="234">
        <f t="shared" si="28"/>
        <v>60</v>
      </c>
      <c r="AD447" s="225"/>
    </row>
    <row r="448" spans="1:30" s="52" customFormat="1" ht="15" customHeight="1">
      <c r="A448" s="241" t="s">
        <v>194</v>
      </c>
      <c r="B448" s="240" t="s">
        <v>2566</v>
      </c>
      <c r="C448" s="240" t="s">
        <v>2567</v>
      </c>
      <c r="D448" s="240" t="s">
        <v>2013</v>
      </c>
      <c r="E448" s="241" t="s">
        <v>2584</v>
      </c>
      <c r="F448" s="241" t="s">
        <v>2569</v>
      </c>
      <c r="G448" s="241" t="s">
        <v>33</v>
      </c>
      <c r="H448" s="55" t="s">
        <v>2585</v>
      </c>
      <c r="I448" s="35" t="e">
        <f>VLOOKUP(H448,#REF!,1,FALSE)</f>
        <v>#REF!</v>
      </c>
      <c r="J448" s="215" t="s">
        <v>35</v>
      </c>
      <c r="K448" s="241" t="s">
        <v>2586</v>
      </c>
      <c r="L448" s="250" t="s">
        <v>2587</v>
      </c>
      <c r="M448" s="72"/>
      <c r="N448" s="75" t="s">
        <v>2588</v>
      </c>
      <c r="O448" s="93" t="s">
        <v>2589</v>
      </c>
      <c r="P448" s="230">
        <v>7750</v>
      </c>
      <c r="Q448" s="95">
        <v>6.3</v>
      </c>
      <c r="R448" s="231">
        <f t="shared" ref="R448:R467" si="29">ROUND(P448*Q448,2)</f>
        <v>48825</v>
      </c>
      <c r="S448" s="45">
        <v>202309</v>
      </c>
      <c r="T448" s="75" t="s">
        <v>2590</v>
      </c>
      <c r="U448" s="240"/>
      <c r="V448" s="218">
        <v>6.2468914990000002</v>
      </c>
      <c r="W448" s="227"/>
      <c r="X448" s="93"/>
      <c r="Y448" s="93"/>
      <c r="Z448" s="249" t="s">
        <v>2591</v>
      </c>
      <c r="AA448" s="233">
        <v>0.3</v>
      </c>
      <c r="AB448" s="234">
        <v>20</v>
      </c>
      <c r="AC448" s="234">
        <f t="shared" si="28"/>
        <v>6</v>
      </c>
      <c r="AD448" s="225"/>
    </row>
    <row r="449" spans="1:30" s="52" customFormat="1" ht="15" customHeight="1">
      <c r="A449" s="241" t="s">
        <v>194</v>
      </c>
      <c r="B449" s="240" t="s">
        <v>2566</v>
      </c>
      <c r="C449" s="240" t="s">
        <v>2567</v>
      </c>
      <c r="D449" s="240" t="s">
        <v>2013</v>
      </c>
      <c r="E449" s="241" t="s">
        <v>2584</v>
      </c>
      <c r="F449" s="241" t="s">
        <v>2569</v>
      </c>
      <c r="G449" s="241" t="s">
        <v>33</v>
      </c>
      <c r="H449" s="55" t="s">
        <v>2585</v>
      </c>
      <c r="I449" s="35" t="e">
        <f>VLOOKUP(H449,#REF!,1,FALSE)</f>
        <v>#REF!</v>
      </c>
      <c r="J449" s="215" t="s">
        <v>334</v>
      </c>
      <c r="K449" s="241" t="s">
        <v>2592</v>
      </c>
      <c r="L449" s="250" t="s">
        <v>2593</v>
      </c>
      <c r="M449" s="72"/>
      <c r="N449" s="75" t="s">
        <v>2594</v>
      </c>
      <c r="O449" s="93" t="s">
        <v>156</v>
      </c>
      <c r="P449" s="230">
        <v>7750</v>
      </c>
      <c r="Q449" s="95">
        <v>5.7</v>
      </c>
      <c r="R449" s="231">
        <f t="shared" si="29"/>
        <v>44175</v>
      </c>
      <c r="S449" s="45">
        <v>202309</v>
      </c>
      <c r="T449" s="75" t="s">
        <v>2595</v>
      </c>
      <c r="U449" s="240"/>
      <c r="V449" s="218">
        <v>5.23</v>
      </c>
      <c r="W449" s="227"/>
      <c r="X449" s="93"/>
      <c r="Y449" s="93"/>
      <c r="Z449" s="249" t="s">
        <v>2592</v>
      </c>
      <c r="AA449" s="233">
        <v>0.3</v>
      </c>
      <c r="AB449" s="234">
        <v>20</v>
      </c>
      <c r="AC449" s="234">
        <f t="shared" si="28"/>
        <v>6</v>
      </c>
      <c r="AD449" s="225"/>
    </row>
    <row r="450" spans="1:30" s="52" customFormat="1" ht="15" customHeight="1">
      <c r="A450" s="241" t="s">
        <v>194</v>
      </c>
      <c r="B450" s="240" t="s">
        <v>2566</v>
      </c>
      <c r="C450" s="240" t="s">
        <v>2567</v>
      </c>
      <c r="D450" s="240" t="s">
        <v>2013</v>
      </c>
      <c r="E450" s="241" t="s">
        <v>2584</v>
      </c>
      <c r="F450" s="241" t="s">
        <v>2596</v>
      </c>
      <c r="G450" s="241" t="s">
        <v>33</v>
      </c>
      <c r="H450" s="55" t="s">
        <v>2585</v>
      </c>
      <c r="I450" s="35" t="e">
        <f>VLOOKUP(H450,#REF!,1,FALSE)</f>
        <v>#REF!</v>
      </c>
      <c r="J450" s="215" t="s">
        <v>35</v>
      </c>
      <c r="K450" s="241" t="s">
        <v>2597</v>
      </c>
      <c r="L450" s="250" t="s">
        <v>2598</v>
      </c>
      <c r="M450" s="72"/>
      <c r="N450" s="75" t="s">
        <v>2599</v>
      </c>
      <c r="O450" s="93" t="s">
        <v>2600</v>
      </c>
      <c r="P450" s="230">
        <v>7750</v>
      </c>
      <c r="Q450" s="95">
        <v>125.4</v>
      </c>
      <c r="R450" s="231">
        <f t="shared" si="29"/>
        <v>971850</v>
      </c>
      <c r="S450" s="45">
        <v>202309</v>
      </c>
      <c r="T450" s="75" t="s">
        <v>2601</v>
      </c>
      <c r="U450" s="240"/>
      <c r="V450" s="218">
        <v>125.327880859</v>
      </c>
      <c r="W450" s="227"/>
      <c r="X450" s="93"/>
      <c r="Y450" s="93"/>
      <c r="Z450" s="249" t="s">
        <v>2602</v>
      </c>
      <c r="AA450" s="233">
        <v>0.3</v>
      </c>
      <c r="AB450" s="234">
        <v>400</v>
      </c>
      <c r="AC450" s="234">
        <f t="shared" si="28"/>
        <v>120</v>
      </c>
      <c r="AD450" s="225"/>
    </row>
    <row r="451" spans="1:30" s="52" customFormat="1" ht="15" customHeight="1">
      <c r="A451" s="241" t="s">
        <v>194</v>
      </c>
      <c r="B451" s="240" t="s">
        <v>2566</v>
      </c>
      <c r="C451" s="240" t="s">
        <v>2567</v>
      </c>
      <c r="D451" s="240" t="s">
        <v>2013</v>
      </c>
      <c r="E451" s="241" t="s">
        <v>2584</v>
      </c>
      <c r="F451" s="241" t="s">
        <v>2596</v>
      </c>
      <c r="G451" s="241" t="s">
        <v>33</v>
      </c>
      <c r="H451" s="55" t="s">
        <v>2585</v>
      </c>
      <c r="I451" s="35" t="e">
        <f>VLOOKUP(H451,#REF!,1,FALSE)</f>
        <v>#REF!</v>
      </c>
      <c r="J451" s="215" t="s">
        <v>35</v>
      </c>
      <c r="K451" s="241" t="s">
        <v>2603</v>
      </c>
      <c r="L451" s="250" t="s">
        <v>2604</v>
      </c>
      <c r="M451" s="72"/>
      <c r="N451" s="75" t="s">
        <v>2605</v>
      </c>
      <c r="O451" s="93" t="s">
        <v>2606</v>
      </c>
      <c r="P451" s="230">
        <v>7750</v>
      </c>
      <c r="Q451" s="95">
        <v>0</v>
      </c>
      <c r="R451" s="231">
        <f t="shared" si="29"/>
        <v>0</v>
      </c>
      <c r="S451" s="45">
        <v>202309</v>
      </c>
      <c r="T451" s="75" t="s">
        <v>2607</v>
      </c>
      <c r="U451" s="240"/>
      <c r="V451" s="218">
        <v>0</v>
      </c>
      <c r="W451" s="227"/>
      <c r="X451" s="93"/>
      <c r="Y451" s="93"/>
      <c r="Z451" s="249" t="s">
        <v>2608</v>
      </c>
      <c r="AA451" s="233">
        <v>0.3</v>
      </c>
      <c r="AB451" s="234">
        <v>0</v>
      </c>
      <c r="AC451" s="234">
        <f t="shared" si="28"/>
        <v>0</v>
      </c>
      <c r="AD451" s="225"/>
    </row>
    <row r="452" spans="1:30" s="52" customFormat="1" ht="15" customHeight="1">
      <c r="A452" s="241" t="s">
        <v>194</v>
      </c>
      <c r="B452" s="240" t="s">
        <v>2566</v>
      </c>
      <c r="C452" s="240" t="s">
        <v>2567</v>
      </c>
      <c r="D452" s="240" t="s">
        <v>2013</v>
      </c>
      <c r="E452" s="241" t="s">
        <v>2584</v>
      </c>
      <c r="F452" s="241" t="s">
        <v>2569</v>
      </c>
      <c r="G452" s="241" t="s">
        <v>33</v>
      </c>
      <c r="H452" s="55" t="s">
        <v>2585</v>
      </c>
      <c r="I452" s="35" t="e">
        <f>VLOOKUP(H452,#REF!,1,FALSE)</f>
        <v>#REF!</v>
      </c>
      <c r="J452" s="215" t="s">
        <v>35</v>
      </c>
      <c r="K452" s="241" t="s">
        <v>2609</v>
      </c>
      <c r="L452" s="250" t="s">
        <v>2610</v>
      </c>
      <c r="M452" s="72"/>
      <c r="N452" s="75" t="s">
        <v>2611</v>
      </c>
      <c r="O452" s="93" t="s">
        <v>2612</v>
      </c>
      <c r="P452" s="230">
        <v>7750</v>
      </c>
      <c r="Q452" s="95">
        <v>0</v>
      </c>
      <c r="R452" s="231">
        <f t="shared" si="29"/>
        <v>0</v>
      </c>
      <c r="S452" s="45">
        <v>202309</v>
      </c>
      <c r="T452" s="75" t="s">
        <v>2613</v>
      </c>
      <c r="U452" s="240"/>
      <c r="V452" s="218">
        <v>0</v>
      </c>
      <c r="W452" s="227"/>
      <c r="X452" s="93"/>
      <c r="Y452" s="93"/>
      <c r="Z452" s="249" t="s">
        <v>2614</v>
      </c>
      <c r="AA452" s="233">
        <v>0.3</v>
      </c>
      <c r="AB452" s="234">
        <v>0</v>
      </c>
      <c r="AC452" s="234">
        <f t="shared" si="28"/>
        <v>0</v>
      </c>
      <c r="AD452" s="225"/>
    </row>
    <row r="453" spans="1:30" s="52" customFormat="1" ht="15" customHeight="1">
      <c r="A453" s="241" t="s">
        <v>194</v>
      </c>
      <c r="B453" s="240" t="s">
        <v>2566</v>
      </c>
      <c r="C453" s="240" t="s">
        <v>2567</v>
      </c>
      <c r="D453" s="240" t="s">
        <v>2013</v>
      </c>
      <c r="E453" s="241" t="s">
        <v>2584</v>
      </c>
      <c r="F453" s="241" t="s">
        <v>2569</v>
      </c>
      <c r="G453" s="241" t="s">
        <v>33</v>
      </c>
      <c r="H453" s="55" t="s">
        <v>2585</v>
      </c>
      <c r="I453" s="35" t="e">
        <f>VLOOKUP(H453,#REF!,1,FALSE)</f>
        <v>#REF!</v>
      </c>
      <c r="J453" s="215" t="s">
        <v>35</v>
      </c>
      <c r="K453" s="241" t="s">
        <v>2615</v>
      </c>
      <c r="L453" s="250" t="s">
        <v>2616</v>
      </c>
      <c r="M453" s="72"/>
      <c r="N453" s="75" t="s">
        <v>2617</v>
      </c>
      <c r="O453" s="93" t="s">
        <v>773</v>
      </c>
      <c r="P453" s="230">
        <v>7750</v>
      </c>
      <c r="Q453" s="95">
        <v>123.7</v>
      </c>
      <c r="R453" s="231">
        <f t="shared" si="29"/>
        <v>958675</v>
      </c>
      <c r="S453" s="45">
        <v>202309</v>
      </c>
      <c r="T453" s="211" t="s">
        <v>2618</v>
      </c>
      <c r="U453" s="240"/>
      <c r="V453" s="218">
        <v>122.793495178</v>
      </c>
      <c r="W453" s="227">
        <v>124.55</v>
      </c>
      <c r="X453" s="93"/>
      <c r="Y453" s="93"/>
      <c r="Z453" s="249" t="s">
        <v>2615</v>
      </c>
      <c r="AA453" s="233">
        <v>0.4</v>
      </c>
      <c r="AB453" s="234">
        <v>280</v>
      </c>
      <c r="AC453" s="234">
        <f t="shared" si="28"/>
        <v>112</v>
      </c>
      <c r="AD453" s="225"/>
    </row>
    <row r="454" spans="1:30" s="52" customFormat="1" ht="15" customHeight="1">
      <c r="A454" s="241" t="s">
        <v>194</v>
      </c>
      <c r="B454" s="240" t="s">
        <v>2566</v>
      </c>
      <c r="C454" s="240" t="s">
        <v>2567</v>
      </c>
      <c r="D454" s="240" t="s">
        <v>2013</v>
      </c>
      <c r="E454" s="241" t="s">
        <v>2584</v>
      </c>
      <c r="F454" s="241" t="s">
        <v>2569</v>
      </c>
      <c r="G454" s="241" t="s">
        <v>33</v>
      </c>
      <c r="H454" s="55" t="s">
        <v>2619</v>
      </c>
      <c r="I454" s="35" t="e">
        <f>VLOOKUP(H454,#REF!,1,FALSE)</f>
        <v>#REF!</v>
      </c>
      <c r="J454" s="215" t="s">
        <v>35</v>
      </c>
      <c r="K454" s="241" t="s">
        <v>2620</v>
      </c>
      <c r="L454" s="250" t="s">
        <v>2621</v>
      </c>
      <c r="M454" s="72" t="s">
        <v>2622</v>
      </c>
      <c r="N454" s="75">
        <v>45078</v>
      </c>
      <c r="O454" s="93" t="s">
        <v>328</v>
      </c>
      <c r="P454" s="230">
        <v>6500</v>
      </c>
      <c r="Q454" s="95">
        <v>63.6</v>
      </c>
      <c r="R454" s="231">
        <f t="shared" si="29"/>
        <v>413400</v>
      </c>
      <c r="S454" s="45">
        <v>202309</v>
      </c>
      <c r="T454" s="75" t="s">
        <v>2623</v>
      </c>
      <c r="U454" s="240"/>
      <c r="V454" s="218">
        <v>63.510204315000003</v>
      </c>
      <c r="W454" s="227"/>
      <c r="X454" s="93"/>
      <c r="Y454" s="93"/>
      <c r="Z454" s="249" t="s">
        <v>2624</v>
      </c>
      <c r="AA454" s="233">
        <v>0.3</v>
      </c>
      <c r="AB454" s="234">
        <v>200</v>
      </c>
      <c r="AC454" s="234">
        <f t="shared" si="28"/>
        <v>60</v>
      </c>
      <c r="AD454" s="225"/>
    </row>
    <row r="455" spans="1:30" s="52" customFormat="1" ht="15" customHeight="1">
      <c r="A455" s="241" t="s">
        <v>147</v>
      </c>
      <c r="B455" s="240" t="s">
        <v>2566</v>
      </c>
      <c r="C455" s="240" t="s">
        <v>2567</v>
      </c>
      <c r="D455" s="240" t="s">
        <v>2013</v>
      </c>
      <c r="E455" s="241" t="s">
        <v>2625</v>
      </c>
      <c r="F455" s="241" t="s">
        <v>2626</v>
      </c>
      <c r="G455" s="241" t="s">
        <v>33</v>
      </c>
      <c r="H455" s="55" t="s">
        <v>2627</v>
      </c>
      <c r="I455" s="35" t="e">
        <f>VLOOKUP(H455,#REF!,1,FALSE)</f>
        <v>#REF!</v>
      </c>
      <c r="J455" s="215" t="s">
        <v>35</v>
      </c>
      <c r="K455" s="241" t="s">
        <v>2628</v>
      </c>
      <c r="L455" s="250" t="s">
        <v>2629</v>
      </c>
      <c r="M455" s="72"/>
      <c r="N455" s="75" t="s">
        <v>2630</v>
      </c>
      <c r="O455" s="93" t="s">
        <v>2631</v>
      </c>
      <c r="P455" s="230">
        <v>9000</v>
      </c>
      <c r="Q455" s="95">
        <v>0</v>
      </c>
      <c r="R455" s="231">
        <f t="shared" si="29"/>
        <v>0</v>
      </c>
      <c r="S455" s="45">
        <v>202309</v>
      </c>
      <c r="T455" s="75" t="s">
        <v>2632</v>
      </c>
      <c r="U455" s="240"/>
      <c r="V455" s="218">
        <v>0</v>
      </c>
      <c r="W455" s="227"/>
      <c r="X455" s="93"/>
      <c r="Y455" s="93"/>
      <c r="Z455" s="232" t="s">
        <v>2633</v>
      </c>
      <c r="AA455" s="256">
        <v>0.3</v>
      </c>
      <c r="AB455" s="234">
        <v>0</v>
      </c>
      <c r="AC455" s="234">
        <v>0</v>
      </c>
      <c r="AD455" s="225"/>
    </row>
    <row r="456" spans="1:30" s="336" customFormat="1" ht="15" customHeight="1">
      <c r="A456" s="491" t="s">
        <v>147</v>
      </c>
      <c r="B456" s="490" t="s">
        <v>2566</v>
      </c>
      <c r="C456" s="490" t="s">
        <v>2567</v>
      </c>
      <c r="D456" s="490" t="s">
        <v>2013</v>
      </c>
      <c r="E456" s="491" t="s">
        <v>2625</v>
      </c>
      <c r="F456" s="491" t="s">
        <v>2626</v>
      </c>
      <c r="G456" s="491" t="s">
        <v>33</v>
      </c>
      <c r="H456" s="318" t="s">
        <v>2634</v>
      </c>
      <c r="I456" s="319" t="e">
        <f>VLOOKUP(H456,#REF!,1,FALSE)</f>
        <v>#REF!</v>
      </c>
      <c r="J456" s="462" t="s">
        <v>1238</v>
      </c>
      <c r="K456" s="491" t="s">
        <v>2635</v>
      </c>
      <c r="L456" s="498" t="s">
        <v>2636</v>
      </c>
      <c r="M456" s="354"/>
      <c r="N456" s="384" t="s">
        <v>2637</v>
      </c>
      <c r="O456" s="355" t="s">
        <v>2638</v>
      </c>
      <c r="P456" s="464">
        <v>10000</v>
      </c>
      <c r="Q456" s="357">
        <v>63.15</v>
      </c>
      <c r="R456" s="466">
        <f t="shared" si="29"/>
        <v>631500</v>
      </c>
      <c r="S456" s="327">
        <v>202309</v>
      </c>
      <c r="T456" s="384" t="s">
        <v>2639</v>
      </c>
      <c r="U456" s="490"/>
      <c r="V456" s="467">
        <v>63.150791970999997</v>
      </c>
      <c r="W456" s="478"/>
      <c r="X456" s="355">
        <v>43800</v>
      </c>
      <c r="Y456" s="355">
        <v>45260</v>
      </c>
      <c r="Z456" s="481" t="s">
        <v>2640</v>
      </c>
      <c r="AA456" s="502">
        <v>0.3</v>
      </c>
      <c r="AB456" s="483">
        <v>200</v>
      </c>
      <c r="AC456" s="483">
        <f>AA456*AB456</f>
        <v>60</v>
      </c>
      <c r="AD456" s="474"/>
    </row>
    <row r="457" spans="1:30" s="52" customFormat="1" ht="15" customHeight="1">
      <c r="A457" s="241" t="s">
        <v>147</v>
      </c>
      <c r="B457" s="240" t="s">
        <v>2566</v>
      </c>
      <c r="C457" s="240" t="s">
        <v>2567</v>
      </c>
      <c r="D457" s="240" t="s">
        <v>2013</v>
      </c>
      <c r="E457" s="241" t="s">
        <v>2625</v>
      </c>
      <c r="F457" s="241" t="s">
        <v>2626</v>
      </c>
      <c r="G457" s="241" t="s">
        <v>33</v>
      </c>
      <c r="H457" s="55" t="s">
        <v>2627</v>
      </c>
      <c r="I457" s="35" t="e">
        <f>VLOOKUP(H457,#REF!,1,FALSE)</f>
        <v>#REF!</v>
      </c>
      <c r="J457" s="215" t="s">
        <v>35</v>
      </c>
      <c r="K457" s="241" t="s">
        <v>2641</v>
      </c>
      <c r="L457" s="250" t="s">
        <v>2642</v>
      </c>
      <c r="M457" s="72"/>
      <c r="N457" s="75" t="s">
        <v>2643</v>
      </c>
      <c r="O457" s="93" t="s">
        <v>2644</v>
      </c>
      <c r="P457" s="230">
        <v>9000</v>
      </c>
      <c r="Q457" s="95">
        <v>0</v>
      </c>
      <c r="R457" s="231">
        <f t="shared" si="29"/>
        <v>0</v>
      </c>
      <c r="S457" s="45">
        <v>202309</v>
      </c>
      <c r="T457" s="75" t="s">
        <v>2645</v>
      </c>
      <c r="U457" s="240"/>
      <c r="V457" s="218">
        <v>0</v>
      </c>
      <c r="W457" s="227"/>
      <c r="X457" s="93"/>
      <c r="Y457" s="93"/>
      <c r="Z457" s="232" t="s">
        <v>2641</v>
      </c>
      <c r="AA457" s="256">
        <v>0.3</v>
      </c>
      <c r="AB457" s="234">
        <v>160</v>
      </c>
      <c r="AC457" s="234">
        <f>AA457*AB457</f>
        <v>48</v>
      </c>
      <c r="AD457" s="225"/>
    </row>
    <row r="458" spans="1:30" s="52" customFormat="1" ht="15" customHeight="1">
      <c r="A458" s="241" t="s">
        <v>147</v>
      </c>
      <c r="B458" s="240" t="s">
        <v>2566</v>
      </c>
      <c r="C458" s="240" t="s">
        <v>2567</v>
      </c>
      <c r="D458" s="240" t="s">
        <v>2013</v>
      </c>
      <c r="E458" s="241" t="s">
        <v>2625</v>
      </c>
      <c r="F458" s="241" t="s">
        <v>2626</v>
      </c>
      <c r="G458" s="241" t="s">
        <v>33</v>
      </c>
      <c r="H458" s="55" t="s">
        <v>2627</v>
      </c>
      <c r="I458" s="35" t="e">
        <f>VLOOKUP(H458,#REF!,1,FALSE)</f>
        <v>#REF!</v>
      </c>
      <c r="J458" s="215" t="s">
        <v>1238</v>
      </c>
      <c r="K458" s="241" t="s">
        <v>2646</v>
      </c>
      <c r="L458" s="250" t="s">
        <v>2647</v>
      </c>
      <c r="M458" s="72"/>
      <c r="N458" s="75">
        <v>44317</v>
      </c>
      <c r="O458" s="93" t="s">
        <v>328</v>
      </c>
      <c r="P458" s="230">
        <v>9000</v>
      </c>
      <c r="Q458" s="95">
        <v>203</v>
      </c>
      <c r="R458" s="231">
        <f t="shared" si="29"/>
        <v>1827000</v>
      </c>
      <c r="S458" s="45">
        <v>202309</v>
      </c>
      <c r="T458" s="75" t="s">
        <v>2648</v>
      </c>
      <c r="U458" s="240"/>
      <c r="V458" s="218">
        <v>202.95837133000001</v>
      </c>
      <c r="W458" s="227"/>
      <c r="X458" s="93"/>
      <c r="Y458" s="93"/>
      <c r="Z458" s="232" t="s">
        <v>2649</v>
      </c>
      <c r="AA458" s="256">
        <v>0.3</v>
      </c>
      <c r="AB458" s="234">
        <v>200</v>
      </c>
      <c r="AC458" s="234">
        <f>AA458*AB458</f>
        <v>60</v>
      </c>
      <c r="AD458" s="225"/>
    </row>
    <row r="459" spans="1:30" s="52" customFormat="1" ht="15" customHeight="1">
      <c r="A459" s="241" t="s">
        <v>147</v>
      </c>
      <c r="B459" s="240" t="s">
        <v>2566</v>
      </c>
      <c r="C459" s="240" t="s">
        <v>2567</v>
      </c>
      <c r="D459" s="240" t="s">
        <v>2013</v>
      </c>
      <c r="E459" s="241" t="s">
        <v>2650</v>
      </c>
      <c r="F459" s="241" t="s">
        <v>2651</v>
      </c>
      <c r="G459" s="241" t="s">
        <v>33</v>
      </c>
      <c r="H459" s="55" t="s">
        <v>2652</v>
      </c>
      <c r="I459" s="35" t="e">
        <f>VLOOKUP(H459,#REF!,1,FALSE)</f>
        <v>#REF!</v>
      </c>
      <c r="J459" s="215" t="s">
        <v>35</v>
      </c>
      <c r="K459" s="241" t="s">
        <v>2653</v>
      </c>
      <c r="L459" s="250" t="s">
        <v>2654</v>
      </c>
      <c r="M459" s="72"/>
      <c r="N459" s="75" t="s">
        <v>2655</v>
      </c>
      <c r="O459" s="93" t="s">
        <v>1365</v>
      </c>
      <c r="P459" s="230">
        <v>9000</v>
      </c>
      <c r="Q459" s="95">
        <v>90</v>
      </c>
      <c r="R459" s="231">
        <f t="shared" si="29"/>
        <v>810000</v>
      </c>
      <c r="S459" s="45">
        <v>202309</v>
      </c>
      <c r="T459" s="75" t="s">
        <v>2656</v>
      </c>
      <c r="U459" s="240"/>
      <c r="V459" s="218">
        <v>85.961331939000004</v>
      </c>
      <c r="W459" s="227"/>
      <c r="X459" s="93"/>
      <c r="Y459" s="93"/>
      <c r="Z459" s="232" t="s">
        <v>2657</v>
      </c>
      <c r="AA459" s="256">
        <v>0.3</v>
      </c>
      <c r="AB459" s="234">
        <v>300</v>
      </c>
      <c r="AC459" s="234">
        <f>AA459*AB459</f>
        <v>90</v>
      </c>
      <c r="AD459" s="225"/>
    </row>
    <row r="460" spans="1:30" s="52" customFormat="1" ht="15" customHeight="1">
      <c r="A460" s="241" t="s">
        <v>27</v>
      </c>
      <c r="B460" s="240" t="s">
        <v>2566</v>
      </c>
      <c r="C460" s="240" t="s">
        <v>2567</v>
      </c>
      <c r="D460" s="240" t="s">
        <v>2013</v>
      </c>
      <c r="E460" s="241" t="s">
        <v>2658</v>
      </c>
      <c r="F460" s="241" t="s">
        <v>2659</v>
      </c>
      <c r="G460" s="241" t="s">
        <v>33</v>
      </c>
      <c r="H460" s="55" t="s">
        <v>2660</v>
      </c>
      <c r="I460" s="35" t="e">
        <f>VLOOKUP(H460,#REF!,1,FALSE)</f>
        <v>#REF!</v>
      </c>
      <c r="J460" s="215" t="s">
        <v>35</v>
      </c>
      <c r="K460" s="241" t="s">
        <v>2661</v>
      </c>
      <c r="L460" s="250" t="s">
        <v>2662</v>
      </c>
      <c r="M460" s="72"/>
      <c r="N460" s="75" t="s">
        <v>2663</v>
      </c>
      <c r="O460" s="93" t="s">
        <v>2664</v>
      </c>
      <c r="P460" s="230">
        <v>6740</v>
      </c>
      <c r="Q460" s="95">
        <v>1</v>
      </c>
      <c r="R460" s="231">
        <f t="shared" si="29"/>
        <v>6740</v>
      </c>
      <c r="S460" s="45">
        <v>202308</v>
      </c>
      <c r="T460" s="75" t="s">
        <v>2665</v>
      </c>
      <c r="U460" s="240"/>
      <c r="V460" s="218"/>
      <c r="W460" s="227"/>
      <c r="X460" s="93"/>
      <c r="Y460" s="93"/>
      <c r="Z460" s="232"/>
      <c r="AA460" s="256"/>
      <c r="AB460" s="234"/>
      <c r="AC460" s="234"/>
      <c r="AD460" s="225"/>
    </row>
    <row r="461" spans="1:30" s="52" customFormat="1" ht="15" customHeight="1">
      <c r="A461" s="241" t="s">
        <v>27</v>
      </c>
      <c r="B461" s="240" t="s">
        <v>2566</v>
      </c>
      <c r="C461" s="240" t="s">
        <v>2567</v>
      </c>
      <c r="D461" s="240" t="s">
        <v>2013</v>
      </c>
      <c r="E461" s="241" t="s">
        <v>2658</v>
      </c>
      <c r="F461" s="241" t="s">
        <v>2659</v>
      </c>
      <c r="G461" s="241" t="s">
        <v>33</v>
      </c>
      <c r="H461" s="55" t="s">
        <v>2660</v>
      </c>
      <c r="I461" s="35" t="e">
        <f>VLOOKUP(H461,#REF!,1,FALSE)</f>
        <v>#REF!</v>
      </c>
      <c r="J461" s="215" t="s">
        <v>35</v>
      </c>
      <c r="K461" s="241" t="s">
        <v>2661</v>
      </c>
      <c r="L461" s="250" t="s">
        <v>2662</v>
      </c>
      <c r="M461" s="72"/>
      <c r="N461" s="75" t="s">
        <v>2663</v>
      </c>
      <c r="O461" s="93" t="s">
        <v>2664</v>
      </c>
      <c r="P461" s="230">
        <v>6740</v>
      </c>
      <c r="Q461" s="95">
        <v>122.74</v>
      </c>
      <c r="R461" s="231">
        <f t="shared" si="29"/>
        <v>827267.6</v>
      </c>
      <c r="S461" s="45">
        <v>202309</v>
      </c>
      <c r="T461" s="75" t="s">
        <v>2666</v>
      </c>
      <c r="U461" s="240"/>
      <c r="V461" s="218">
        <v>122.74472045900001</v>
      </c>
      <c r="W461" s="227"/>
      <c r="X461" s="93"/>
      <c r="Y461" s="93"/>
      <c r="Z461" s="232" t="s">
        <v>2661</v>
      </c>
      <c r="AA461" s="256">
        <v>0.4</v>
      </c>
      <c r="AB461" s="234">
        <v>260</v>
      </c>
      <c r="AC461" s="234">
        <f>AA461*AB461</f>
        <v>104</v>
      </c>
      <c r="AD461" s="225"/>
    </row>
    <row r="462" spans="1:30" s="52" customFormat="1" ht="15" customHeight="1">
      <c r="A462" s="241" t="s">
        <v>27</v>
      </c>
      <c r="B462" s="240" t="s">
        <v>2566</v>
      </c>
      <c r="C462" s="240" t="s">
        <v>2567</v>
      </c>
      <c r="D462" s="240" t="s">
        <v>2013</v>
      </c>
      <c r="E462" s="195" t="s">
        <v>2667</v>
      </c>
      <c r="F462" s="195" t="s">
        <v>2668</v>
      </c>
      <c r="G462" s="37" t="s">
        <v>33</v>
      </c>
      <c r="H462" s="55" t="s">
        <v>2669</v>
      </c>
      <c r="I462" s="35" t="e">
        <f>VLOOKUP(H462,#REF!,1,FALSE)</f>
        <v>#REF!</v>
      </c>
      <c r="J462" s="37" t="s">
        <v>35</v>
      </c>
      <c r="K462" s="197" t="s">
        <v>2670</v>
      </c>
      <c r="L462" s="198" t="s">
        <v>2668</v>
      </c>
      <c r="M462" s="100"/>
      <c r="N462" s="75" t="s">
        <v>2671</v>
      </c>
      <c r="O462" s="40" t="s">
        <v>1670</v>
      </c>
      <c r="P462" s="230">
        <v>6740</v>
      </c>
      <c r="Q462" s="95">
        <v>0</v>
      </c>
      <c r="R462" s="62">
        <f t="shared" si="29"/>
        <v>0</v>
      </c>
      <c r="S462" s="127">
        <v>202309</v>
      </c>
      <c r="T462" s="75" t="s">
        <v>2672</v>
      </c>
      <c r="U462" s="165"/>
      <c r="V462" s="218">
        <v>0</v>
      </c>
      <c r="W462" s="103"/>
      <c r="X462" s="93"/>
      <c r="Y462" s="93"/>
      <c r="Z462" s="58" t="s">
        <v>2673</v>
      </c>
      <c r="AA462" s="223">
        <v>0.4</v>
      </c>
      <c r="AB462" s="252">
        <v>0</v>
      </c>
      <c r="AC462" s="234">
        <f>AA462*AB462</f>
        <v>0</v>
      </c>
      <c r="AD462" s="225"/>
    </row>
    <row r="463" spans="1:30" s="52" customFormat="1" ht="15" customHeight="1">
      <c r="A463" s="241" t="s">
        <v>27</v>
      </c>
      <c r="B463" s="240" t="s">
        <v>2566</v>
      </c>
      <c r="C463" s="240" t="s">
        <v>2567</v>
      </c>
      <c r="D463" s="240" t="s">
        <v>2013</v>
      </c>
      <c r="E463" s="195" t="s">
        <v>2667</v>
      </c>
      <c r="F463" s="195" t="s">
        <v>2668</v>
      </c>
      <c r="G463" s="37" t="s">
        <v>33</v>
      </c>
      <c r="H463" s="55" t="s">
        <v>2669</v>
      </c>
      <c r="I463" s="35" t="e">
        <f>VLOOKUP(H463,#REF!,1,FALSE)</f>
        <v>#REF!</v>
      </c>
      <c r="J463" s="37" t="s">
        <v>35</v>
      </c>
      <c r="K463" s="197" t="s">
        <v>2674</v>
      </c>
      <c r="L463" s="198" t="s">
        <v>2675</v>
      </c>
      <c r="M463" s="100"/>
      <c r="N463" s="75" t="s">
        <v>2676</v>
      </c>
      <c r="O463" s="40" t="s">
        <v>2677</v>
      </c>
      <c r="P463" s="230">
        <v>6740</v>
      </c>
      <c r="Q463" s="95">
        <v>0.08</v>
      </c>
      <c r="R463" s="62">
        <f t="shared" si="29"/>
        <v>539.20000000000005</v>
      </c>
      <c r="S463" s="127">
        <v>202308</v>
      </c>
      <c r="T463" s="75" t="s">
        <v>2678</v>
      </c>
      <c r="U463" s="165"/>
      <c r="V463" s="218"/>
      <c r="W463" s="103"/>
      <c r="X463" s="93"/>
      <c r="Y463" s="93"/>
      <c r="Z463" s="58"/>
      <c r="AA463" s="223"/>
      <c r="AB463" s="252"/>
      <c r="AC463" s="234"/>
      <c r="AD463" s="225"/>
    </row>
    <row r="464" spans="1:30" s="52" customFormat="1" ht="15" customHeight="1">
      <c r="A464" s="241" t="s">
        <v>27</v>
      </c>
      <c r="B464" s="240" t="s">
        <v>2566</v>
      </c>
      <c r="C464" s="240" t="s">
        <v>2567</v>
      </c>
      <c r="D464" s="240" t="s">
        <v>2013</v>
      </c>
      <c r="E464" s="195" t="s">
        <v>2667</v>
      </c>
      <c r="F464" s="195" t="s">
        <v>2668</v>
      </c>
      <c r="G464" s="37" t="s">
        <v>33</v>
      </c>
      <c r="H464" s="55" t="s">
        <v>2669</v>
      </c>
      <c r="I464" s="35" t="e">
        <f>VLOOKUP(H464,#REF!,1,FALSE)</f>
        <v>#REF!</v>
      </c>
      <c r="J464" s="37" t="s">
        <v>35</v>
      </c>
      <c r="K464" s="197" t="s">
        <v>2674</v>
      </c>
      <c r="L464" s="198" t="s">
        <v>2675</v>
      </c>
      <c r="M464" s="100"/>
      <c r="N464" s="75" t="s">
        <v>2676</v>
      </c>
      <c r="O464" s="40" t="s">
        <v>2677</v>
      </c>
      <c r="P464" s="230">
        <v>6740</v>
      </c>
      <c r="Q464" s="95">
        <v>48.98</v>
      </c>
      <c r="R464" s="62">
        <f t="shared" si="29"/>
        <v>330125.2</v>
      </c>
      <c r="S464" s="127">
        <v>202309</v>
      </c>
      <c r="T464" s="75" t="s">
        <v>2679</v>
      </c>
      <c r="U464" s="165"/>
      <c r="V464" s="218">
        <v>48.97952652</v>
      </c>
      <c r="W464" s="103"/>
      <c r="X464" s="93"/>
      <c r="Y464" s="93"/>
      <c r="Z464" s="58" t="s">
        <v>2680</v>
      </c>
      <c r="AA464" s="223">
        <v>0.4</v>
      </c>
      <c r="AB464" s="234">
        <v>120</v>
      </c>
      <c r="AC464" s="234">
        <f>AA464*AB464</f>
        <v>48</v>
      </c>
      <c r="AD464" s="225"/>
    </row>
    <row r="465" spans="1:30" s="52" customFormat="1" ht="15" customHeight="1">
      <c r="A465" s="241" t="s">
        <v>27</v>
      </c>
      <c r="B465" s="240" t="s">
        <v>2566</v>
      </c>
      <c r="C465" s="240" t="s">
        <v>2567</v>
      </c>
      <c r="D465" s="240" t="s">
        <v>2013</v>
      </c>
      <c r="E465" s="195" t="s">
        <v>2667</v>
      </c>
      <c r="F465" s="195" t="s">
        <v>2668</v>
      </c>
      <c r="G465" s="37" t="s">
        <v>33</v>
      </c>
      <c r="H465" s="55" t="s">
        <v>2669</v>
      </c>
      <c r="I465" s="35" t="e">
        <f>VLOOKUP(H465,#REF!,1,FALSE)</f>
        <v>#REF!</v>
      </c>
      <c r="J465" s="37" t="s">
        <v>35</v>
      </c>
      <c r="K465" s="197" t="s">
        <v>2674</v>
      </c>
      <c r="L465" s="198" t="s">
        <v>2681</v>
      </c>
      <c r="M465" s="100"/>
      <c r="N465" s="75" t="s">
        <v>2682</v>
      </c>
      <c r="O465" s="40" t="s">
        <v>2683</v>
      </c>
      <c r="P465" s="230">
        <v>6740</v>
      </c>
      <c r="Q465" s="95">
        <v>0.45</v>
      </c>
      <c r="R465" s="62">
        <f t="shared" si="29"/>
        <v>3033</v>
      </c>
      <c r="S465" s="127">
        <v>202308</v>
      </c>
      <c r="T465" s="75" t="s">
        <v>2684</v>
      </c>
      <c r="U465" s="165"/>
      <c r="V465" s="218"/>
      <c r="W465" s="103"/>
      <c r="X465" s="93"/>
      <c r="Y465" s="93"/>
      <c r="Z465" s="58"/>
      <c r="AA465" s="223"/>
      <c r="AB465" s="234"/>
      <c r="AC465" s="234"/>
      <c r="AD465" s="225"/>
    </row>
    <row r="466" spans="1:30" s="52" customFormat="1" ht="15" customHeight="1">
      <c r="A466" s="241" t="s">
        <v>27</v>
      </c>
      <c r="B466" s="240" t="s">
        <v>2566</v>
      </c>
      <c r="C466" s="240" t="s">
        <v>2567</v>
      </c>
      <c r="D466" s="240" t="s">
        <v>2013</v>
      </c>
      <c r="E466" s="195" t="s">
        <v>2667</v>
      </c>
      <c r="F466" s="195" t="s">
        <v>2668</v>
      </c>
      <c r="G466" s="37" t="s">
        <v>33</v>
      </c>
      <c r="H466" s="55" t="s">
        <v>2669</v>
      </c>
      <c r="I466" s="35" t="e">
        <f>VLOOKUP(H466,#REF!,1,FALSE)</f>
        <v>#REF!</v>
      </c>
      <c r="J466" s="37" t="s">
        <v>35</v>
      </c>
      <c r="K466" s="197" t="s">
        <v>2674</v>
      </c>
      <c r="L466" s="198" t="s">
        <v>2681</v>
      </c>
      <c r="M466" s="100"/>
      <c r="N466" s="75" t="s">
        <v>2682</v>
      </c>
      <c r="O466" s="40" t="s">
        <v>2683</v>
      </c>
      <c r="P466" s="230">
        <v>6740</v>
      </c>
      <c r="Q466" s="95">
        <v>56.54</v>
      </c>
      <c r="R466" s="62">
        <f t="shared" si="29"/>
        <v>381079.6</v>
      </c>
      <c r="S466" s="127">
        <v>202309</v>
      </c>
      <c r="T466" s="75" t="s">
        <v>2685</v>
      </c>
      <c r="U466" s="165"/>
      <c r="V466" s="218">
        <v>56.53843689</v>
      </c>
      <c r="W466" s="103"/>
      <c r="X466" s="93"/>
      <c r="Y466" s="93"/>
      <c r="Z466" s="58" t="s">
        <v>2686</v>
      </c>
      <c r="AA466" s="223">
        <v>0.4</v>
      </c>
      <c r="AB466" s="234">
        <v>140</v>
      </c>
      <c r="AC466" s="234">
        <f t="shared" ref="AC466:AC473" si="30">AA466*AB466</f>
        <v>56</v>
      </c>
      <c r="AD466" s="225"/>
    </row>
    <row r="467" spans="1:30" s="52" customFormat="1" ht="15" customHeight="1">
      <c r="A467" s="241" t="s">
        <v>27</v>
      </c>
      <c r="B467" s="240" t="s">
        <v>2566</v>
      </c>
      <c r="C467" s="240" t="s">
        <v>2567</v>
      </c>
      <c r="D467" s="240" t="s">
        <v>2013</v>
      </c>
      <c r="E467" s="195" t="s">
        <v>2687</v>
      </c>
      <c r="F467" s="195" t="s">
        <v>2688</v>
      </c>
      <c r="G467" s="37" t="s">
        <v>33</v>
      </c>
      <c r="H467" s="37" t="s">
        <v>2689</v>
      </c>
      <c r="I467" s="35" t="e">
        <f>VLOOKUP(H467,#REF!,1,FALSE)</f>
        <v>#REF!</v>
      </c>
      <c r="J467" s="37" t="s">
        <v>35</v>
      </c>
      <c r="K467" s="197" t="s">
        <v>2670</v>
      </c>
      <c r="L467" s="198" t="s">
        <v>2690</v>
      </c>
      <c r="M467" s="100" t="s">
        <v>2691</v>
      </c>
      <c r="N467" s="75">
        <v>44841</v>
      </c>
      <c r="O467" s="40" t="s">
        <v>2426</v>
      </c>
      <c r="P467" s="230">
        <v>6740</v>
      </c>
      <c r="Q467" s="95">
        <v>126.01</v>
      </c>
      <c r="R467" s="62">
        <f t="shared" si="29"/>
        <v>849307.4</v>
      </c>
      <c r="S467" s="127">
        <v>202309</v>
      </c>
      <c r="T467" s="75" t="s">
        <v>2692</v>
      </c>
      <c r="U467" s="165"/>
      <c r="V467" s="218">
        <v>126.007705688</v>
      </c>
      <c r="W467" s="103"/>
      <c r="X467" s="130"/>
      <c r="Y467" s="130"/>
      <c r="Z467" s="58" t="s">
        <v>2693</v>
      </c>
      <c r="AA467" s="223">
        <v>0.4</v>
      </c>
      <c r="AB467" s="234">
        <v>300</v>
      </c>
      <c r="AC467" s="234">
        <f t="shared" si="30"/>
        <v>120</v>
      </c>
      <c r="AD467" s="225"/>
    </row>
    <row r="468" spans="1:30" s="336" customFormat="1" ht="15" customHeight="1">
      <c r="A468" s="491" t="s">
        <v>27</v>
      </c>
      <c r="B468" s="490" t="s">
        <v>2566</v>
      </c>
      <c r="C468" s="490" t="s">
        <v>2567</v>
      </c>
      <c r="D468" s="490" t="s">
        <v>2013</v>
      </c>
      <c r="E468" s="440" t="s">
        <v>2667</v>
      </c>
      <c r="F468" s="440" t="s">
        <v>2668</v>
      </c>
      <c r="G468" s="344" t="s">
        <v>33</v>
      </c>
      <c r="H468" s="344" t="s">
        <v>2694</v>
      </c>
      <c r="I468" s="319" t="e">
        <f>VLOOKUP(H468,#REF!,1,FALSE)</f>
        <v>#REF!</v>
      </c>
      <c r="J468" s="344" t="s">
        <v>1238</v>
      </c>
      <c r="K468" s="442" t="s">
        <v>2695</v>
      </c>
      <c r="L468" s="443" t="s">
        <v>2696</v>
      </c>
      <c r="M468" s="364"/>
      <c r="N468" s="384">
        <v>43815</v>
      </c>
      <c r="O468" s="361" t="s">
        <v>460</v>
      </c>
      <c r="P468" s="503" t="s">
        <v>2697</v>
      </c>
      <c r="Q468" s="357">
        <v>30.1</v>
      </c>
      <c r="R468" s="326">
        <f>ROUND(19500*Q468,2)</f>
        <v>586950</v>
      </c>
      <c r="S468" s="393">
        <v>202309</v>
      </c>
      <c r="T468" s="447" t="s">
        <v>2698</v>
      </c>
      <c r="U468" s="395"/>
      <c r="V468" s="467">
        <v>30.01274977345</v>
      </c>
      <c r="W468" s="372"/>
      <c r="X468" s="397">
        <v>43815</v>
      </c>
      <c r="Y468" s="397">
        <v>46006</v>
      </c>
      <c r="Z468" s="322" t="s">
        <v>2699</v>
      </c>
      <c r="AA468" s="472">
        <v>0.3</v>
      </c>
      <c r="AB468" s="483">
        <v>100</v>
      </c>
      <c r="AC468" s="483">
        <f t="shared" si="30"/>
        <v>30</v>
      </c>
      <c r="AD468" s="474"/>
    </row>
    <row r="469" spans="1:30" s="336" customFormat="1" ht="15" customHeight="1">
      <c r="A469" s="491" t="s">
        <v>27</v>
      </c>
      <c r="B469" s="490" t="s">
        <v>2566</v>
      </c>
      <c r="C469" s="490" t="s">
        <v>2567</v>
      </c>
      <c r="D469" s="490" t="s">
        <v>2013</v>
      </c>
      <c r="E469" s="440" t="s">
        <v>2667</v>
      </c>
      <c r="F469" s="440" t="s">
        <v>2668</v>
      </c>
      <c r="G469" s="344" t="s">
        <v>33</v>
      </c>
      <c r="H469" s="344" t="s">
        <v>2694</v>
      </c>
      <c r="I469" s="319" t="e">
        <f>VLOOKUP(H469,#REF!,1,FALSE)</f>
        <v>#REF!</v>
      </c>
      <c r="J469" s="344" t="s">
        <v>1238</v>
      </c>
      <c r="K469" s="442" t="s">
        <v>2700</v>
      </c>
      <c r="L469" s="443"/>
      <c r="M469" s="364"/>
      <c r="N469" s="384">
        <v>44873</v>
      </c>
      <c r="O469" s="361" t="s">
        <v>93</v>
      </c>
      <c r="P469" s="503">
        <v>19500</v>
      </c>
      <c r="Q469" s="357">
        <v>1</v>
      </c>
      <c r="R469" s="326">
        <f t="shared" ref="R469:R532" si="31">ROUND(P469*Q469,2)</f>
        <v>19500</v>
      </c>
      <c r="S469" s="393">
        <v>202309</v>
      </c>
      <c r="T469" s="384" t="s">
        <v>2701</v>
      </c>
      <c r="U469" s="395"/>
      <c r="V469" s="467"/>
      <c r="W469" s="372"/>
      <c r="X469" s="397">
        <v>43815</v>
      </c>
      <c r="Y469" s="397">
        <v>46006</v>
      </c>
      <c r="Z469" s="322" t="s">
        <v>2702</v>
      </c>
      <c r="AA469" s="472">
        <v>0.3</v>
      </c>
      <c r="AB469" s="483">
        <v>1</v>
      </c>
      <c r="AC469" s="504">
        <f t="shared" si="30"/>
        <v>0.3</v>
      </c>
      <c r="AD469" s="474"/>
    </row>
    <row r="470" spans="1:30" s="52" customFormat="1" ht="15" customHeight="1">
      <c r="A470" s="241" t="s">
        <v>27</v>
      </c>
      <c r="B470" s="240" t="s">
        <v>2566</v>
      </c>
      <c r="C470" s="240" t="s">
        <v>2567</v>
      </c>
      <c r="D470" s="240" t="s">
        <v>2013</v>
      </c>
      <c r="E470" s="241" t="s">
        <v>2687</v>
      </c>
      <c r="F470" s="241" t="s">
        <v>2688</v>
      </c>
      <c r="G470" s="241" t="s">
        <v>33</v>
      </c>
      <c r="H470" s="37" t="s">
        <v>2689</v>
      </c>
      <c r="I470" s="35" t="e">
        <f>VLOOKUP(H470,#REF!,1,FALSE)</f>
        <v>#REF!</v>
      </c>
      <c r="J470" s="215" t="s">
        <v>35</v>
      </c>
      <c r="K470" s="241" t="s">
        <v>2620</v>
      </c>
      <c r="L470" s="250" t="s">
        <v>2703</v>
      </c>
      <c r="M470" s="72"/>
      <c r="N470" s="75">
        <v>43896</v>
      </c>
      <c r="O470" s="93" t="s">
        <v>460</v>
      </c>
      <c r="P470" s="230">
        <v>6740</v>
      </c>
      <c r="Q470" s="95">
        <v>0</v>
      </c>
      <c r="R470" s="231">
        <f t="shared" si="31"/>
        <v>0</v>
      </c>
      <c r="S470" s="45">
        <v>202309</v>
      </c>
      <c r="T470" s="75" t="s">
        <v>2704</v>
      </c>
      <c r="U470" s="240"/>
      <c r="V470" s="218">
        <v>0</v>
      </c>
      <c r="W470" s="227"/>
      <c r="X470" s="130"/>
      <c r="Y470" s="130"/>
      <c r="Z470" s="232" t="s">
        <v>2705</v>
      </c>
      <c r="AA470" s="223">
        <v>0.4</v>
      </c>
      <c r="AB470" s="234">
        <v>100</v>
      </c>
      <c r="AC470" s="234">
        <f t="shared" si="30"/>
        <v>40</v>
      </c>
      <c r="AD470" s="225"/>
    </row>
    <row r="471" spans="1:30" s="52" customFormat="1" ht="15" customHeight="1">
      <c r="A471" s="241" t="s">
        <v>27</v>
      </c>
      <c r="B471" s="240" t="s">
        <v>2566</v>
      </c>
      <c r="C471" s="240" t="s">
        <v>2567</v>
      </c>
      <c r="D471" s="240" t="s">
        <v>2013</v>
      </c>
      <c r="E471" s="241" t="s">
        <v>2687</v>
      </c>
      <c r="F471" s="241" t="s">
        <v>2688</v>
      </c>
      <c r="G471" s="241" t="s">
        <v>33</v>
      </c>
      <c r="H471" s="37" t="s">
        <v>2689</v>
      </c>
      <c r="I471" s="35" t="e">
        <f>VLOOKUP(H471,#REF!,1,FALSE)</f>
        <v>#REF!</v>
      </c>
      <c r="J471" s="215" t="s">
        <v>1238</v>
      </c>
      <c r="K471" s="241" t="s">
        <v>2706</v>
      </c>
      <c r="L471" s="250" t="s">
        <v>2707</v>
      </c>
      <c r="M471" s="72"/>
      <c r="N471" s="75" t="s">
        <v>2708</v>
      </c>
      <c r="O471" s="40" t="s">
        <v>2709</v>
      </c>
      <c r="P471" s="230">
        <v>6740</v>
      </c>
      <c r="Q471" s="95">
        <v>209.31</v>
      </c>
      <c r="R471" s="231">
        <f t="shared" si="31"/>
        <v>1410749.4</v>
      </c>
      <c r="S471" s="45">
        <v>202309</v>
      </c>
      <c r="T471" s="75" t="s">
        <v>2710</v>
      </c>
      <c r="U471" s="240"/>
      <c r="V471" s="218">
        <v>209.31382386385999</v>
      </c>
      <c r="W471" s="103"/>
      <c r="X471" s="130"/>
      <c r="Y471" s="130"/>
      <c r="Z471" s="232" t="s">
        <v>2711</v>
      </c>
      <c r="AA471" s="223">
        <v>0.4</v>
      </c>
      <c r="AB471" s="234">
        <v>400</v>
      </c>
      <c r="AC471" s="234">
        <f t="shared" si="30"/>
        <v>160</v>
      </c>
      <c r="AD471" s="225"/>
    </row>
    <row r="472" spans="1:30" s="52" customFormat="1" ht="15" customHeight="1">
      <c r="A472" s="240" t="s">
        <v>194</v>
      </c>
      <c r="B472" s="240" t="s">
        <v>1937</v>
      </c>
      <c r="C472" s="240" t="s">
        <v>2712</v>
      </c>
      <c r="D472" s="241" t="s">
        <v>2013</v>
      </c>
      <c r="E472" s="241" t="s">
        <v>2713</v>
      </c>
      <c r="F472" s="241" t="s">
        <v>2714</v>
      </c>
      <c r="G472" s="55" t="s">
        <v>33</v>
      </c>
      <c r="H472" s="215" t="s">
        <v>2715</v>
      </c>
      <c r="I472" s="35" t="e">
        <f>VLOOKUP(H472,#REF!,1,FALSE)</f>
        <v>#REF!</v>
      </c>
      <c r="J472" s="241" t="s">
        <v>35</v>
      </c>
      <c r="K472" s="257" t="s">
        <v>2716</v>
      </c>
      <c r="L472" s="72" t="s">
        <v>2714</v>
      </c>
      <c r="M472" s="75"/>
      <c r="N472" s="75">
        <v>43398</v>
      </c>
      <c r="O472" s="227" t="s">
        <v>156</v>
      </c>
      <c r="P472" s="95">
        <v>9600</v>
      </c>
      <c r="Q472" s="62">
        <v>9.5</v>
      </c>
      <c r="R472" s="231">
        <f t="shared" si="31"/>
        <v>91200</v>
      </c>
      <c r="S472" s="45">
        <v>202309</v>
      </c>
      <c r="T472" s="253" t="s">
        <v>2717</v>
      </c>
      <c r="U472" s="258"/>
      <c r="V472" s="218">
        <v>9.4464731220000004</v>
      </c>
      <c r="W472" s="227"/>
      <c r="X472" s="93">
        <v>44805</v>
      </c>
      <c r="Y472" s="227"/>
      <c r="Z472" s="249" t="s">
        <v>2718</v>
      </c>
      <c r="AA472" s="223">
        <v>0.4</v>
      </c>
      <c r="AB472" s="234">
        <v>20</v>
      </c>
      <c r="AC472" s="234">
        <f t="shared" si="30"/>
        <v>8</v>
      </c>
      <c r="AD472" s="225"/>
    </row>
    <row r="473" spans="1:30" s="52" customFormat="1" ht="15" customHeight="1">
      <c r="A473" s="240" t="s">
        <v>194</v>
      </c>
      <c r="B473" s="240" t="s">
        <v>1937</v>
      </c>
      <c r="C473" s="240" t="s">
        <v>2712</v>
      </c>
      <c r="D473" s="241" t="s">
        <v>2013</v>
      </c>
      <c r="E473" s="241" t="s">
        <v>2713</v>
      </c>
      <c r="F473" s="241" t="s">
        <v>2714</v>
      </c>
      <c r="G473" s="55" t="s">
        <v>33</v>
      </c>
      <c r="H473" s="215" t="s">
        <v>2715</v>
      </c>
      <c r="I473" s="35" t="e">
        <f>VLOOKUP(H473,#REF!,1,FALSE)</f>
        <v>#REF!</v>
      </c>
      <c r="J473" s="241" t="s">
        <v>35</v>
      </c>
      <c r="K473" s="257" t="s">
        <v>2716</v>
      </c>
      <c r="L473" s="72" t="s">
        <v>2719</v>
      </c>
      <c r="M473" s="75"/>
      <c r="N473" s="75" t="s">
        <v>2720</v>
      </c>
      <c r="O473" s="227" t="s">
        <v>1511</v>
      </c>
      <c r="P473" s="95">
        <v>9833</v>
      </c>
      <c r="Q473" s="62">
        <v>0</v>
      </c>
      <c r="R473" s="231">
        <f t="shared" si="31"/>
        <v>0</v>
      </c>
      <c r="S473" s="45">
        <v>202309</v>
      </c>
      <c r="T473" s="253" t="s">
        <v>2721</v>
      </c>
      <c r="U473" s="258"/>
      <c r="V473" s="218">
        <v>0</v>
      </c>
      <c r="W473" s="227"/>
      <c r="X473" s="93">
        <v>44805</v>
      </c>
      <c r="Y473" s="227"/>
      <c r="Z473" s="249" t="s">
        <v>2722</v>
      </c>
      <c r="AA473" s="223">
        <v>0.4</v>
      </c>
      <c r="AB473" s="234">
        <v>0</v>
      </c>
      <c r="AC473" s="234">
        <f t="shared" si="30"/>
        <v>0</v>
      </c>
      <c r="AD473" s="225"/>
    </row>
    <row r="474" spans="1:30" s="336" customFormat="1" ht="15" customHeight="1">
      <c r="A474" s="490" t="s">
        <v>147</v>
      </c>
      <c r="B474" s="490" t="s">
        <v>1937</v>
      </c>
      <c r="C474" s="490" t="s">
        <v>2723</v>
      </c>
      <c r="D474" s="491" t="s">
        <v>2013</v>
      </c>
      <c r="E474" s="491" t="s">
        <v>2724</v>
      </c>
      <c r="F474" s="491" t="s">
        <v>2725</v>
      </c>
      <c r="G474" s="318" t="s">
        <v>33</v>
      </c>
      <c r="H474" s="462" t="s">
        <v>2726</v>
      </c>
      <c r="I474" s="319" t="e">
        <f>VLOOKUP(H474,#REF!,1,FALSE)</f>
        <v>#REF!</v>
      </c>
      <c r="J474" s="462" t="s">
        <v>35</v>
      </c>
      <c r="K474" s="505" t="s">
        <v>2727</v>
      </c>
      <c r="L474" s="354" t="s">
        <v>2728</v>
      </c>
      <c r="M474" s="384"/>
      <c r="N474" s="384" t="s">
        <v>2729</v>
      </c>
      <c r="O474" s="478" t="s">
        <v>2730</v>
      </c>
      <c r="P474" s="357">
        <v>9000</v>
      </c>
      <c r="Q474" s="326">
        <v>0.8</v>
      </c>
      <c r="R474" s="466">
        <f t="shared" si="31"/>
        <v>7200</v>
      </c>
      <c r="S474" s="327">
        <v>202308</v>
      </c>
      <c r="T474" s="500" t="s">
        <v>2731</v>
      </c>
      <c r="U474" s="506"/>
      <c r="V474" s="481"/>
      <c r="W474" s="478"/>
      <c r="X474" s="355">
        <v>44256</v>
      </c>
      <c r="Y474" s="355">
        <v>45350</v>
      </c>
      <c r="Z474" s="495"/>
      <c r="AA474" s="472"/>
      <c r="AB474" s="483"/>
      <c r="AC474" s="483"/>
      <c r="AD474" s="474"/>
    </row>
    <row r="475" spans="1:30" s="336" customFormat="1" ht="15" customHeight="1">
      <c r="A475" s="490" t="s">
        <v>147</v>
      </c>
      <c r="B475" s="490" t="s">
        <v>1937</v>
      </c>
      <c r="C475" s="490" t="s">
        <v>2723</v>
      </c>
      <c r="D475" s="491" t="s">
        <v>2013</v>
      </c>
      <c r="E475" s="491" t="s">
        <v>2724</v>
      </c>
      <c r="F475" s="491" t="s">
        <v>2725</v>
      </c>
      <c r="G475" s="318" t="s">
        <v>33</v>
      </c>
      <c r="H475" s="462" t="s">
        <v>2726</v>
      </c>
      <c r="I475" s="319" t="e">
        <f>VLOOKUP(H475,#REF!,1,FALSE)</f>
        <v>#REF!</v>
      </c>
      <c r="J475" s="491" t="s">
        <v>35</v>
      </c>
      <c r="K475" s="505" t="s">
        <v>2727</v>
      </c>
      <c r="L475" s="354" t="s">
        <v>2728</v>
      </c>
      <c r="M475" s="384"/>
      <c r="N475" s="384" t="s">
        <v>2729</v>
      </c>
      <c r="O475" s="478" t="s">
        <v>2730</v>
      </c>
      <c r="P475" s="357">
        <v>9000</v>
      </c>
      <c r="Q475" s="326">
        <v>36</v>
      </c>
      <c r="R475" s="466">
        <f t="shared" si="31"/>
        <v>324000</v>
      </c>
      <c r="S475" s="327">
        <v>202309</v>
      </c>
      <c r="T475" s="500" t="s">
        <v>2732</v>
      </c>
      <c r="U475" s="506"/>
      <c r="V475" s="467">
        <v>34.132388687000002</v>
      </c>
      <c r="W475" s="478"/>
      <c r="X475" s="355">
        <v>44256</v>
      </c>
      <c r="Y475" s="355">
        <v>45350</v>
      </c>
      <c r="Z475" s="495" t="s">
        <v>2733</v>
      </c>
      <c r="AA475" s="472">
        <v>0.3</v>
      </c>
      <c r="AB475" s="483">
        <v>120</v>
      </c>
      <c r="AC475" s="483">
        <f>AA475*AB475</f>
        <v>36</v>
      </c>
      <c r="AD475" s="474"/>
    </row>
    <row r="476" spans="1:30" s="52" customFormat="1" ht="15" customHeight="1">
      <c r="A476" s="240" t="s">
        <v>147</v>
      </c>
      <c r="B476" s="240" t="s">
        <v>1937</v>
      </c>
      <c r="C476" s="240" t="s">
        <v>2723</v>
      </c>
      <c r="D476" s="241" t="s">
        <v>2013</v>
      </c>
      <c r="E476" s="241" t="s">
        <v>2724</v>
      </c>
      <c r="F476" s="241" t="s">
        <v>2725</v>
      </c>
      <c r="G476" s="55" t="s">
        <v>33</v>
      </c>
      <c r="H476" s="215" t="s">
        <v>2734</v>
      </c>
      <c r="I476" s="35" t="e">
        <f>VLOOKUP(H476,#REF!,1,FALSE)</f>
        <v>#REF!</v>
      </c>
      <c r="J476" s="241" t="s">
        <v>35</v>
      </c>
      <c r="K476" s="257" t="s">
        <v>2735</v>
      </c>
      <c r="L476" s="72" t="s">
        <v>2736</v>
      </c>
      <c r="M476" s="75"/>
      <c r="N476" s="75">
        <v>44378</v>
      </c>
      <c r="O476" s="227" t="s">
        <v>1471</v>
      </c>
      <c r="P476" s="95">
        <v>9000</v>
      </c>
      <c r="Q476" s="62">
        <v>0</v>
      </c>
      <c r="R476" s="231">
        <f t="shared" si="31"/>
        <v>0</v>
      </c>
      <c r="S476" s="45">
        <v>202309</v>
      </c>
      <c r="T476" s="253" t="s">
        <v>2737</v>
      </c>
      <c r="U476" s="258"/>
      <c r="V476" s="218">
        <v>0</v>
      </c>
      <c r="W476" s="227"/>
      <c r="X476" s="93">
        <v>44378</v>
      </c>
      <c r="Y476" s="227"/>
      <c r="Z476" s="249" t="s">
        <v>2738</v>
      </c>
      <c r="AA476" s="223">
        <v>0</v>
      </c>
      <c r="AB476" s="234">
        <v>40</v>
      </c>
      <c r="AC476" s="234">
        <f>AA476*AB476</f>
        <v>0</v>
      </c>
      <c r="AD476" s="225"/>
    </row>
    <row r="477" spans="1:30" s="336" customFormat="1" ht="15" customHeight="1">
      <c r="A477" s="490" t="s">
        <v>147</v>
      </c>
      <c r="B477" s="490" t="s">
        <v>1937</v>
      </c>
      <c r="C477" s="490" t="s">
        <v>2723</v>
      </c>
      <c r="D477" s="491" t="s">
        <v>2013</v>
      </c>
      <c r="E477" s="491" t="s">
        <v>2724</v>
      </c>
      <c r="F477" s="491" t="s">
        <v>2725</v>
      </c>
      <c r="G477" s="318" t="s">
        <v>33</v>
      </c>
      <c r="H477" s="462" t="s">
        <v>2726</v>
      </c>
      <c r="I477" s="319" t="e">
        <f>VLOOKUP(H477,#REF!,1,FALSE)</f>
        <v>#REF!</v>
      </c>
      <c r="J477" s="491" t="s">
        <v>35</v>
      </c>
      <c r="K477" s="505" t="s">
        <v>2739</v>
      </c>
      <c r="L477" s="354" t="s">
        <v>2740</v>
      </c>
      <c r="M477" s="384"/>
      <c r="N477" s="384">
        <v>43003</v>
      </c>
      <c r="O477" s="478" t="s">
        <v>1471</v>
      </c>
      <c r="P477" s="357">
        <v>9000</v>
      </c>
      <c r="Q477" s="326">
        <v>0.2</v>
      </c>
      <c r="R477" s="466">
        <f t="shared" si="31"/>
        <v>1800</v>
      </c>
      <c r="S477" s="327">
        <v>202308</v>
      </c>
      <c r="T477" s="500" t="s">
        <v>2741</v>
      </c>
      <c r="U477" s="506"/>
      <c r="V477" s="467"/>
      <c r="W477" s="478"/>
      <c r="X477" s="355">
        <v>44256</v>
      </c>
      <c r="Y477" s="355">
        <v>45350</v>
      </c>
      <c r="Z477" s="495"/>
      <c r="AA477" s="472"/>
      <c r="AB477" s="483"/>
      <c r="AC477" s="483"/>
      <c r="AD477" s="474"/>
    </row>
    <row r="478" spans="1:30" s="336" customFormat="1" ht="15" customHeight="1">
      <c r="A478" s="490" t="s">
        <v>147</v>
      </c>
      <c r="B478" s="490" t="s">
        <v>1937</v>
      </c>
      <c r="C478" s="490" t="s">
        <v>2723</v>
      </c>
      <c r="D478" s="491" t="s">
        <v>2013</v>
      </c>
      <c r="E478" s="491" t="s">
        <v>2724</v>
      </c>
      <c r="F478" s="491" t="s">
        <v>2725</v>
      </c>
      <c r="G478" s="318" t="s">
        <v>33</v>
      </c>
      <c r="H478" s="462" t="s">
        <v>2726</v>
      </c>
      <c r="I478" s="319" t="e">
        <f>VLOOKUP(H478,#REF!,1,FALSE)</f>
        <v>#REF!</v>
      </c>
      <c r="J478" s="491" t="s">
        <v>35</v>
      </c>
      <c r="K478" s="505" t="s">
        <v>2739</v>
      </c>
      <c r="L478" s="354" t="s">
        <v>2740</v>
      </c>
      <c r="M478" s="384"/>
      <c r="N478" s="384">
        <v>43003</v>
      </c>
      <c r="O478" s="478" t="s">
        <v>1471</v>
      </c>
      <c r="P478" s="357">
        <v>9000</v>
      </c>
      <c r="Q478" s="326">
        <v>12.7</v>
      </c>
      <c r="R478" s="466">
        <f t="shared" si="31"/>
        <v>114300</v>
      </c>
      <c r="S478" s="327">
        <v>202309</v>
      </c>
      <c r="T478" s="500" t="s">
        <v>2742</v>
      </c>
      <c r="U478" s="506"/>
      <c r="V478" s="467">
        <v>12.63730606</v>
      </c>
      <c r="W478" s="478"/>
      <c r="X478" s="355">
        <v>44256</v>
      </c>
      <c r="Y478" s="355">
        <v>45350</v>
      </c>
      <c r="Z478" s="495" t="s">
        <v>2743</v>
      </c>
      <c r="AA478" s="472">
        <v>0.3</v>
      </c>
      <c r="AB478" s="483">
        <v>40</v>
      </c>
      <c r="AC478" s="483">
        <f>AA478*AB478</f>
        <v>12</v>
      </c>
      <c r="AD478" s="474"/>
    </row>
    <row r="479" spans="1:30" s="336" customFormat="1" ht="15" customHeight="1">
      <c r="A479" s="490" t="s">
        <v>147</v>
      </c>
      <c r="B479" s="490" t="s">
        <v>1937</v>
      </c>
      <c r="C479" s="490" t="s">
        <v>2723</v>
      </c>
      <c r="D479" s="491" t="s">
        <v>2013</v>
      </c>
      <c r="E479" s="491" t="s">
        <v>2724</v>
      </c>
      <c r="F479" s="491" t="s">
        <v>2725</v>
      </c>
      <c r="G479" s="318" t="s">
        <v>33</v>
      </c>
      <c r="H479" s="462" t="s">
        <v>2726</v>
      </c>
      <c r="I479" s="319" t="e">
        <f>VLOOKUP(H479,#REF!,1,FALSE)</f>
        <v>#REF!</v>
      </c>
      <c r="J479" s="491" t="s">
        <v>35</v>
      </c>
      <c r="K479" s="505" t="s">
        <v>2744</v>
      </c>
      <c r="L479" s="354" t="s">
        <v>2725</v>
      </c>
      <c r="M479" s="384"/>
      <c r="N479" s="384">
        <v>43047</v>
      </c>
      <c r="O479" s="478">
        <v>0</v>
      </c>
      <c r="P479" s="357">
        <v>9000</v>
      </c>
      <c r="Q479" s="326">
        <v>0</v>
      </c>
      <c r="R479" s="466">
        <f t="shared" si="31"/>
        <v>0</v>
      </c>
      <c r="S479" s="327">
        <v>202309</v>
      </c>
      <c r="T479" s="500" t="s">
        <v>2745</v>
      </c>
      <c r="U479" s="506"/>
      <c r="V479" s="467">
        <v>0</v>
      </c>
      <c r="W479" s="478"/>
      <c r="X479" s="355">
        <v>44256</v>
      </c>
      <c r="Y479" s="355">
        <v>45350</v>
      </c>
      <c r="Z479" s="495" t="s">
        <v>2746</v>
      </c>
      <c r="AA479" s="472">
        <v>0.3</v>
      </c>
      <c r="AB479" s="483">
        <v>0</v>
      </c>
      <c r="AC479" s="483">
        <f>AA479*AB479</f>
        <v>0</v>
      </c>
      <c r="AD479" s="474"/>
    </row>
    <row r="480" spans="1:30" s="52" customFormat="1" ht="15" customHeight="1">
      <c r="A480" s="240" t="s">
        <v>147</v>
      </c>
      <c r="B480" s="240" t="s">
        <v>1937</v>
      </c>
      <c r="C480" s="240" t="s">
        <v>2723</v>
      </c>
      <c r="D480" s="241" t="s">
        <v>2013</v>
      </c>
      <c r="E480" s="241" t="s">
        <v>2724</v>
      </c>
      <c r="F480" s="241" t="s">
        <v>2725</v>
      </c>
      <c r="G480" s="55" t="s">
        <v>33</v>
      </c>
      <c r="H480" s="215" t="s">
        <v>2747</v>
      </c>
      <c r="I480" s="35" t="e">
        <f>VLOOKUP(H480,#REF!,1,FALSE)</f>
        <v>#REF!</v>
      </c>
      <c r="J480" s="241" t="s">
        <v>35</v>
      </c>
      <c r="K480" s="257" t="s">
        <v>2748</v>
      </c>
      <c r="L480" s="72" t="s">
        <v>2749</v>
      </c>
      <c r="M480" s="75"/>
      <c r="N480" s="75">
        <v>45078</v>
      </c>
      <c r="O480" s="227" t="s">
        <v>1471</v>
      </c>
      <c r="P480" s="95">
        <v>0</v>
      </c>
      <c r="Q480" s="62">
        <v>0</v>
      </c>
      <c r="R480" s="231">
        <f t="shared" si="31"/>
        <v>0</v>
      </c>
      <c r="S480" s="45">
        <v>202309</v>
      </c>
      <c r="T480" s="253" t="s">
        <v>2750</v>
      </c>
      <c r="U480" s="258"/>
      <c r="V480" s="218">
        <v>0</v>
      </c>
      <c r="W480" s="227"/>
      <c r="X480" s="93"/>
      <c r="Y480" s="93"/>
      <c r="Z480" s="249" t="s">
        <v>2751</v>
      </c>
      <c r="AA480" s="223">
        <v>0.3</v>
      </c>
      <c r="AB480" s="234">
        <v>40</v>
      </c>
      <c r="AC480" s="234">
        <f>AA480*AB480</f>
        <v>12</v>
      </c>
      <c r="AD480" s="225"/>
    </row>
    <row r="481" spans="1:30" s="336" customFormat="1" ht="15" customHeight="1">
      <c r="A481" s="490" t="s">
        <v>147</v>
      </c>
      <c r="B481" s="490" t="s">
        <v>1937</v>
      </c>
      <c r="C481" s="490" t="s">
        <v>2712</v>
      </c>
      <c r="D481" s="491" t="s">
        <v>2013</v>
      </c>
      <c r="E481" s="491" t="s">
        <v>2752</v>
      </c>
      <c r="F481" s="491" t="s">
        <v>2753</v>
      </c>
      <c r="G481" s="318" t="s">
        <v>33</v>
      </c>
      <c r="H481" s="462" t="s">
        <v>2754</v>
      </c>
      <c r="I481" s="319" t="e">
        <f>VLOOKUP(H481,#REF!,1,FALSE)</f>
        <v>#REF!</v>
      </c>
      <c r="J481" s="491" t="s">
        <v>35</v>
      </c>
      <c r="K481" s="505" t="s">
        <v>2716</v>
      </c>
      <c r="L481" s="354" t="s">
        <v>2755</v>
      </c>
      <c r="M481" s="384"/>
      <c r="N481" s="384">
        <v>43444</v>
      </c>
      <c r="O481" s="478" t="s">
        <v>1471</v>
      </c>
      <c r="P481" s="357">
        <v>9500</v>
      </c>
      <c r="Q481" s="326">
        <v>15.8</v>
      </c>
      <c r="R481" s="466">
        <f t="shared" si="31"/>
        <v>150100</v>
      </c>
      <c r="S481" s="327">
        <v>202309</v>
      </c>
      <c r="T481" s="500" t="s">
        <v>2756</v>
      </c>
      <c r="U481" s="506"/>
      <c r="V481" s="467">
        <v>15.77299652</v>
      </c>
      <c r="W481" s="478"/>
      <c r="X481" s="355">
        <v>44531</v>
      </c>
      <c r="Y481" s="469">
        <v>45260</v>
      </c>
      <c r="Z481" s="495" t="s">
        <v>2757</v>
      </c>
      <c r="AA481" s="472">
        <v>0.3</v>
      </c>
      <c r="AB481" s="483">
        <v>40</v>
      </c>
      <c r="AC481" s="483">
        <f>AA481*AB481</f>
        <v>12</v>
      </c>
      <c r="AD481" s="474"/>
    </row>
    <row r="482" spans="1:30" s="52" customFormat="1" ht="15" customHeight="1">
      <c r="A482" s="240" t="s">
        <v>27</v>
      </c>
      <c r="B482" s="240" t="s">
        <v>1937</v>
      </c>
      <c r="C482" s="240" t="s">
        <v>2723</v>
      </c>
      <c r="D482" s="241" t="s">
        <v>2013</v>
      </c>
      <c r="E482" s="241" t="s">
        <v>2758</v>
      </c>
      <c r="F482" s="241" t="s">
        <v>2759</v>
      </c>
      <c r="G482" s="55" t="s">
        <v>33</v>
      </c>
      <c r="H482" s="215" t="s">
        <v>2760</v>
      </c>
      <c r="I482" s="35" t="e">
        <f>VLOOKUP(H482,#REF!,1,FALSE)</f>
        <v>#REF!</v>
      </c>
      <c r="J482" s="215" t="s">
        <v>35</v>
      </c>
      <c r="K482" s="257" t="s">
        <v>2761</v>
      </c>
      <c r="L482" s="72" t="s">
        <v>2762</v>
      </c>
      <c r="M482" s="75"/>
      <c r="N482" s="75" t="s">
        <v>2763</v>
      </c>
      <c r="O482" s="227" t="s">
        <v>2764</v>
      </c>
      <c r="P482" s="95">
        <v>6740</v>
      </c>
      <c r="Q482" s="62">
        <v>0.34</v>
      </c>
      <c r="R482" s="231">
        <f t="shared" si="31"/>
        <v>2291.6</v>
      </c>
      <c r="S482" s="45">
        <v>202308</v>
      </c>
      <c r="T482" s="253" t="s">
        <v>2765</v>
      </c>
      <c r="U482" s="258"/>
      <c r="V482" s="232"/>
      <c r="W482" s="227"/>
      <c r="X482" s="93"/>
      <c r="Y482" s="93"/>
      <c r="Z482" s="249"/>
      <c r="AA482" s="223"/>
      <c r="AB482" s="234"/>
      <c r="AC482" s="234"/>
      <c r="AD482" s="225"/>
    </row>
    <row r="483" spans="1:30" s="52" customFormat="1" ht="15" customHeight="1">
      <c r="A483" s="240" t="s">
        <v>27</v>
      </c>
      <c r="B483" s="240" t="s">
        <v>1937</v>
      </c>
      <c r="C483" s="240" t="s">
        <v>2723</v>
      </c>
      <c r="D483" s="241" t="s">
        <v>2013</v>
      </c>
      <c r="E483" s="241" t="s">
        <v>2758</v>
      </c>
      <c r="F483" s="241" t="s">
        <v>2759</v>
      </c>
      <c r="G483" s="55" t="s">
        <v>33</v>
      </c>
      <c r="H483" s="215" t="s">
        <v>2760</v>
      </c>
      <c r="I483" s="35" t="e">
        <f>VLOOKUP(H483,#REF!,1,FALSE)</f>
        <v>#REF!</v>
      </c>
      <c r="J483" s="241" t="s">
        <v>35</v>
      </c>
      <c r="K483" s="257" t="s">
        <v>2761</v>
      </c>
      <c r="L483" s="72" t="s">
        <v>2762</v>
      </c>
      <c r="M483" s="75"/>
      <c r="N483" s="75" t="s">
        <v>2763</v>
      </c>
      <c r="O483" s="227" t="s">
        <v>2764</v>
      </c>
      <c r="P483" s="95">
        <v>6740</v>
      </c>
      <c r="Q483" s="62">
        <v>49.04</v>
      </c>
      <c r="R483" s="231">
        <f t="shared" si="31"/>
        <v>330529.59999999998</v>
      </c>
      <c r="S483" s="45">
        <v>202309</v>
      </c>
      <c r="T483" s="253" t="s">
        <v>2766</v>
      </c>
      <c r="U483" s="258"/>
      <c r="V483" s="218">
        <v>49.038509369000003</v>
      </c>
      <c r="W483" s="227"/>
      <c r="X483" s="93"/>
      <c r="Y483" s="93"/>
      <c r="Z483" s="249" t="s">
        <v>2767</v>
      </c>
      <c r="AA483" s="223">
        <v>0.4</v>
      </c>
      <c r="AB483" s="234">
        <v>120</v>
      </c>
      <c r="AC483" s="234">
        <f t="shared" ref="AC483:AC490" si="32">AA483*AB483</f>
        <v>48</v>
      </c>
      <c r="AD483" s="225"/>
    </row>
    <row r="484" spans="1:30" s="52" customFormat="1" ht="15" customHeight="1">
      <c r="A484" s="240" t="s">
        <v>27</v>
      </c>
      <c r="B484" s="240" t="s">
        <v>1937</v>
      </c>
      <c r="C484" s="240" t="s">
        <v>2723</v>
      </c>
      <c r="D484" s="241" t="s">
        <v>2013</v>
      </c>
      <c r="E484" s="241" t="s">
        <v>2758</v>
      </c>
      <c r="F484" s="241" t="s">
        <v>2759</v>
      </c>
      <c r="G484" s="55" t="s">
        <v>33</v>
      </c>
      <c r="H484" s="215" t="s">
        <v>2768</v>
      </c>
      <c r="I484" s="35" t="e">
        <f>VLOOKUP(H484,#REF!,1,FALSE)</f>
        <v>#REF!</v>
      </c>
      <c r="J484" s="241" t="s">
        <v>35</v>
      </c>
      <c r="K484" s="257" t="s">
        <v>2769</v>
      </c>
      <c r="L484" s="72" t="s">
        <v>2770</v>
      </c>
      <c r="M484" s="75" t="s">
        <v>2771</v>
      </c>
      <c r="N484" s="75">
        <v>45170</v>
      </c>
      <c r="O484" s="259">
        <v>400</v>
      </c>
      <c r="P484" s="95">
        <v>6740</v>
      </c>
      <c r="Q484" s="62">
        <v>304.79000000000002</v>
      </c>
      <c r="R484" s="231">
        <f t="shared" si="31"/>
        <v>2054284.6</v>
      </c>
      <c r="S484" s="45">
        <v>202309</v>
      </c>
      <c r="T484" s="253" t="s">
        <v>2772</v>
      </c>
      <c r="U484" s="258"/>
      <c r="V484" s="218">
        <v>304.79045378500001</v>
      </c>
      <c r="W484" s="227"/>
      <c r="X484" s="93"/>
      <c r="Y484" s="93"/>
      <c r="Z484" s="249" t="s">
        <v>2773</v>
      </c>
      <c r="AA484" s="223">
        <v>0.4</v>
      </c>
      <c r="AB484" s="234">
        <v>400</v>
      </c>
      <c r="AC484" s="234">
        <f t="shared" si="32"/>
        <v>160</v>
      </c>
      <c r="AD484" s="225"/>
    </row>
    <row r="485" spans="1:30" s="52" customFormat="1" ht="15" customHeight="1">
      <c r="A485" s="240" t="s">
        <v>27</v>
      </c>
      <c r="B485" s="240" t="s">
        <v>1937</v>
      </c>
      <c r="C485" s="240" t="s">
        <v>2712</v>
      </c>
      <c r="D485" s="241" t="s">
        <v>2013</v>
      </c>
      <c r="E485" s="241" t="s">
        <v>2774</v>
      </c>
      <c r="F485" s="241" t="s">
        <v>2775</v>
      </c>
      <c r="G485" s="55" t="s">
        <v>33</v>
      </c>
      <c r="H485" s="215" t="s">
        <v>2776</v>
      </c>
      <c r="I485" s="35" t="e">
        <f>VLOOKUP(H485,#REF!,1,FALSE)</f>
        <v>#REF!</v>
      </c>
      <c r="J485" s="241" t="s">
        <v>35</v>
      </c>
      <c r="K485" s="257" t="s">
        <v>2777</v>
      </c>
      <c r="L485" s="72" t="s">
        <v>2778</v>
      </c>
      <c r="M485" s="75"/>
      <c r="N485" s="75" t="s">
        <v>2779</v>
      </c>
      <c r="O485" s="227" t="s">
        <v>2780</v>
      </c>
      <c r="P485" s="95">
        <v>6740</v>
      </c>
      <c r="Q485" s="62">
        <v>39.86</v>
      </c>
      <c r="R485" s="231">
        <f t="shared" si="31"/>
        <v>268656.40000000002</v>
      </c>
      <c r="S485" s="45">
        <v>202309</v>
      </c>
      <c r="T485" s="253" t="s">
        <v>2781</v>
      </c>
      <c r="U485" s="258"/>
      <c r="V485" s="218">
        <v>39.857864380000002</v>
      </c>
      <c r="W485" s="227"/>
      <c r="X485" s="93"/>
      <c r="Y485" s="93"/>
      <c r="Z485" s="249" t="s">
        <v>2782</v>
      </c>
      <c r="AA485" s="223">
        <v>0.4</v>
      </c>
      <c r="AB485" s="234">
        <v>80</v>
      </c>
      <c r="AC485" s="234">
        <f t="shared" si="32"/>
        <v>32</v>
      </c>
      <c r="AD485" s="225"/>
    </row>
    <row r="486" spans="1:30" s="52" customFormat="1" ht="15" customHeight="1">
      <c r="A486" s="240" t="s">
        <v>194</v>
      </c>
      <c r="B486" s="240" t="s">
        <v>1937</v>
      </c>
      <c r="C486" s="241" t="s">
        <v>2783</v>
      </c>
      <c r="D486" s="241" t="s">
        <v>2013</v>
      </c>
      <c r="E486" s="241" t="s">
        <v>2784</v>
      </c>
      <c r="F486" s="55" t="s">
        <v>2785</v>
      </c>
      <c r="G486" s="215" t="s">
        <v>33</v>
      </c>
      <c r="H486" s="241" t="s">
        <v>2786</v>
      </c>
      <c r="I486" s="35" t="e">
        <f>VLOOKUP(H486,#REF!,1,FALSE)</f>
        <v>#REF!</v>
      </c>
      <c r="J486" s="257" t="s">
        <v>35</v>
      </c>
      <c r="K486" s="260" t="s">
        <v>2785</v>
      </c>
      <c r="L486" s="75" t="s">
        <v>2787</v>
      </c>
      <c r="M486" s="75"/>
      <c r="N486" s="75" t="s">
        <v>2788</v>
      </c>
      <c r="O486" s="217" t="s">
        <v>1803</v>
      </c>
      <c r="P486" s="62">
        <v>5000</v>
      </c>
      <c r="Q486" s="231"/>
      <c r="R486" s="62">
        <f t="shared" si="31"/>
        <v>0</v>
      </c>
      <c r="S486" s="45">
        <v>202309</v>
      </c>
      <c r="T486" s="253" t="s">
        <v>2789</v>
      </c>
      <c r="U486" s="227"/>
      <c r="V486" s="218">
        <v>0</v>
      </c>
      <c r="W486" s="227"/>
      <c r="X486" s="93"/>
      <c r="Y486" s="93"/>
      <c r="Z486" s="249" t="s">
        <v>2790</v>
      </c>
      <c r="AA486" s="223">
        <v>0.3</v>
      </c>
      <c r="AB486" s="234">
        <v>0</v>
      </c>
      <c r="AC486" s="234">
        <f t="shared" si="32"/>
        <v>0</v>
      </c>
      <c r="AD486" s="225"/>
    </row>
    <row r="487" spans="1:30" s="336" customFormat="1" ht="15" customHeight="1">
      <c r="A487" s="490" t="s">
        <v>194</v>
      </c>
      <c r="B487" s="490" t="s">
        <v>1937</v>
      </c>
      <c r="C487" s="491" t="s">
        <v>2783</v>
      </c>
      <c r="D487" s="491" t="s">
        <v>2013</v>
      </c>
      <c r="E487" s="491" t="s">
        <v>2791</v>
      </c>
      <c r="F487" s="318" t="s">
        <v>2792</v>
      </c>
      <c r="G487" s="462" t="s">
        <v>33</v>
      </c>
      <c r="H487" s="491" t="s">
        <v>2793</v>
      </c>
      <c r="I487" s="319" t="e">
        <f>VLOOKUP(H487,#REF!,1,FALSE)</f>
        <v>#REF!</v>
      </c>
      <c r="J487" s="505" t="s">
        <v>35</v>
      </c>
      <c r="K487" s="507" t="s">
        <v>2792</v>
      </c>
      <c r="L487" s="384" t="s">
        <v>2792</v>
      </c>
      <c r="M487" s="384"/>
      <c r="N487" s="384" t="s">
        <v>2794</v>
      </c>
      <c r="O487" s="465" t="s">
        <v>2795</v>
      </c>
      <c r="P487" s="326">
        <v>9500</v>
      </c>
      <c r="Q487" s="466">
        <v>0</v>
      </c>
      <c r="R487" s="326">
        <f t="shared" si="31"/>
        <v>0</v>
      </c>
      <c r="S487" s="327">
        <v>202309</v>
      </c>
      <c r="T487" s="500" t="s">
        <v>2796</v>
      </c>
      <c r="U487" s="478"/>
      <c r="V487" s="467">
        <v>0</v>
      </c>
      <c r="W487" s="478"/>
      <c r="X487" s="355">
        <v>44652</v>
      </c>
      <c r="Y487" s="355">
        <v>45382</v>
      </c>
      <c r="Z487" s="495" t="s">
        <v>2797</v>
      </c>
      <c r="AA487" s="472">
        <v>0.3</v>
      </c>
      <c r="AB487" s="483">
        <v>0</v>
      </c>
      <c r="AC487" s="483">
        <f t="shared" si="32"/>
        <v>0</v>
      </c>
      <c r="AD487" s="474"/>
    </row>
    <row r="488" spans="1:30" s="52" customFormat="1" ht="15" customHeight="1">
      <c r="A488" s="240" t="s">
        <v>194</v>
      </c>
      <c r="B488" s="240" t="s">
        <v>1937</v>
      </c>
      <c r="C488" s="241" t="s">
        <v>2783</v>
      </c>
      <c r="D488" s="241" t="s">
        <v>2013</v>
      </c>
      <c r="E488" s="241" t="s">
        <v>2791</v>
      </c>
      <c r="F488" s="55" t="s">
        <v>2792</v>
      </c>
      <c r="G488" s="215" t="s">
        <v>33</v>
      </c>
      <c r="H488" s="241" t="s">
        <v>2798</v>
      </c>
      <c r="I488" s="35" t="e">
        <f>VLOOKUP(H488,#REF!,1,FALSE)</f>
        <v>#REF!</v>
      </c>
      <c r="J488" s="257" t="s">
        <v>35</v>
      </c>
      <c r="K488" s="260" t="s">
        <v>2792</v>
      </c>
      <c r="L488" s="75" t="s">
        <v>2799</v>
      </c>
      <c r="M488" s="75"/>
      <c r="N488" s="75" t="s">
        <v>2800</v>
      </c>
      <c r="O488" s="217" t="s">
        <v>655</v>
      </c>
      <c r="P488" s="62">
        <v>9500</v>
      </c>
      <c r="Q488" s="231">
        <v>0</v>
      </c>
      <c r="R488" s="62">
        <f t="shared" si="31"/>
        <v>0</v>
      </c>
      <c r="S488" s="45">
        <v>202309</v>
      </c>
      <c r="T488" s="253" t="s">
        <v>2801</v>
      </c>
      <c r="U488" s="227"/>
      <c r="V488" s="218">
        <v>0</v>
      </c>
      <c r="W488" s="227"/>
      <c r="X488" s="93"/>
      <c r="Y488" s="93"/>
      <c r="Z488" s="249" t="s">
        <v>2802</v>
      </c>
      <c r="AA488" s="223">
        <v>0</v>
      </c>
      <c r="AB488" s="234">
        <v>0</v>
      </c>
      <c r="AC488" s="234">
        <f t="shared" si="32"/>
        <v>0</v>
      </c>
      <c r="AD488" s="225"/>
    </row>
    <row r="489" spans="1:30" s="52" customFormat="1" ht="15" customHeight="1">
      <c r="A489" s="240" t="s">
        <v>194</v>
      </c>
      <c r="B489" s="240" t="s">
        <v>1937</v>
      </c>
      <c r="C489" s="241" t="s">
        <v>2783</v>
      </c>
      <c r="D489" s="241" t="s">
        <v>2013</v>
      </c>
      <c r="E489" s="241" t="s">
        <v>2803</v>
      </c>
      <c r="F489" s="55" t="s">
        <v>2804</v>
      </c>
      <c r="G489" s="215" t="s">
        <v>33</v>
      </c>
      <c r="H489" s="241" t="s">
        <v>2805</v>
      </c>
      <c r="I489" s="35" t="e">
        <f>VLOOKUP(H489,#REF!,1,FALSE)</f>
        <v>#REF!</v>
      </c>
      <c r="J489" s="257" t="s">
        <v>35</v>
      </c>
      <c r="K489" s="260" t="s">
        <v>2806</v>
      </c>
      <c r="L489" s="75" t="s">
        <v>2804</v>
      </c>
      <c r="M489" s="75"/>
      <c r="N489" s="75" t="s">
        <v>2807</v>
      </c>
      <c r="O489" s="217" t="s">
        <v>1803</v>
      </c>
      <c r="P489" s="62">
        <v>5000</v>
      </c>
      <c r="Q489" s="231"/>
      <c r="R489" s="62">
        <f t="shared" si="31"/>
        <v>0</v>
      </c>
      <c r="S489" s="45">
        <v>202309</v>
      </c>
      <c r="T489" s="253" t="s">
        <v>2808</v>
      </c>
      <c r="U489" s="227"/>
      <c r="V489" s="218">
        <v>0</v>
      </c>
      <c r="W489" s="227"/>
      <c r="X489" s="93">
        <v>44927</v>
      </c>
      <c r="Y489" s="93"/>
      <c r="Z489" s="249" t="s">
        <v>2809</v>
      </c>
      <c r="AA489" s="261">
        <v>0.3</v>
      </c>
      <c r="AB489" s="234">
        <v>0</v>
      </c>
      <c r="AC489" s="234">
        <f t="shared" si="32"/>
        <v>0</v>
      </c>
      <c r="AD489" s="225"/>
    </row>
    <row r="490" spans="1:30" s="52" customFormat="1" ht="15" customHeight="1">
      <c r="A490" s="240" t="s">
        <v>194</v>
      </c>
      <c r="B490" s="240" t="s">
        <v>1937</v>
      </c>
      <c r="C490" s="241" t="s">
        <v>2783</v>
      </c>
      <c r="D490" s="241" t="s">
        <v>2013</v>
      </c>
      <c r="E490" s="241" t="s">
        <v>2803</v>
      </c>
      <c r="F490" s="55" t="s">
        <v>2804</v>
      </c>
      <c r="G490" s="215" t="s">
        <v>33</v>
      </c>
      <c r="H490" s="241" t="s">
        <v>2805</v>
      </c>
      <c r="I490" s="35" t="e">
        <f>VLOOKUP(H490,#REF!,1,FALSE)</f>
        <v>#REF!</v>
      </c>
      <c r="J490" s="257" t="s">
        <v>35</v>
      </c>
      <c r="K490" s="260" t="s">
        <v>2806</v>
      </c>
      <c r="L490" s="75" t="s">
        <v>2810</v>
      </c>
      <c r="M490" s="75"/>
      <c r="N490" s="75" t="s">
        <v>2811</v>
      </c>
      <c r="O490" s="217" t="s">
        <v>1803</v>
      </c>
      <c r="P490" s="62">
        <v>5000</v>
      </c>
      <c r="Q490" s="231"/>
      <c r="R490" s="62">
        <f t="shared" si="31"/>
        <v>0</v>
      </c>
      <c r="S490" s="45">
        <v>202309</v>
      </c>
      <c r="T490" s="253" t="s">
        <v>2812</v>
      </c>
      <c r="U490" s="227"/>
      <c r="V490" s="218">
        <v>0</v>
      </c>
      <c r="W490" s="227"/>
      <c r="X490" s="93">
        <v>44927</v>
      </c>
      <c r="Y490" s="93"/>
      <c r="Z490" s="249" t="s">
        <v>2813</v>
      </c>
      <c r="AA490" s="261">
        <v>0.3</v>
      </c>
      <c r="AB490" s="234">
        <v>0</v>
      </c>
      <c r="AC490" s="234">
        <f t="shared" si="32"/>
        <v>0</v>
      </c>
      <c r="AD490" s="225"/>
    </row>
    <row r="491" spans="1:30" s="52" customFormat="1" ht="15" customHeight="1">
      <c r="A491" s="240" t="s">
        <v>194</v>
      </c>
      <c r="B491" s="240" t="s">
        <v>1937</v>
      </c>
      <c r="C491" s="241" t="s">
        <v>2814</v>
      </c>
      <c r="D491" s="240" t="s">
        <v>1234</v>
      </c>
      <c r="E491" s="241" t="s">
        <v>2815</v>
      </c>
      <c r="F491" s="55" t="s">
        <v>2816</v>
      </c>
      <c r="G491" s="215" t="s">
        <v>33</v>
      </c>
      <c r="H491" s="241" t="s">
        <v>2817</v>
      </c>
      <c r="I491" s="35" t="e">
        <f>VLOOKUP(H491,#REF!,1,FALSE)</f>
        <v>#REF!</v>
      </c>
      <c r="J491" s="257" t="s">
        <v>35</v>
      </c>
      <c r="K491" s="260" t="s">
        <v>2818</v>
      </c>
      <c r="L491" s="75" t="s">
        <v>2816</v>
      </c>
      <c r="M491" s="75" t="s">
        <v>2819</v>
      </c>
      <c r="N491" s="75" t="s">
        <v>2820</v>
      </c>
      <c r="O491" s="217" t="s">
        <v>2821</v>
      </c>
      <c r="P491" s="62">
        <v>9500</v>
      </c>
      <c r="Q491" s="231">
        <v>38.4</v>
      </c>
      <c r="R491" s="62">
        <f t="shared" si="31"/>
        <v>364800</v>
      </c>
      <c r="S491" s="45">
        <v>202309</v>
      </c>
      <c r="T491" s="253" t="s">
        <v>2822</v>
      </c>
      <c r="U491" s="227"/>
      <c r="V491" s="218">
        <v>38.341163635000001</v>
      </c>
      <c r="W491" s="227"/>
      <c r="X491" s="93"/>
      <c r="Y491" s="93"/>
      <c r="Z491" s="249" t="s">
        <v>2823</v>
      </c>
      <c r="AA491" s="233">
        <v>0.3</v>
      </c>
      <c r="AB491" s="234">
        <v>180</v>
      </c>
      <c r="AC491" s="234">
        <f>(AB491-60)*AA491</f>
        <v>36</v>
      </c>
      <c r="AD491" s="225"/>
    </row>
    <row r="492" spans="1:30" s="52" customFormat="1" ht="15" customHeight="1">
      <c r="A492" s="240" t="s">
        <v>194</v>
      </c>
      <c r="B492" s="240" t="s">
        <v>1937</v>
      </c>
      <c r="C492" s="241" t="s">
        <v>2814</v>
      </c>
      <c r="D492" s="240" t="s">
        <v>1234</v>
      </c>
      <c r="E492" s="241" t="s">
        <v>2815</v>
      </c>
      <c r="F492" s="55" t="s">
        <v>2816</v>
      </c>
      <c r="G492" s="215" t="s">
        <v>33</v>
      </c>
      <c r="H492" s="241" t="s">
        <v>2817</v>
      </c>
      <c r="I492" s="35" t="e">
        <f>VLOOKUP(H492,#REF!,1,FALSE)</f>
        <v>#REF!</v>
      </c>
      <c r="J492" s="257" t="s">
        <v>35</v>
      </c>
      <c r="K492" s="260" t="s">
        <v>2824</v>
      </c>
      <c r="L492" s="75" t="s">
        <v>2825</v>
      </c>
      <c r="M492" s="75"/>
      <c r="N492" s="75" t="s">
        <v>2826</v>
      </c>
      <c r="O492" s="217" t="s">
        <v>1302</v>
      </c>
      <c r="P492" s="62">
        <v>9500</v>
      </c>
      <c r="Q492" s="231">
        <v>0</v>
      </c>
      <c r="R492" s="62">
        <f t="shared" si="31"/>
        <v>0</v>
      </c>
      <c r="S492" s="45">
        <v>202309</v>
      </c>
      <c r="T492" s="253" t="s">
        <v>2827</v>
      </c>
      <c r="U492" s="227"/>
      <c r="V492" s="218">
        <v>0</v>
      </c>
      <c r="W492" s="227"/>
      <c r="X492" s="93"/>
      <c r="Y492" s="93"/>
      <c r="Z492" s="249" t="s">
        <v>2828</v>
      </c>
      <c r="AA492" s="233">
        <v>0.3</v>
      </c>
      <c r="AB492" s="234">
        <v>0</v>
      </c>
      <c r="AC492" s="234">
        <f>AA492*AB492</f>
        <v>0</v>
      </c>
      <c r="AD492" s="225"/>
    </row>
    <row r="493" spans="1:30" s="52" customFormat="1" ht="15" customHeight="1">
      <c r="A493" s="240" t="s">
        <v>194</v>
      </c>
      <c r="B493" s="240" t="s">
        <v>1937</v>
      </c>
      <c r="C493" s="241" t="s">
        <v>2814</v>
      </c>
      <c r="D493" s="240" t="s">
        <v>1234</v>
      </c>
      <c r="E493" s="241" t="s">
        <v>2815</v>
      </c>
      <c r="F493" s="55" t="s">
        <v>2816</v>
      </c>
      <c r="G493" s="215" t="s">
        <v>33</v>
      </c>
      <c r="H493" s="241" t="s">
        <v>2817</v>
      </c>
      <c r="I493" s="35" t="e">
        <f>VLOOKUP(H493,#REF!,1,FALSE)</f>
        <v>#REF!</v>
      </c>
      <c r="J493" s="257" t="s">
        <v>35</v>
      </c>
      <c r="K493" s="260" t="s">
        <v>2829</v>
      </c>
      <c r="L493" s="75" t="s">
        <v>2830</v>
      </c>
      <c r="M493" s="75"/>
      <c r="N493" s="75" t="s">
        <v>2831</v>
      </c>
      <c r="O493" s="217" t="s">
        <v>2832</v>
      </c>
      <c r="P493" s="62">
        <v>9500</v>
      </c>
      <c r="Q493" s="231">
        <v>0</v>
      </c>
      <c r="R493" s="62">
        <f t="shared" si="31"/>
        <v>0</v>
      </c>
      <c r="S493" s="45">
        <v>202309</v>
      </c>
      <c r="T493" s="253" t="s">
        <v>2833</v>
      </c>
      <c r="U493" s="227"/>
      <c r="V493" s="218">
        <v>0</v>
      </c>
      <c r="W493" s="227"/>
      <c r="X493" s="93"/>
      <c r="Y493" s="93"/>
      <c r="Z493" s="249" t="s">
        <v>2834</v>
      </c>
      <c r="AA493" s="233">
        <v>0.3</v>
      </c>
      <c r="AB493" s="234">
        <v>0</v>
      </c>
      <c r="AC493" s="234">
        <f>AA493*AB493</f>
        <v>0</v>
      </c>
      <c r="AD493" s="225"/>
    </row>
    <row r="494" spans="1:30" s="52" customFormat="1" ht="15" customHeight="1">
      <c r="A494" s="240" t="s">
        <v>194</v>
      </c>
      <c r="B494" s="240" t="s">
        <v>1937</v>
      </c>
      <c r="C494" s="241" t="s">
        <v>2814</v>
      </c>
      <c r="D494" s="240" t="s">
        <v>1234</v>
      </c>
      <c r="E494" s="241" t="s">
        <v>2815</v>
      </c>
      <c r="F494" s="55" t="s">
        <v>2816</v>
      </c>
      <c r="G494" s="215" t="s">
        <v>33</v>
      </c>
      <c r="H494" s="241" t="s">
        <v>2817</v>
      </c>
      <c r="I494" s="35" t="e">
        <f>VLOOKUP(H494,#REF!,1,FALSE)</f>
        <v>#REF!</v>
      </c>
      <c r="J494" s="257" t="s">
        <v>334</v>
      </c>
      <c r="K494" s="260" t="s">
        <v>2814</v>
      </c>
      <c r="L494" s="75" t="s">
        <v>2835</v>
      </c>
      <c r="M494" s="75"/>
      <c r="N494" s="75">
        <v>43753</v>
      </c>
      <c r="O494" s="217" t="s">
        <v>438</v>
      </c>
      <c r="P494" s="62">
        <v>9500</v>
      </c>
      <c r="Q494" s="231">
        <v>0.8</v>
      </c>
      <c r="R494" s="62">
        <f t="shared" si="31"/>
        <v>7600</v>
      </c>
      <c r="S494" s="45">
        <v>202309</v>
      </c>
      <c r="T494" s="253" t="s">
        <v>2836</v>
      </c>
      <c r="U494" s="227"/>
      <c r="V494" s="218">
        <v>0.72472716800000003</v>
      </c>
      <c r="W494" s="227"/>
      <c r="X494" s="93"/>
      <c r="Y494" s="93"/>
      <c r="Z494" s="249" t="s">
        <v>2837</v>
      </c>
      <c r="AA494" s="233">
        <v>0.3</v>
      </c>
      <c r="AB494" s="234">
        <v>10</v>
      </c>
      <c r="AC494" s="234">
        <f>AA494*AB494</f>
        <v>3</v>
      </c>
      <c r="AD494" s="225"/>
    </row>
    <row r="495" spans="1:30" s="52" customFormat="1" ht="15" customHeight="1">
      <c r="A495" s="240" t="s">
        <v>194</v>
      </c>
      <c r="B495" s="240" t="s">
        <v>1937</v>
      </c>
      <c r="C495" s="241" t="s">
        <v>2838</v>
      </c>
      <c r="D495" s="241" t="s">
        <v>2013</v>
      </c>
      <c r="E495" s="241" t="s">
        <v>2839</v>
      </c>
      <c r="F495" s="55" t="s">
        <v>2840</v>
      </c>
      <c r="G495" s="215" t="s">
        <v>33</v>
      </c>
      <c r="H495" s="241" t="s">
        <v>2841</v>
      </c>
      <c r="I495" s="35" t="e">
        <f>VLOOKUP(H495,#REF!,1,FALSE)</f>
        <v>#REF!</v>
      </c>
      <c r="J495" s="257" t="s">
        <v>35</v>
      </c>
      <c r="K495" s="260" t="s">
        <v>2842</v>
      </c>
      <c r="L495" s="75" t="s">
        <v>2842</v>
      </c>
      <c r="M495" s="75"/>
      <c r="N495" s="75">
        <v>43101</v>
      </c>
      <c r="O495" s="217">
        <v>0</v>
      </c>
      <c r="P495" s="62">
        <v>9500</v>
      </c>
      <c r="Q495" s="231">
        <v>0</v>
      </c>
      <c r="R495" s="62">
        <f t="shared" si="31"/>
        <v>0</v>
      </c>
      <c r="S495" s="45">
        <v>202309</v>
      </c>
      <c r="T495" s="253" t="s">
        <v>2843</v>
      </c>
      <c r="U495" s="227"/>
      <c r="V495" s="218">
        <v>0</v>
      </c>
      <c r="W495" s="227"/>
      <c r="X495" s="93"/>
      <c r="Y495" s="93"/>
      <c r="Z495" s="249" t="s">
        <v>2844</v>
      </c>
      <c r="AA495" s="233">
        <v>0.3</v>
      </c>
      <c r="AB495" s="234">
        <v>0</v>
      </c>
      <c r="AC495" s="234">
        <f>AA495*AB495</f>
        <v>0</v>
      </c>
      <c r="AD495" s="225"/>
    </row>
    <row r="496" spans="1:30" s="52" customFormat="1" ht="15" customHeight="1">
      <c r="A496" s="240" t="s">
        <v>194</v>
      </c>
      <c r="B496" s="240" t="s">
        <v>1937</v>
      </c>
      <c r="C496" s="241" t="s">
        <v>2838</v>
      </c>
      <c r="D496" s="241" t="s">
        <v>2013</v>
      </c>
      <c r="E496" s="241" t="s">
        <v>2839</v>
      </c>
      <c r="F496" s="55" t="s">
        <v>2840</v>
      </c>
      <c r="G496" s="215" t="s">
        <v>33</v>
      </c>
      <c r="H496" s="241" t="s">
        <v>2841</v>
      </c>
      <c r="I496" s="35" t="e">
        <f>VLOOKUP(H496,#REF!,1,FALSE)</f>
        <v>#REF!</v>
      </c>
      <c r="J496" s="257" t="s">
        <v>35</v>
      </c>
      <c r="K496" s="260" t="s">
        <v>2845</v>
      </c>
      <c r="L496" s="75" t="s">
        <v>2845</v>
      </c>
      <c r="M496" s="75"/>
      <c r="N496" s="75" t="s">
        <v>2846</v>
      </c>
      <c r="O496" s="217" t="s">
        <v>2847</v>
      </c>
      <c r="P496" s="62">
        <v>9500</v>
      </c>
      <c r="Q496" s="231">
        <v>0.42</v>
      </c>
      <c r="R496" s="62">
        <f t="shared" si="31"/>
        <v>3990</v>
      </c>
      <c r="S496" s="45">
        <v>202308</v>
      </c>
      <c r="T496" s="253" t="s">
        <v>2848</v>
      </c>
      <c r="U496" s="227"/>
      <c r="V496" s="218"/>
      <c r="W496" s="227"/>
      <c r="X496" s="93"/>
      <c r="Y496" s="93"/>
      <c r="Z496" s="249"/>
      <c r="AA496" s="233"/>
      <c r="AB496" s="234"/>
      <c r="AC496" s="234"/>
      <c r="AD496" s="225"/>
    </row>
    <row r="497" spans="1:30" s="52" customFormat="1" ht="15" customHeight="1">
      <c r="A497" s="240" t="s">
        <v>194</v>
      </c>
      <c r="B497" s="240" t="s">
        <v>1937</v>
      </c>
      <c r="C497" s="241" t="s">
        <v>2838</v>
      </c>
      <c r="D497" s="241" t="s">
        <v>2013</v>
      </c>
      <c r="E497" s="241" t="s">
        <v>2839</v>
      </c>
      <c r="F497" s="55" t="s">
        <v>2840</v>
      </c>
      <c r="G497" s="215" t="s">
        <v>33</v>
      </c>
      <c r="H497" s="241" t="s">
        <v>2841</v>
      </c>
      <c r="I497" s="35" t="e">
        <f>VLOOKUP(H497,#REF!,1,FALSE)</f>
        <v>#REF!</v>
      </c>
      <c r="J497" s="257" t="s">
        <v>35</v>
      </c>
      <c r="K497" s="260" t="s">
        <v>2845</v>
      </c>
      <c r="L497" s="75" t="s">
        <v>2845</v>
      </c>
      <c r="M497" s="75"/>
      <c r="N497" s="75" t="s">
        <v>2846</v>
      </c>
      <c r="O497" s="217" t="s">
        <v>2847</v>
      </c>
      <c r="P497" s="62">
        <v>9500</v>
      </c>
      <c r="Q497" s="231">
        <v>12.5</v>
      </c>
      <c r="R497" s="62">
        <f t="shared" si="31"/>
        <v>118750</v>
      </c>
      <c r="S497" s="45">
        <v>202309</v>
      </c>
      <c r="T497" s="253" t="s">
        <v>2849</v>
      </c>
      <c r="U497" s="227"/>
      <c r="V497" s="218">
        <v>12.501531601</v>
      </c>
      <c r="W497" s="227"/>
      <c r="X497" s="93"/>
      <c r="Y497" s="93"/>
      <c r="Z497" s="249" t="s">
        <v>2850</v>
      </c>
      <c r="AA497" s="233">
        <v>0.3</v>
      </c>
      <c r="AB497" s="234">
        <v>40</v>
      </c>
      <c r="AC497" s="234">
        <f t="shared" ref="AC497:AC513" si="33">AA497*AB497</f>
        <v>12</v>
      </c>
      <c r="AD497" s="225"/>
    </row>
    <row r="498" spans="1:30" s="52" customFormat="1" ht="15" customHeight="1">
      <c r="A498" s="240" t="s">
        <v>194</v>
      </c>
      <c r="B498" s="240" t="s">
        <v>1937</v>
      </c>
      <c r="C498" s="241" t="s">
        <v>2838</v>
      </c>
      <c r="D498" s="241" t="s">
        <v>2013</v>
      </c>
      <c r="E498" s="241" t="s">
        <v>2839</v>
      </c>
      <c r="F498" s="55" t="s">
        <v>2840</v>
      </c>
      <c r="G498" s="215" t="s">
        <v>33</v>
      </c>
      <c r="H498" s="241" t="s">
        <v>2841</v>
      </c>
      <c r="I498" s="35" t="e">
        <f>VLOOKUP(H498,#REF!,1,FALSE)</f>
        <v>#REF!</v>
      </c>
      <c r="J498" s="257" t="s">
        <v>35</v>
      </c>
      <c r="K498" s="260" t="s">
        <v>2851</v>
      </c>
      <c r="L498" s="75" t="s">
        <v>2851</v>
      </c>
      <c r="M498" s="75" t="s">
        <v>2852</v>
      </c>
      <c r="N498" s="75" t="s">
        <v>2853</v>
      </c>
      <c r="O498" s="217" t="s">
        <v>1809</v>
      </c>
      <c r="P498" s="62">
        <v>0</v>
      </c>
      <c r="Q498" s="231">
        <v>0</v>
      </c>
      <c r="R498" s="62">
        <f t="shared" si="31"/>
        <v>0</v>
      </c>
      <c r="S498" s="45">
        <v>202309</v>
      </c>
      <c r="T498" s="253" t="s">
        <v>2854</v>
      </c>
      <c r="U498" s="227"/>
      <c r="V498" s="218">
        <v>0</v>
      </c>
      <c r="W498" s="227"/>
      <c r="X498" s="93"/>
      <c r="Y498" s="93"/>
      <c r="Z498" s="249" t="s">
        <v>2855</v>
      </c>
      <c r="AA498" s="233">
        <v>0.3</v>
      </c>
      <c r="AB498" s="234">
        <v>0</v>
      </c>
      <c r="AC498" s="234">
        <f t="shared" si="33"/>
        <v>0</v>
      </c>
      <c r="AD498" s="225"/>
    </row>
    <row r="499" spans="1:30" s="336" customFormat="1" ht="15" customHeight="1">
      <c r="A499" s="490" t="s">
        <v>147</v>
      </c>
      <c r="B499" s="490" t="s">
        <v>1937</v>
      </c>
      <c r="C499" s="491" t="s">
        <v>2856</v>
      </c>
      <c r="D499" s="491" t="s">
        <v>2013</v>
      </c>
      <c r="E499" s="491" t="s">
        <v>2857</v>
      </c>
      <c r="F499" s="318" t="s">
        <v>2858</v>
      </c>
      <c r="G499" s="462" t="s">
        <v>33</v>
      </c>
      <c r="H499" s="491" t="s">
        <v>2859</v>
      </c>
      <c r="I499" s="319" t="e">
        <f>VLOOKUP(H499,#REF!,1,FALSE)</f>
        <v>#REF!</v>
      </c>
      <c r="J499" s="505" t="s">
        <v>35</v>
      </c>
      <c r="K499" s="507" t="s">
        <v>2860</v>
      </c>
      <c r="L499" s="384" t="s">
        <v>2861</v>
      </c>
      <c r="M499" s="384"/>
      <c r="N499" s="384" t="s">
        <v>2862</v>
      </c>
      <c r="O499" s="508" t="s">
        <v>2863</v>
      </c>
      <c r="P499" s="326">
        <v>9000</v>
      </c>
      <c r="Q499" s="466">
        <v>24</v>
      </c>
      <c r="R499" s="326">
        <f t="shared" si="31"/>
        <v>216000</v>
      </c>
      <c r="S499" s="327">
        <v>202309</v>
      </c>
      <c r="T499" s="509" t="s">
        <v>2864</v>
      </c>
      <c r="U499" s="478"/>
      <c r="V499" s="467">
        <v>22.918887175999998</v>
      </c>
      <c r="W499" s="478"/>
      <c r="X499" s="355">
        <v>44256</v>
      </c>
      <c r="Y499" s="355">
        <v>45350</v>
      </c>
      <c r="Z499" s="495" t="s">
        <v>2865</v>
      </c>
      <c r="AA499" s="482">
        <v>0.3</v>
      </c>
      <c r="AB499" s="483">
        <v>80</v>
      </c>
      <c r="AC499" s="483">
        <f t="shared" si="33"/>
        <v>24</v>
      </c>
      <c r="AD499" s="474"/>
    </row>
    <row r="500" spans="1:30" s="52" customFormat="1" ht="15" customHeight="1">
      <c r="A500" s="240" t="s">
        <v>147</v>
      </c>
      <c r="B500" s="240" t="s">
        <v>1937</v>
      </c>
      <c r="C500" s="241" t="s">
        <v>2856</v>
      </c>
      <c r="D500" s="241" t="s">
        <v>2013</v>
      </c>
      <c r="E500" s="241" t="s">
        <v>2857</v>
      </c>
      <c r="F500" s="55" t="s">
        <v>2858</v>
      </c>
      <c r="G500" s="215" t="s">
        <v>33</v>
      </c>
      <c r="H500" s="241" t="s">
        <v>2866</v>
      </c>
      <c r="I500" s="35" t="e">
        <f>VLOOKUP(H500,#REF!,1,FALSE)</f>
        <v>#REF!</v>
      </c>
      <c r="J500" s="257" t="s">
        <v>35</v>
      </c>
      <c r="K500" s="260" t="s">
        <v>2860</v>
      </c>
      <c r="L500" s="75" t="s">
        <v>2867</v>
      </c>
      <c r="M500" s="75"/>
      <c r="N500" s="75">
        <v>44197</v>
      </c>
      <c r="O500" s="217" t="s">
        <v>1332</v>
      </c>
      <c r="P500" s="62">
        <v>0</v>
      </c>
      <c r="Q500" s="231">
        <v>0</v>
      </c>
      <c r="R500" s="62">
        <f t="shared" si="31"/>
        <v>0</v>
      </c>
      <c r="S500" s="45">
        <v>202309</v>
      </c>
      <c r="T500" s="253" t="s">
        <v>2868</v>
      </c>
      <c r="U500" s="227"/>
      <c r="V500" s="218">
        <v>0</v>
      </c>
      <c r="W500" s="227"/>
      <c r="X500" s="93"/>
      <c r="Y500" s="93"/>
      <c r="Z500" s="249" t="s">
        <v>2869</v>
      </c>
      <c r="AA500" s="233">
        <v>0.3</v>
      </c>
      <c r="AB500" s="234">
        <v>0</v>
      </c>
      <c r="AC500" s="234">
        <f t="shared" si="33"/>
        <v>0</v>
      </c>
      <c r="AD500" s="225"/>
    </row>
    <row r="501" spans="1:30" s="52" customFormat="1" ht="15" customHeight="1">
      <c r="A501" s="240" t="s">
        <v>147</v>
      </c>
      <c r="B501" s="240" t="s">
        <v>1937</v>
      </c>
      <c r="C501" s="241" t="s">
        <v>2856</v>
      </c>
      <c r="D501" s="241" t="s">
        <v>2013</v>
      </c>
      <c r="E501" s="241" t="s">
        <v>2857</v>
      </c>
      <c r="F501" s="55" t="s">
        <v>2858</v>
      </c>
      <c r="G501" s="215" t="s">
        <v>33</v>
      </c>
      <c r="H501" s="241" t="s">
        <v>2870</v>
      </c>
      <c r="I501" s="35" t="e">
        <f>VLOOKUP(H501,#REF!,1,FALSE)</f>
        <v>#REF!</v>
      </c>
      <c r="J501" s="257" t="s">
        <v>35</v>
      </c>
      <c r="K501" s="260" t="s">
        <v>2860</v>
      </c>
      <c r="L501" s="75" t="s">
        <v>2871</v>
      </c>
      <c r="M501" s="75"/>
      <c r="N501" s="75" t="s">
        <v>2872</v>
      </c>
      <c r="O501" s="217" t="s">
        <v>1670</v>
      </c>
      <c r="P501" s="62">
        <v>0</v>
      </c>
      <c r="Q501" s="231">
        <v>0</v>
      </c>
      <c r="R501" s="62">
        <f t="shared" si="31"/>
        <v>0</v>
      </c>
      <c r="S501" s="45">
        <v>202309</v>
      </c>
      <c r="T501" s="253" t="s">
        <v>2873</v>
      </c>
      <c r="U501" s="227"/>
      <c r="V501" s="218">
        <v>0</v>
      </c>
      <c r="W501" s="227"/>
      <c r="X501" s="93"/>
      <c r="Y501" s="93"/>
      <c r="Z501" s="249" t="s">
        <v>2874</v>
      </c>
      <c r="AA501" s="233">
        <v>0</v>
      </c>
      <c r="AB501" s="234">
        <v>0</v>
      </c>
      <c r="AC501" s="234">
        <f t="shared" si="33"/>
        <v>0</v>
      </c>
      <c r="AD501" s="225"/>
    </row>
    <row r="502" spans="1:30" s="52" customFormat="1" ht="15" customHeight="1">
      <c r="A502" s="240" t="s">
        <v>147</v>
      </c>
      <c r="B502" s="240" t="s">
        <v>1937</v>
      </c>
      <c r="C502" s="241" t="s">
        <v>2856</v>
      </c>
      <c r="D502" s="241" t="s">
        <v>2013</v>
      </c>
      <c r="E502" s="241" t="s">
        <v>2857</v>
      </c>
      <c r="F502" s="55" t="s">
        <v>2858</v>
      </c>
      <c r="G502" s="215" t="s">
        <v>33</v>
      </c>
      <c r="H502" s="241" t="s">
        <v>2875</v>
      </c>
      <c r="I502" s="35" t="e">
        <f>VLOOKUP(H502,#REF!,1,FALSE)</f>
        <v>#REF!</v>
      </c>
      <c r="J502" s="257" t="s">
        <v>35</v>
      </c>
      <c r="K502" s="260" t="s">
        <v>2860</v>
      </c>
      <c r="L502" s="75" t="s">
        <v>2876</v>
      </c>
      <c r="M502" s="75" t="s">
        <v>2877</v>
      </c>
      <c r="N502" s="75">
        <v>45139</v>
      </c>
      <c r="O502" s="217" t="s">
        <v>1949</v>
      </c>
      <c r="P502" s="62">
        <v>0</v>
      </c>
      <c r="Q502" s="231"/>
      <c r="R502" s="62">
        <f t="shared" si="31"/>
        <v>0</v>
      </c>
      <c r="S502" s="45">
        <v>202309</v>
      </c>
      <c r="T502" s="253" t="s">
        <v>2878</v>
      </c>
      <c r="U502" s="227"/>
      <c r="V502" s="218">
        <v>0</v>
      </c>
      <c r="W502" s="227"/>
      <c r="X502" s="93"/>
      <c r="Y502" s="93"/>
      <c r="Z502" s="249" t="s">
        <v>2879</v>
      </c>
      <c r="AA502" s="233">
        <v>0</v>
      </c>
      <c r="AB502" s="234">
        <v>60</v>
      </c>
      <c r="AC502" s="234">
        <f t="shared" si="33"/>
        <v>0</v>
      </c>
      <c r="AD502" s="225"/>
    </row>
    <row r="503" spans="1:30" s="52" customFormat="1" ht="15" customHeight="1">
      <c r="A503" s="240" t="s">
        <v>147</v>
      </c>
      <c r="B503" s="240" t="s">
        <v>1937</v>
      </c>
      <c r="C503" s="241" t="s">
        <v>2856</v>
      </c>
      <c r="D503" s="241" t="s">
        <v>2013</v>
      </c>
      <c r="E503" s="241" t="s">
        <v>2880</v>
      </c>
      <c r="F503" s="55" t="s">
        <v>2881</v>
      </c>
      <c r="G503" s="215" t="s">
        <v>33</v>
      </c>
      <c r="H503" s="241" t="s">
        <v>2882</v>
      </c>
      <c r="I503" s="35" t="e">
        <f>VLOOKUP(H503,#REF!,1,FALSE)</f>
        <v>#REF!</v>
      </c>
      <c r="J503" s="257" t="s">
        <v>35</v>
      </c>
      <c r="K503" s="260" t="s">
        <v>2883</v>
      </c>
      <c r="L503" s="75" t="s">
        <v>2881</v>
      </c>
      <c r="M503" s="75"/>
      <c r="N503" s="75" t="s">
        <v>2884</v>
      </c>
      <c r="O503" s="262" t="s">
        <v>2885</v>
      </c>
      <c r="P503" s="62">
        <v>9000</v>
      </c>
      <c r="Q503" s="231"/>
      <c r="R503" s="62">
        <f t="shared" si="31"/>
        <v>0</v>
      </c>
      <c r="S503" s="45">
        <v>202309</v>
      </c>
      <c r="T503" s="253" t="s">
        <v>2886</v>
      </c>
      <c r="U503" s="227"/>
      <c r="V503" s="218">
        <v>0</v>
      </c>
      <c r="W503" s="227"/>
      <c r="X503" s="93">
        <v>44986</v>
      </c>
      <c r="Y503" s="93"/>
      <c r="Z503" s="249" t="s">
        <v>2887</v>
      </c>
      <c r="AA503" s="233">
        <v>0.3</v>
      </c>
      <c r="AB503" s="234">
        <v>0</v>
      </c>
      <c r="AC503" s="234">
        <f t="shared" si="33"/>
        <v>0</v>
      </c>
      <c r="AD503" s="225"/>
    </row>
    <row r="504" spans="1:30" s="52" customFormat="1" ht="15" customHeight="1">
      <c r="A504" s="240" t="s">
        <v>147</v>
      </c>
      <c r="B504" s="240" t="s">
        <v>1937</v>
      </c>
      <c r="C504" s="241" t="s">
        <v>2856</v>
      </c>
      <c r="D504" s="241" t="s">
        <v>2013</v>
      </c>
      <c r="E504" s="241" t="s">
        <v>2880</v>
      </c>
      <c r="F504" s="55" t="s">
        <v>2881</v>
      </c>
      <c r="G504" s="215" t="s">
        <v>33</v>
      </c>
      <c r="H504" s="241" t="s">
        <v>2882</v>
      </c>
      <c r="I504" s="35" t="e">
        <f>VLOOKUP(H504,#REF!,1,FALSE)</f>
        <v>#REF!</v>
      </c>
      <c r="J504" s="257" t="s">
        <v>35</v>
      </c>
      <c r="K504" s="260" t="s">
        <v>2883</v>
      </c>
      <c r="L504" s="75" t="s">
        <v>2888</v>
      </c>
      <c r="M504" s="75"/>
      <c r="N504" s="75">
        <v>44197</v>
      </c>
      <c r="O504" s="217" t="s">
        <v>1253</v>
      </c>
      <c r="P504" s="62">
        <v>0</v>
      </c>
      <c r="Q504" s="231">
        <v>0</v>
      </c>
      <c r="R504" s="62">
        <f t="shared" si="31"/>
        <v>0</v>
      </c>
      <c r="S504" s="45">
        <v>202309</v>
      </c>
      <c r="T504" s="253" t="s">
        <v>2889</v>
      </c>
      <c r="U504" s="227"/>
      <c r="V504" s="218">
        <v>0</v>
      </c>
      <c r="W504" s="227"/>
      <c r="X504" s="93">
        <v>44986</v>
      </c>
      <c r="Y504" s="93"/>
      <c r="Z504" s="249" t="s">
        <v>2890</v>
      </c>
      <c r="AA504" s="233">
        <v>0.3</v>
      </c>
      <c r="AB504" s="234">
        <v>0</v>
      </c>
      <c r="AC504" s="234">
        <f t="shared" si="33"/>
        <v>0</v>
      </c>
      <c r="AD504" s="225"/>
    </row>
    <row r="505" spans="1:30" s="52" customFormat="1" ht="15" customHeight="1">
      <c r="A505" s="240" t="s">
        <v>147</v>
      </c>
      <c r="B505" s="240" t="s">
        <v>1937</v>
      </c>
      <c r="C505" s="241" t="s">
        <v>2856</v>
      </c>
      <c r="D505" s="241" t="s">
        <v>2013</v>
      </c>
      <c r="E505" s="241" t="s">
        <v>2880</v>
      </c>
      <c r="F505" s="55" t="s">
        <v>2881</v>
      </c>
      <c r="G505" s="215" t="s">
        <v>33</v>
      </c>
      <c r="H505" s="241" t="s">
        <v>2891</v>
      </c>
      <c r="I505" s="35" t="e">
        <f>VLOOKUP(H505,#REF!,1,FALSE)</f>
        <v>#REF!</v>
      </c>
      <c r="J505" s="257" t="s">
        <v>35</v>
      </c>
      <c r="K505" s="260" t="s">
        <v>2883</v>
      </c>
      <c r="L505" s="75" t="s">
        <v>2892</v>
      </c>
      <c r="M505" s="75" t="s">
        <v>2893</v>
      </c>
      <c r="N505" s="75" t="s">
        <v>2894</v>
      </c>
      <c r="O505" s="217" t="s">
        <v>1809</v>
      </c>
      <c r="P505" s="62">
        <v>0</v>
      </c>
      <c r="Q505" s="231">
        <v>0</v>
      </c>
      <c r="R505" s="62">
        <f t="shared" si="31"/>
        <v>0</v>
      </c>
      <c r="S505" s="45">
        <v>202309</v>
      </c>
      <c r="T505" s="253" t="s">
        <v>2895</v>
      </c>
      <c r="U505" s="227"/>
      <c r="V505" s="218">
        <v>0</v>
      </c>
      <c r="W505" s="227"/>
      <c r="X505" s="93">
        <v>44562</v>
      </c>
      <c r="Y505" s="93"/>
      <c r="Z505" s="249" t="s">
        <v>2896</v>
      </c>
      <c r="AA505" s="233">
        <v>0</v>
      </c>
      <c r="AB505" s="234">
        <v>0</v>
      </c>
      <c r="AC505" s="234">
        <f t="shared" si="33"/>
        <v>0</v>
      </c>
      <c r="AD505" s="225"/>
    </row>
    <row r="506" spans="1:30" s="336" customFormat="1" ht="15" customHeight="1">
      <c r="A506" s="490" t="s">
        <v>147</v>
      </c>
      <c r="B506" s="490" t="s">
        <v>1937</v>
      </c>
      <c r="C506" s="491" t="s">
        <v>2783</v>
      </c>
      <c r="D506" s="491" t="s">
        <v>2013</v>
      </c>
      <c r="E506" s="491" t="s">
        <v>2897</v>
      </c>
      <c r="F506" s="318" t="s">
        <v>2898</v>
      </c>
      <c r="G506" s="462" t="s">
        <v>33</v>
      </c>
      <c r="H506" s="491" t="s">
        <v>2899</v>
      </c>
      <c r="I506" s="319" t="e">
        <f>VLOOKUP(H506,#REF!,1,FALSE)</f>
        <v>#REF!</v>
      </c>
      <c r="J506" s="505" t="s">
        <v>35</v>
      </c>
      <c r="K506" s="507" t="s">
        <v>2806</v>
      </c>
      <c r="L506" s="384" t="s">
        <v>2900</v>
      </c>
      <c r="M506" s="384"/>
      <c r="N506" s="384" t="s">
        <v>2901</v>
      </c>
      <c r="O506" s="465" t="s">
        <v>2902</v>
      </c>
      <c r="P506" s="326">
        <v>9000</v>
      </c>
      <c r="Q506" s="466">
        <v>0</v>
      </c>
      <c r="R506" s="326">
        <f t="shared" si="31"/>
        <v>0</v>
      </c>
      <c r="S506" s="327">
        <v>202309</v>
      </c>
      <c r="T506" s="500" t="s">
        <v>2903</v>
      </c>
      <c r="U506" s="478"/>
      <c r="V506" s="467">
        <v>0</v>
      </c>
      <c r="W506" s="478"/>
      <c r="X506" s="355">
        <v>44378</v>
      </c>
      <c r="Y506" s="355">
        <v>45291</v>
      </c>
      <c r="Z506" s="495" t="s">
        <v>2904</v>
      </c>
      <c r="AA506" s="482">
        <v>0.3</v>
      </c>
      <c r="AB506" s="483">
        <v>0</v>
      </c>
      <c r="AC506" s="483">
        <f t="shared" si="33"/>
        <v>0</v>
      </c>
      <c r="AD506" s="474"/>
    </row>
    <row r="507" spans="1:30" s="336" customFormat="1" ht="15" customHeight="1">
      <c r="A507" s="490" t="s">
        <v>147</v>
      </c>
      <c r="B507" s="490" t="s">
        <v>1937</v>
      </c>
      <c r="C507" s="491" t="s">
        <v>2783</v>
      </c>
      <c r="D507" s="491" t="s">
        <v>2013</v>
      </c>
      <c r="E507" s="491" t="s">
        <v>2897</v>
      </c>
      <c r="F507" s="318" t="s">
        <v>2898</v>
      </c>
      <c r="G507" s="462" t="s">
        <v>33</v>
      </c>
      <c r="H507" s="491" t="s">
        <v>2899</v>
      </c>
      <c r="I507" s="319" t="e">
        <f>VLOOKUP(H507,#REF!,1,FALSE)</f>
        <v>#REF!</v>
      </c>
      <c r="J507" s="505" t="s">
        <v>35</v>
      </c>
      <c r="K507" s="507" t="s">
        <v>2905</v>
      </c>
      <c r="L507" s="384" t="s">
        <v>2906</v>
      </c>
      <c r="M507" s="384"/>
      <c r="N507" s="384" t="s">
        <v>2907</v>
      </c>
      <c r="O507" s="465" t="s">
        <v>1302</v>
      </c>
      <c r="P507" s="326">
        <v>9000</v>
      </c>
      <c r="Q507" s="466">
        <v>0</v>
      </c>
      <c r="R507" s="326">
        <f t="shared" si="31"/>
        <v>0</v>
      </c>
      <c r="S507" s="327">
        <v>202309</v>
      </c>
      <c r="T507" s="500" t="s">
        <v>2908</v>
      </c>
      <c r="U507" s="478"/>
      <c r="V507" s="467">
        <v>0</v>
      </c>
      <c r="W507" s="478"/>
      <c r="X507" s="355">
        <v>44378</v>
      </c>
      <c r="Y507" s="355">
        <v>45291</v>
      </c>
      <c r="Z507" s="495" t="s">
        <v>2909</v>
      </c>
      <c r="AA507" s="482">
        <v>0.3</v>
      </c>
      <c r="AB507" s="483">
        <v>0</v>
      </c>
      <c r="AC507" s="483">
        <f t="shared" si="33"/>
        <v>0</v>
      </c>
      <c r="AD507" s="474"/>
    </row>
    <row r="508" spans="1:30" s="336" customFormat="1" ht="15" customHeight="1">
      <c r="A508" s="490" t="s">
        <v>147</v>
      </c>
      <c r="B508" s="490" t="s">
        <v>1937</v>
      </c>
      <c r="C508" s="491" t="s">
        <v>2783</v>
      </c>
      <c r="D508" s="491" t="s">
        <v>2013</v>
      </c>
      <c r="E508" s="491" t="s">
        <v>2897</v>
      </c>
      <c r="F508" s="318" t="s">
        <v>2898</v>
      </c>
      <c r="G508" s="462" t="s">
        <v>33</v>
      </c>
      <c r="H508" s="491" t="s">
        <v>2899</v>
      </c>
      <c r="I508" s="319" t="e">
        <f>VLOOKUP(H508,#REF!,1,FALSE)</f>
        <v>#REF!</v>
      </c>
      <c r="J508" s="505" t="s">
        <v>334</v>
      </c>
      <c r="K508" s="507" t="s">
        <v>2806</v>
      </c>
      <c r="L508" s="384" t="s">
        <v>2910</v>
      </c>
      <c r="M508" s="384"/>
      <c r="N508" s="384" t="s">
        <v>2911</v>
      </c>
      <c r="O508" s="465" t="s">
        <v>2912</v>
      </c>
      <c r="P508" s="326">
        <v>9000</v>
      </c>
      <c r="Q508" s="466">
        <v>3.2</v>
      </c>
      <c r="R508" s="326">
        <f t="shared" si="31"/>
        <v>28800</v>
      </c>
      <c r="S508" s="327">
        <v>202309</v>
      </c>
      <c r="T508" s="500" t="s">
        <v>2913</v>
      </c>
      <c r="U508" s="478"/>
      <c r="V508" s="467">
        <v>3.18</v>
      </c>
      <c r="W508" s="478"/>
      <c r="X508" s="355">
        <v>44378</v>
      </c>
      <c r="Y508" s="355">
        <v>45291</v>
      </c>
      <c r="Z508" s="495" t="s">
        <v>2914</v>
      </c>
      <c r="AA508" s="482">
        <v>0.3</v>
      </c>
      <c r="AB508" s="483">
        <v>10</v>
      </c>
      <c r="AC508" s="483">
        <f t="shared" si="33"/>
        <v>3</v>
      </c>
      <c r="AD508" s="474"/>
    </row>
    <row r="509" spans="1:30" s="336" customFormat="1" ht="15" customHeight="1">
      <c r="A509" s="490" t="s">
        <v>147</v>
      </c>
      <c r="B509" s="490" t="s">
        <v>1937</v>
      </c>
      <c r="C509" s="491" t="s">
        <v>2783</v>
      </c>
      <c r="D509" s="491" t="s">
        <v>2013</v>
      </c>
      <c r="E509" s="491" t="s">
        <v>2897</v>
      </c>
      <c r="F509" s="318" t="s">
        <v>2898</v>
      </c>
      <c r="G509" s="462" t="s">
        <v>33</v>
      </c>
      <c r="H509" s="491" t="s">
        <v>2899</v>
      </c>
      <c r="I509" s="319" t="e">
        <f>VLOOKUP(H509,#REF!,1,FALSE)</f>
        <v>#REF!</v>
      </c>
      <c r="J509" s="505" t="s">
        <v>35</v>
      </c>
      <c r="K509" s="507" t="s">
        <v>2806</v>
      </c>
      <c r="L509" s="384" t="s">
        <v>2915</v>
      </c>
      <c r="M509" s="384" t="s">
        <v>2916</v>
      </c>
      <c r="N509" s="384" t="s">
        <v>2917</v>
      </c>
      <c r="O509" s="465" t="s">
        <v>2918</v>
      </c>
      <c r="P509" s="326">
        <v>9000</v>
      </c>
      <c r="Q509" s="466">
        <v>0</v>
      </c>
      <c r="R509" s="326">
        <f t="shared" si="31"/>
        <v>0</v>
      </c>
      <c r="S509" s="327">
        <v>202309</v>
      </c>
      <c r="T509" s="500" t="s">
        <v>2919</v>
      </c>
      <c r="U509" s="478"/>
      <c r="V509" s="467">
        <v>0</v>
      </c>
      <c r="W509" s="478"/>
      <c r="X509" s="355">
        <v>44378</v>
      </c>
      <c r="Y509" s="355">
        <v>45291</v>
      </c>
      <c r="Z509" s="495" t="s">
        <v>2920</v>
      </c>
      <c r="AA509" s="482">
        <v>0.3</v>
      </c>
      <c r="AB509" s="483">
        <v>0</v>
      </c>
      <c r="AC509" s="483">
        <f t="shared" si="33"/>
        <v>0</v>
      </c>
      <c r="AD509" s="474"/>
    </row>
    <row r="510" spans="1:30" s="52" customFormat="1" ht="15" customHeight="1">
      <c r="A510" s="240" t="s">
        <v>147</v>
      </c>
      <c r="B510" s="240" t="s">
        <v>1937</v>
      </c>
      <c r="C510" s="241" t="s">
        <v>2814</v>
      </c>
      <c r="D510" s="240" t="s">
        <v>1234</v>
      </c>
      <c r="E510" s="241" t="s">
        <v>2921</v>
      </c>
      <c r="F510" s="55" t="s">
        <v>2922</v>
      </c>
      <c r="G510" s="215" t="s">
        <v>33</v>
      </c>
      <c r="H510" s="241" t="s">
        <v>2923</v>
      </c>
      <c r="I510" s="35" t="e">
        <f>VLOOKUP(H510,#REF!,1,FALSE)</f>
        <v>#REF!</v>
      </c>
      <c r="J510" s="257" t="s">
        <v>35</v>
      </c>
      <c r="K510" s="260" t="s">
        <v>2924</v>
      </c>
      <c r="L510" s="75" t="s">
        <v>2925</v>
      </c>
      <c r="M510" s="75"/>
      <c r="N510" s="75" t="s">
        <v>2926</v>
      </c>
      <c r="O510" s="217" t="s">
        <v>2927</v>
      </c>
      <c r="P510" s="62">
        <v>9000</v>
      </c>
      <c r="Q510" s="231">
        <v>14.7</v>
      </c>
      <c r="R510" s="62">
        <f t="shared" si="31"/>
        <v>132300</v>
      </c>
      <c r="S510" s="45">
        <v>202309</v>
      </c>
      <c r="T510" s="253" t="s">
        <v>2928</v>
      </c>
      <c r="U510" s="227"/>
      <c r="V510" s="218">
        <v>14.610150279000001</v>
      </c>
      <c r="W510" s="227"/>
      <c r="X510" s="93">
        <v>44927</v>
      </c>
      <c r="Y510" s="93"/>
      <c r="Z510" s="249" t="s">
        <v>2929</v>
      </c>
      <c r="AA510" s="261">
        <v>0.3</v>
      </c>
      <c r="AB510" s="234">
        <v>40</v>
      </c>
      <c r="AC510" s="234">
        <f t="shared" si="33"/>
        <v>12</v>
      </c>
      <c r="AD510" s="225"/>
    </row>
    <row r="511" spans="1:30" s="52" customFormat="1" ht="15" customHeight="1">
      <c r="A511" s="240" t="s">
        <v>147</v>
      </c>
      <c r="B511" s="240" t="s">
        <v>1937</v>
      </c>
      <c r="C511" s="241" t="s">
        <v>2814</v>
      </c>
      <c r="D511" s="240" t="s">
        <v>1234</v>
      </c>
      <c r="E511" s="241" t="s">
        <v>2921</v>
      </c>
      <c r="F511" s="55" t="s">
        <v>2922</v>
      </c>
      <c r="G511" s="215" t="s">
        <v>33</v>
      </c>
      <c r="H511" s="241" t="s">
        <v>2923</v>
      </c>
      <c r="I511" s="35" t="e">
        <f>VLOOKUP(H511,#REF!,1,FALSE)</f>
        <v>#REF!</v>
      </c>
      <c r="J511" s="257" t="s">
        <v>334</v>
      </c>
      <c r="K511" s="260" t="s">
        <v>2930</v>
      </c>
      <c r="L511" s="75" t="s">
        <v>2931</v>
      </c>
      <c r="M511" s="75"/>
      <c r="N511" s="75">
        <v>44392</v>
      </c>
      <c r="O511" s="217" t="s">
        <v>438</v>
      </c>
      <c r="P511" s="62">
        <v>9000</v>
      </c>
      <c r="Q511" s="231">
        <v>2.4</v>
      </c>
      <c r="R511" s="62">
        <f t="shared" si="31"/>
        <v>21600</v>
      </c>
      <c r="S511" s="45">
        <v>202309</v>
      </c>
      <c r="T511" s="253" t="s">
        <v>2932</v>
      </c>
      <c r="U511" s="227"/>
      <c r="V511" s="218">
        <v>2.37</v>
      </c>
      <c r="W511" s="227"/>
      <c r="X511" s="93">
        <v>44927</v>
      </c>
      <c r="Y511" s="93"/>
      <c r="Z511" s="249" t="s">
        <v>2933</v>
      </c>
      <c r="AA511" s="261">
        <v>0.3</v>
      </c>
      <c r="AB511" s="234">
        <v>10</v>
      </c>
      <c r="AC511" s="234">
        <f t="shared" si="33"/>
        <v>3</v>
      </c>
      <c r="AD511" s="225"/>
    </row>
    <row r="512" spans="1:30" s="52" customFormat="1" ht="15" customHeight="1">
      <c r="A512" s="240" t="s">
        <v>147</v>
      </c>
      <c r="B512" s="240" t="s">
        <v>1937</v>
      </c>
      <c r="C512" s="241" t="s">
        <v>2814</v>
      </c>
      <c r="D512" s="240" t="s">
        <v>1234</v>
      </c>
      <c r="E512" s="241" t="s">
        <v>2921</v>
      </c>
      <c r="F512" s="55" t="s">
        <v>2922</v>
      </c>
      <c r="G512" s="215" t="s">
        <v>33</v>
      </c>
      <c r="H512" s="241" t="s">
        <v>2923</v>
      </c>
      <c r="I512" s="35" t="e">
        <f>VLOOKUP(H512,#REF!,1,FALSE)</f>
        <v>#REF!</v>
      </c>
      <c r="J512" s="257" t="s">
        <v>35</v>
      </c>
      <c r="K512" s="260" t="s">
        <v>2814</v>
      </c>
      <c r="L512" s="75" t="s">
        <v>2934</v>
      </c>
      <c r="M512" s="75" t="s">
        <v>2930</v>
      </c>
      <c r="N512" s="75">
        <v>44228</v>
      </c>
      <c r="O512" s="217" t="s">
        <v>1332</v>
      </c>
      <c r="P512" s="62">
        <v>0</v>
      </c>
      <c r="Q512" s="231">
        <v>0</v>
      </c>
      <c r="R512" s="62">
        <f t="shared" si="31"/>
        <v>0</v>
      </c>
      <c r="S512" s="45">
        <v>202309</v>
      </c>
      <c r="T512" s="253" t="s">
        <v>2935</v>
      </c>
      <c r="U512" s="227"/>
      <c r="V512" s="218">
        <v>0</v>
      </c>
      <c r="W512" s="227"/>
      <c r="X512" s="93">
        <v>44927</v>
      </c>
      <c r="Y512" s="93"/>
      <c r="Z512" s="249" t="s">
        <v>2936</v>
      </c>
      <c r="AA512" s="261">
        <v>0.3</v>
      </c>
      <c r="AB512" s="234">
        <v>0</v>
      </c>
      <c r="AC512" s="234">
        <f t="shared" si="33"/>
        <v>0</v>
      </c>
      <c r="AD512" s="225"/>
    </row>
    <row r="513" spans="1:30" s="336" customFormat="1" ht="15" customHeight="1">
      <c r="A513" s="490" t="s">
        <v>147</v>
      </c>
      <c r="B513" s="490" t="s">
        <v>1937</v>
      </c>
      <c r="C513" s="491" t="s">
        <v>2814</v>
      </c>
      <c r="D513" s="490" t="s">
        <v>1234</v>
      </c>
      <c r="E513" s="491" t="s">
        <v>2921</v>
      </c>
      <c r="F513" s="318" t="s">
        <v>2922</v>
      </c>
      <c r="G513" s="462" t="s">
        <v>33</v>
      </c>
      <c r="H513" s="491" t="s">
        <v>2937</v>
      </c>
      <c r="I513" s="319" t="e">
        <f>VLOOKUP(H513,#REF!,1,FALSE)</f>
        <v>#REF!</v>
      </c>
      <c r="J513" s="505" t="s">
        <v>35</v>
      </c>
      <c r="K513" s="507" t="s">
        <v>2938</v>
      </c>
      <c r="L513" s="384" t="s">
        <v>2939</v>
      </c>
      <c r="M513" s="384" t="s">
        <v>2940</v>
      </c>
      <c r="N513" s="384" t="s">
        <v>2941</v>
      </c>
      <c r="O513" s="465" t="s">
        <v>2942</v>
      </c>
      <c r="P513" s="326">
        <v>9000</v>
      </c>
      <c r="Q513" s="466">
        <v>30</v>
      </c>
      <c r="R513" s="326">
        <f t="shared" si="31"/>
        <v>270000</v>
      </c>
      <c r="S513" s="327">
        <v>202309</v>
      </c>
      <c r="T513" s="500" t="s">
        <v>2943</v>
      </c>
      <c r="U513" s="478"/>
      <c r="V513" s="467">
        <v>28.861659954</v>
      </c>
      <c r="W513" s="478"/>
      <c r="X513" s="355">
        <v>44927</v>
      </c>
      <c r="Y513" s="355">
        <v>45291</v>
      </c>
      <c r="Z513" s="495" t="s">
        <v>2944</v>
      </c>
      <c r="AA513" s="510">
        <v>0.3</v>
      </c>
      <c r="AB513" s="483">
        <v>100</v>
      </c>
      <c r="AC513" s="483">
        <f t="shared" si="33"/>
        <v>30</v>
      </c>
      <c r="AD513" s="474"/>
    </row>
    <row r="514" spans="1:30" s="52" customFormat="1" ht="15" customHeight="1">
      <c r="A514" s="240" t="s">
        <v>147</v>
      </c>
      <c r="B514" s="240" t="s">
        <v>1937</v>
      </c>
      <c r="C514" s="241" t="s">
        <v>2814</v>
      </c>
      <c r="D514" s="240" t="s">
        <v>1234</v>
      </c>
      <c r="E514" s="241" t="s">
        <v>2921</v>
      </c>
      <c r="F514" s="55" t="s">
        <v>2922</v>
      </c>
      <c r="G514" s="215" t="s">
        <v>33</v>
      </c>
      <c r="H514" s="241" t="s">
        <v>2945</v>
      </c>
      <c r="I514" s="35" t="e">
        <f>VLOOKUP(H514,#REF!,1,FALSE)</f>
        <v>#REF!</v>
      </c>
      <c r="J514" s="257" t="s">
        <v>35</v>
      </c>
      <c r="K514" s="260" t="s">
        <v>2946</v>
      </c>
      <c r="L514" s="75" t="s">
        <v>2947</v>
      </c>
      <c r="M514" s="75" t="s">
        <v>2930</v>
      </c>
      <c r="N514" s="75">
        <v>45058</v>
      </c>
      <c r="O514" s="217" t="s">
        <v>2948</v>
      </c>
      <c r="P514" s="62">
        <v>9000</v>
      </c>
      <c r="Q514" s="231">
        <v>0.83</v>
      </c>
      <c r="R514" s="62">
        <f t="shared" si="31"/>
        <v>7470</v>
      </c>
      <c r="S514" s="45">
        <v>202308</v>
      </c>
      <c r="T514" s="253" t="s">
        <v>2949</v>
      </c>
      <c r="U514" s="227"/>
      <c r="V514" s="218"/>
      <c r="W514" s="227"/>
      <c r="X514" s="93"/>
      <c r="Y514" s="93"/>
      <c r="Z514" s="249"/>
      <c r="AA514" s="261"/>
      <c r="AB514" s="234"/>
      <c r="AC514" s="234"/>
      <c r="AD514" s="225"/>
    </row>
    <row r="515" spans="1:30" s="52" customFormat="1" ht="15" customHeight="1">
      <c r="A515" s="240" t="s">
        <v>147</v>
      </c>
      <c r="B515" s="240" t="s">
        <v>1937</v>
      </c>
      <c r="C515" s="241" t="s">
        <v>2814</v>
      </c>
      <c r="D515" s="240" t="s">
        <v>1234</v>
      </c>
      <c r="E515" s="241" t="s">
        <v>2921</v>
      </c>
      <c r="F515" s="55" t="s">
        <v>2922</v>
      </c>
      <c r="G515" s="215" t="s">
        <v>33</v>
      </c>
      <c r="H515" s="241" t="s">
        <v>2945</v>
      </c>
      <c r="I515" s="35" t="e">
        <f>VLOOKUP(H515,#REF!,1,FALSE)</f>
        <v>#REF!</v>
      </c>
      <c r="J515" s="257" t="s">
        <v>35</v>
      </c>
      <c r="K515" s="113" t="s">
        <v>2946</v>
      </c>
      <c r="L515" s="75" t="s">
        <v>2947</v>
      </c>
      <c r="M515" s="75" t="s">
        <v>2930</v>
      </c>
      <c r="N515" s="75">
        <v>45058</v>
      </c>
      <c r="O515" s="217" t="s">
        <v>2948</v>
      </c>
      <c r="P515" s="62">
        <v>9000</v>
      </c>
      <c r="Q515" s="231">
        <v>101.1</v>
      </c>
      <c r="R515" s="62">
        <f t="shared" si="31"/>
        <v>909900</v>
      </c>
      <c r="S515" s="45">
        <v>202309</v>
      </c>
      <c r="T515" s="253" t="s">
        <v>2950</v>
      </c>
      <c r="U515" s="227"/>
      <c r="V515" s="218">
        <v>101.070462662</v>
      </c>
      <c r="W515" s="227"/>
      <c r="X515" s="93"/>
      <c r="Y515" s="93"/>
      <c r="Z515" s="249" t="s">
        <v>2951</v>
      </c>
      <c r="AA515" s="261">
        <v>0.3</v>
      </c>
      <c r="AB515" s="234">
        <v>310</v>
      </c>
      <c r="AC515" s="234">
        <f>AB515*AA515</f>
        <v>93</v>
      </c>
      <c r="AD515" s="225"/>
    </row>
    <row r="516" spans="1:30" s="52" customFormat="1" ht="15" customHeight="1">
      <c r="A516" s="240" t="s">
        <v>147</v>
      </c>
      <c r="B516" s="240" t="s">
        <v>1937</v>
      </c>
      <c r="C516" s="241" t="s">
        <v>2814</v>
      </c>
      <c r="D516" s="240" t="s">
        <v>1234</v>
      </c>
      <c r="E516" s="241" t="s">
        <v>2921</v>
      </c>
      <c r="F516" s="55" t="s">
        <v>2922</v>
      </c>
      <c r="G516" s="215" t="s">
        <v>33</v>
      </c>
      <c r="H516" s="241" t="s">
        <v>2945</v>
      </c>
      <c r="I516" s="35" t="e">
        <f>VLOOKUP(H516,#REF!,1,FALSE)</f>
        <v>#REF!</v>
      </c>
      <c r="J516" s="257" t="s">
        <v>35</v>
      </c>
      <c r="K516" s="113" t="s">
        <v>2952</v>
      </c>
      <c r="L516" s="75" t="s">
        <v>2953</v>
      </c>
      <c r="M516" s="75" t="s">
        <v>2930</v>
      </c>
      <c r="N516" s="75">
        <v>45058</v>
      </c>
      <c r="O516" s="217" t="s">
        <v>184</v>
      </c>
      <c r="P516" s="62">
        <v>9000</v>
      </c>
      <c r="Q516" s="231"/>
      <c r="R516" s="62">
        <f t="shared" si="31"/>
        <v>0</v>
      </c>
      <c r="S516" s="45">
        <v>202309</v>
      </c>
      <c r="T516" s="253" t="s">
        <v>2954</v>
      </c>
      <c r="U516" s="227"/>
      <c r="V516" s="218">
        <v>0</v>
      </c>
      <c r="W516" s="227"/>
      <c r="X516" s="93"/>
      <c r="Y516" s="93"/>
      <c r="Z516" s="249" t="s">
        <v>2955</v>
      </c>
      <c r="AA516" s="261">
        <v>0.3</v>
      </c>
      <c r="AB516" s="234">
        <v>0</v>
      </c>
      <c r="AC516" s="234">
        <f>AB516*AA516</f>
        <v>0</v>
      </c>
      <c r="AD516" s="225"/>
    </row>
    <row r="517" spans="1:30" s="52" customFormat="1" ht="15" customHeight="1">
      <c r="A517" s="240" t="s">
        <v>147</v>
      </c>
      <c r="B517" s="240" t="s">
        <v>1937</v>
      </c>
      <c r="C517" s="241" t="s">
        <v>2814</v>
      </c>
      <c r="D517" s="240" t="s">
        <v>1234</v>
      </c>
      <c r="E517" s="241" t="s">
        <v>2921</v>
      </c>
      <c r="F517" s="55" t="s">
        <v>2922</v>
      </c>
      <c r="G517" s="215" t="s">
        <v>33</v>
      </c>
      <c r="H517" s="241" t="s">
        <v>2945</v>
      </c>
      <c r="I517" s="35" t="e">
        <f>VLOOKUP(H517,#REF!,1,FALSE)</f>
        <v>#REF!</v>
      </c>
      <c r="J517" s="215" t="s">
        <v>35</v>
      </c>
      <c r="K517" s="113" t="s">
        <v>2956</v>
      </c>
      <c r="L517" s="75" t="s">
        <v>2957</v>
      </c>
      <c r="M517" s="75" t="s">
        <v>2930</v>
      </c>
      <c r="N517" s="75">
        <v>45170</v>
      </c>
      <c r="O517" s="217" t="s">
        <v>1370</v>
      </c>
      <c r="P517" s="62">
        <v>9000</v>
      </c>
      <c r="Q517" s="263">
        <v>24</v>
      </c>
      <c r="R517" s="62">
        <f t="shared" si="31"/>
        <v>216000</v>
      </c>
      <c r="S517" s="45">
        <v>202309</v>
      </c>
      <c r="T517" s="264" t="s">
        <v>2958</v>
      </c>
      <c r="U517" s="227"/>
      <c r="V517" s="265">
        <v>24</v>
      </c>
      <c r="W517" s="227"/>
      <c r="X517" s="93"/>
      <c r="Y517" s="93"/>
      <c r="Z517" s="249" t="s">
        <v>2959</v>
      </c>
      <c r="AA517" s="261">
        <v>0.3</v>
      </c>
      <c r="AB517" s="234">
        <v>80</v>
      </c>
      <c r="AC517" s="234">
        <f>AB517*AA517</f>
        <v>24</v>
      </c>
      <c r="AD517" s="225"/>
    </row>
    <row r="518" spans="1:30" s="52" customFormat="1" ht="15" customHeight="1">
      <c r="A518" s="240" t="s">
        <v>27</v>
      </c>
      <c r="B518" s="240" t="s">
        <v>1937</v>
      </c>
      <c r="C518" s="241" t="s">
        <v>2856</v>
      </c>
      <c r="D518" s="241" t="s">
        <v>2013</v>
      </c>
      <c r="E518" s="241" t="s">
        <v>2960</v>
      </c>
      <c r="F518" s="55" t="s">
        <v>2961</v>
      </c>
      <c r="G518" s="215" t="s">
        <v>33</v>
      </c>
      <c r="H518" s="241" t="s">
        <v>2962</v>
      </c>
      <c r="I518" s="35" t="e">
        <f>VLOOKUP(H518,#REF!,1,FALSE)</f>
        <v>#REF!</v>
      </c>
      <c r="J518" s="257" t="s">
        <v>35</v>
      </c>
      <c r="K518" s="260" t="s">
        <v>2963</v>
      </c>
      <c r="L518" s="75" t="s">
        <v>2964</v>
      </c>
      <c r="M518" s="75"/>
      <c r="N518" s="75" t="s">
        <v>2965</v>
      </c>
      <c r="O518" s="262" t="s">
        <v>2966</v>
      </c>
      <c r="P518" s="62">
        <v>6740</v>
      </c>
      <c r="Q518" s="231">
        <v>64</v>
      </c>
      <c r="R518" s="62">
        <f t="shared" si="31"/>
        <v>431360</v>
      </c>
      <c r="S518" s="45">
        <v>202309</v>
      </c>
      <c r="T518" s="264" t="s">
        <v>2967</v>
      </c>
      <c r="U518" s="227"/>
      <c r="V518" s="218">
        <v>63.061943053999997</v>
      </c>
      <c r="W518" s="227"/>
      <c r="X518" s="93"/>
      <c r="Y518" s="93"/>
      <c r="Z518" s="249" t="s">
        <v>2968</v>
      </c>
      <c r="AA518" s="261">
        <v>0.4</v>
      </c>
      <c r="AB518" s="234">
        <v>160</v>
      </c>
      <c r="AC518" s="234">
        <f t="shared" ref="AC518:AC523" si="34">AA518*AB518</f>
        <v>64</v>
      </c>
      <c r="AD518" s="225"/>
    </row>
    <row r="519" spans="1:30" s="52" customFormat="1" ht="15" customHeight="1">
      <c r="A519" s="240" t="s">
        <v>27</v>
      </c>
      <c r="B519" s="240" t="s">
        <v>1937</v>
      </c>
      <c r="C519" s="241" t="s">
        <v>2856</v>
      </c>
      <c r="D519" s="241" t="s">
        <v>2013</v>
      </c>
      <c r="E519" s="241" t="s">
        <v>2960</v>
      </c>
      <c r="F519" s="55" t="s">
        <v>2961</v>
      </c>
      <c r="G519" s="215" t="s">
        <v>33</v>
      </c>
      <c r="H519" s="241" t="s">
        <v>2969</v>
      </c>
      <c r="I519" s="35" t="e">
        <f>VLOOKUP(H519,#REF!,1,FALSE)</f>
        <v>#REF!</v>
      </c>
      <c r="J519" s="257" t="s">
        <v>35</v>
      </c>
      <c r="K519" s="260" t="s">
        <v>2963</v>
      </c>
      <c r="L519" s="75" t="s">
        <v>2970</v>
      </c>
      <c r="M519" s="75" t="s">
        <v>2971</v>
      </c>
      <c r="N519" s="75">
        <v>45078</v>
      </c>
      <c r="O519" s="217" t="s">
        <v>354</v>
      </c>
      <c r="P519" s="62">
        <v>6740</v>
      </c>
      <c r="Q519" s="231">
        <v>56</v>
      </c>
      <c r="R519" s="62">
        <f t="shared" si="31"/>
        <v>377440</v>
      </c>
      <c r="S519" s="45">
        <v>202309</v>
      </c>
      <c r="T519" s="253" t="s">
        <v>2972</v>
      </c>
      <c r="U519" s="227"/>
      <c r="V519" s="218">
        <v>55.003765106000003</v>
      </c>
      <c r="W519" s="227"/>
      <c r="X519" s="93"/>
      <c r="Y519" s="93"/>
      <c r="Z519" s="249" t="s">
        <v>2973</v>
      </c>
      <c r="AA519" s="261">
        <v>0.4</v>
      </c>
      <c r="AB519" s="234">
        <v>140</v>
      </c>
      <c r="AC519" s="234">
        <f t="shared" si="34"/>
        <v>56</v>
      </c>
      <c r="AD519" s="225"/>
    </row>
    <row r="520" spans="1:30" s="52" customFormat="1" ht="15" customHeight="1">
      <c r="A520" s="240" t="s">
        <v>27</v>
      </c>
      <c r="B520" s="240" t="s">
        <v>1937</v>
      </c>
      <c r="C520" s="241" t="s">
        <v>2856</v>
      </c>
      <c r="D520" s="241" t="s">
        <v>2013</v>
      </c>
      <c r="E520" s="241" t="s">
        <v>2960</v>
      </c>
      <c r="F520" s="55" t="s">
        <v>2961</v>
      </c>
      <c r="G520" s="215" t="s">
        <v>33</v>
      </c>
      <c r="H520" s="241" t="s">
        <v>2974</v>
      </c>
      <c r="I520" s="35" t="e">
        <f>VLOOKUP(H520,#REF!,1,FALSE)</f>
        <v>#REF!</v>
      </c>
      <c r="J520" s="257" t="s">
        <v>35</v>
      </c>
      <c r="K520" s="260" t="s">
        <v>2975</v>
      </c>
      <c r="L520" s="75" t="s">
        <v>2976</v>
      </c>
      <c r="M520" s="75" t="s">
        <v>2977</v>
      </c>
      <c r="N520" s="75">
        <v>45146</v>
      </c>
      <c r="O520" s="217" t="s">
        <v>1600</v>
      </c>
      <c r="P520" s="62">
        <v>0</v>
      </c>
      <c r="Q520" s="231"/>
      <c r="R520" s="62">
        <f t="shared" si="31"/>
        <v>0</v>
      </c>
      <c r="S520" s="45">
        <v>202309</v>
      </c>
      <c r="T520" s="253" t="s">
        <v>2978</v>
      </c>
      <c r="U520" s="227"/>
      <c r="V520" s="218">
        <v>0</v>
      </c>
      <c r="W520" s="227"/>
      <c r="X520" s="93"/>
      <c r="Y520" s="93"/>
      <c r="Z520" s="249" t="s">
        <v>2979</v>
      </c>
      <c r="AA520" s="261">
        <v>0</v>
      </c>
      <c r="AB520" s="234">
        <v>120</v>
      </c>
      <c r="AC520" s="234">
        <f t="shared" si="34"/>
        <v>0</v>
      </c>
      <c r="AD520" s="225"/>
    </row>
    <row r="521" spans="1:30" s="336" customFormat="1" ht="15" customHeight="1">
      <c r="A521" s="490" t="s">
        <v>27</v>
      </c>
      <c r="B521" s="490" t="s">
        <v>1937</v>
      </c>
      <c r="C521" s="491" t="s">
        <v>2838</v>
      </c>
      <c r="D521" s="491" t="s">
        <v>2013</v>
      </c>
      <c r="E521" s="491" t="s">
        <v>2980</v>
      </c>
      <c r="F521" s="318" t="s">
        <v>2981</v>
      </c>
      <c r="G521" s="462" t="s">
        <v>33</v>
      </c>
      <c r="H521" s="491" t="s">
        <v>2982</v>
      </c>
      <c r="I521" s="319" t="e">
        <f>VLOOKUP(H521,#REF!,1,FALSE)</f>
        <v>#REF!</v>
      </c>
      <c r="J521" s="505" t="s">
        <v>35</v>
      </c>
      <c r="K521" s="507" t="s">
        <v>2983</v>
      </c>
      <c r="L521" s="384" t="s">
        <v>2984</v>
      </c>
      <c r="M521" s="384"/>
      <c r="N521" s="384" t="s">
        <v>2985</v>
      </c>
      <c r="O521" s="465" t="s">
        <v>1511</v>
      </c>
      <c r="P521" s="326">
        <v>6740</v>
      </c>
      <c r="Q521" s="466">
        <v>0</v>
      </c>
      <c r="R521" s="326">
        <f t="shared" si="31"/>
        <v>0</v>
      </c>
      <c r="S521" s="327">
        <v>202309</v>
      </c>
      <c r="T521" s="500" t="s">
        <v>2986</v>
      </c>
      <c r="U521" s="478"/>
      <c r="V521" s="467">
        <v>0</v>
      </c>
      <c r="W521" s="478"/>
      <c r="X521" s="355"/>
      <c r="Y521" s="355"/>
      <c r="Z521" s="495" t="s">
        <v>2987</v>
      </c>
      <c r="AA521" s="510">
        <v>0.4</v>
      </c>
      <c r="AB521" s="483">
        <v>0</v>
      </c>
      <c r="AC521" s="483">
        <f t="shared" si="34"/>
        <v>0</v>
      </c>
      <c r="AD521" s="474"/>
    </row>
    <row r="522" spans="1:30" s="52" customFormat="1" ht="15" customHeight="1">
      <c r="A522" s="240" t="s">
        <v>27</v>
      </c>
      <c r="B522" s="240" t="s">
        <v>1937</v>
      </c>
      <c r="C522" s="241" t="s">
        <v>2838</v>
      </c>
      <c r="D522" s="241" t="s">
        <v>2013</v>
      </c>
      <c r="E522" s="241" t="s">
        <v>2980</v>
      </c>
      <c r="F522" s="55" t="s">
        <v>2981</v>
      </c>
      <c r="G522" s="215" t="s">
        <v>33</v>
      </c>
      <c r="H522" s="241" t="s">
        <v>2988</v>
      </c>
      <c r="I522" s="35" t="e">
        <f>VLOOKUP(H522,#REF!,1,FALSE)</f>
        <v>#REF!</v>
      </c>
      <c r="J522" s="257" t="s">
        <v>35</v>
      </c>
      <c r="K522" s="260" t="s">
        <v>2983</v>
      </c>
      <c r="L522" s="75" t="s">
        <v>2989</v>
      </c>
      <c r="M522" s="75"/>
      <c r="N522" s="75" t="s">
        <v>2990</v>
      </c>
      <c r="O522" s="262" t="s">
        <v>2991</v>
      </c>
      <c r="P522" s="62">
        <v>6740</v>
      </c>
      <c r="Q522" s="231">
        <v>16.309999999999999</v>
      </c>
      <c r="R522" s="62">
        <f t="shared" si="31"/>
        <v>109929.4</v>
      </c>
      <c r="S522" s="45">
        <v>202309</v>
      </c>
      <c r="T522" s="253" t="s">
        <v>2992</v>
      </c>
      <c r="U522" s="227"/>
      <c r="V522" s="218">
        <v>16.308753967000001</v>
      </c>
      <c r="W522" s="227"/>
      <c r="X522" s="93"/>
      <c r="Y522" s="93"/>
      <c r="Z522" s="249" t="s">
        <v>2993</v>
      </c>
      <c r="AA522" s="261">
        <v>0.4</v>
      </c>
      <c r="AB522" s="234">
        <v>40</v>
      </c>
      <c r="AC522" s="234">
        <f t="shared" si="34"/>
        <v>16</v>
      </c>
      <c r="AD522" s="225"/>
    </row>
    <row r="523" spans="1:30" s="52" customFormat="1" ht="15" customHeight="1">
      <c r="A523" s="240" t="s">
        <v>27</v>
      </c>
      <c r="B523" s="240" t="s">
        <v>1937</v>
      </c>
      <c r="C523" s="241" t="s">
        <v>2838</v>
      </c>
      <c r="D523" s="241" t="s">
        <v>2013</v>
      </c>
      <c r="E523" s="241" t="s">
        <v>2994</v>
      </c>
      <c r="F523" s="55" t="s">
        <v>2995</v>
      </c>
      <c r="G523" s="215" t="s">
        <v>33</v>
      </c>
      <c r="H523" s="241" t="s">
        <v>2996</v>
      </c>
      <c r="I523" s="35" t="e">
        <f>VLOOKUP(H523,#REF!,1,FALSE)</f>
        <v>#REF!</v>
      </c>
      <c r="J523" s="257" t="s">
        <v>35</v>
      </c>
      <c r="K523" s="260" t="s">
        <v>2838</v>
      </c>
      <c r="L523" s="75" t="s">
        <v>2997</v>
      </c>
      <c r="M523" s="75" t="s">
        <v>2998</v>
      </c>
      <c r="N523" s="75">
        <v>45113</v>
      </c>
      <c r="O523" s="262" t="s">
        <v>328</v>
      </c>
      <c r="P523" s="62">
        <v>6740</v>
      </c>
      <c r="Q523" s="231">
        <v>80</v>
      </c>
      <c r="R523" s="62">
        <f t="shared" si="31"/>
        <v>539200</v>
      </c>
      <c r="S523" s="45">
        <v>202309</v>
      </c>
      <c r="T523" s="253" t="s">
        <v>2999</v>
      </c>
      <c r="U523" s="227"/>
      <c r="V523" s="218">
        <v>70.815010387000001</v>
      </c>
      <c r="W523" s="227"/>
      <c r="X523" s="93"/>
      <c r="Y523" s="93"/>
      <c r="Z523" s="249" t="s">
        <v>3000</v>
      </c>
      <c r="AA523" s="261">
        <v>0.4</v>
      </c>
      <c r="AB523" s="234">
        <v>200</v>
      </c>
      <c r="AC523" s="234">
        <f t="shared" si="34"/>
        <v>80</v>
      </c>
      <c r="AD523" s="225"/>
    </row>
    <row r="524" spans="1:30" s="336" customFormat="1" ht="15" customHeight="1">
      <c r="A524" s="490" t="s">
        <v>27</v>
      </c>
      <c r="B524" s="490" t="s">
        <v>1937</v>
      </c>
      <c r="C524" s="491" t="s">
        <v>2783</v>
      </c>
      <c r="D524" s="491" t="s">
        <v>2013</v>
      </c>
      <c r="E524" s="491" t="s">
        <v>3001</v>
      </c>
      <c r="F524" s="318" t="s">
        <v>3002</v>
      </c>
      <c r="G524" s="462" t="s">
        <v>33</v>
      </c>
      <c r="H524" s="491" t="s">
        <v>3003</v>
      </c>
      <c r="I524" s="319" t="e">
        <f>VLOOKUP(H524,#REF!,1,FALSE)</f>
        <v>#REF!</v>
      </c>
      <c r="J524" s="505" t="s">
        <v>35</v>
      </c>
      <c r="K524" s="507" t="s">
        <v>3004</v>
      </c>
      <c r="L524" s="384" t="s">
        <v>3005</v>
      </c>
      <c r="M524" s="384"/>
      <c r="N524" s="384" t="s">
        <v>3006</v>
      </c>
      <c r="O524" s="465" t="s">
        <v>3007</v>
      </c>
      <c r="P524" s="326">
        <v>6740</v>
      </c>
      <c r="Q524" s="466">
        <v>0.56000000000000005</v>
      </c>
      <c r="R524" s="326">
        <f>ROUND(P524*Q524,2)</f>
        <v>3774.4</v>
      </c>
      <c r="S524" s="327">
        <v>202305</v>
      </c>
      <c r="T524" s="500" t="s">
        <v>3008</v>
      </c>
      <c r="U524" s="478"/>
      <c r="V524" s="481"/>
      <c r="W524" s="478"/>
      <c r="X524" s="355">
        <v>44927</v>
      </c>
      <c r="Y524" s="355">
        <v>45107</v>
      </c>
      <c r="Z524" s="495"/>
      <c r="AA524" s="510"/>
      <c r="AB524" s="483"/>
      <c r="AC524" s="483"/>
      <c r="AD524" s="474"/>
    </row>
    <row r="525" spans="1:30" s="52" customFormat="1" ht="15" customHeight="1">
      <c r="A525" s="240" t="s">
        <v>27</v>
      </c>
      <c r="B525" s="240" t="s">
        <v>1937</v>
      </c>
      <c r="C525" s="241" t="s">
        <v>2783</v>
      </c>
      <c r="D525" s="241" t="s">
        <v>2013</v>
      </c>
      <c r="E525" s="241" t="s">
        <v>3001</v>
      </c>
      <c r="F525" s="55" t="s">
        <v>3002</v>
      </c>
      <c r="G525" s="215" t="s">
        <v>33</v>
      </c>
      <c r="H525" s="241" t="s">
        <v>3009</v>
      </c>
      <c r="I525" s="35" t="e">
        <f>VLOOKUP(H525,#REF!,1,FALSE)</f>
        <v>#REF!</v>
      </c>
      <c r="J525" s="257" t="s">
        <v>35</v>
      </c>
      <c r="K525" s="260" t="s">
        <v>3004</v>
      </c>
      <c r="L525" s="75" t="s">
        <v>3005</v>
      </c>
      <c r="M525" s="75"/>
      <c r="N525" s="75" t="s">
        <v>3006</v>
      </c>
      <c r="O525" s="217" t="s">
        <v>3007</v>
      </c>
      <c r="P525" s="62">
        <v>6740</v>
      </c>
      <c r="Q525" s="231">
        <v>0.53</v>
      </c>
      <c r="R525" s="62">
        <f>ROUND(P525*Q525,2)</f>
        <v>3572.2</v>
      </c>
      <c r="S525" s="45">
        <v>202308</v>
      </c>
      <c r="T525" s="253" t="s">
        <v>3010</v>
      </c>
      <c r="U525" s="227"/>
      <c r="V525" s="232"/>
      <c r="W525" s="227"/>
      <c r="X525" s="93"/>
      <c r="Y525" s="93"/>
      <c r="Z525" s="249"/>
      <c r="AA525" s="261"/>
      <c r="AB525" s="234"/>
      <c r="AC525" s="234"/>
      <c r="AD525" s="225"/>
    </row>
    <row r="526" spans="1:30" s="52" customFormat="1" ht="15" customHeight="1">
      <c r="A526" s="240" t="s">
        <v>27</v>
      </c>
      <c r="B526" s="240" t="s">
        <v>1937</v>
      </c>
      <c r="C526" s="241" t="s">
        <v>2783</v>
      </c>
      <c r="D526" s="241" t="s">
        <v>2013</v>
      </c>
      <c r="E526" s="241" t="s">
        <v>3001</v>
      </c>
      <c r="F526" s="55" t="s">
        <v>3002</v>
      </c>
      <c r="G526" s="215" t="s">
        <v>33</v>
      </c>
      <c r="H526" s="241" t="s">
        <v>3009</v>
      </c>
      <c r="I526" s="35" t="e">
        <f>VLOOKUP(H526,#REF!,1,FALSE)</f>
        <v>#REF!</v>
      </c>
      <c r="J526" s="257" t="s">
        <v>35</v>
      </c>
      <c r="K526" s="260" t="s">
        <v>3004</v>
      </c>
      <c r="L526" s="75" t="s">
        <v>3005</v>
      </c>
      <c r="M526" s="75"/>
      <c r="N526" s="75" t="s">
        <v>3006</v>
      </c>
      <c r="O526" s="217" t="s">
        <v>3007</v>
      </c>
      <c r="P526" s="62">
        <v>6740</v>
      </c>
      <c r="Q526" s="231">
        <v>64.02</v>
      </c>
      <c r="R526" s="62">
        <f t="shared" si="31"/>
        <v>431494.8</v>
      </c>
      <c r="S526" s="45">
        <v>202309</v>
      </c>
      <c r="T526" s="253" t="s">
        <v>3011</v>
      </c>
      <c r="U526" s="227"/>
      <c r="V526" s="218">
        <v>64.023910521999994</v>
      </c>
      <c r="W526" s="227"/>
      <c r="X526" s="93"/>
      <c r="Y526" s="93"/>
      <c r="Z526" s="249" t="s">
        <v>3012</v>
      </c>
      <c r="AA526" s="261">
        <v>0.4</v>
      </c>
      <c r="AB526" s="234">
        <v>160</v>
      </c>
      <c r="AC526" s="234">
        <f t="shared" ref="AC526:AC546" si="35">AA526*AB526</f>
        <v>64</v>
      </c>
      <c r="AD526" s="225"/>
    </row>
    <row r="527" spans="1:30" s="52" customFormat="1" ht="15" customHeight="1">
      <c r="A527" s="240" t="s">
        <v>27</v>
      </c>
      <c r="B527" s="240" t="s">
        <v>1937</v>
      </c>
      <c r="C527" s="241" t="s">
        <v>2783</v>
      </c>
      <c r="D527" s="241" t="s">
        <v>2013</v>
      </c>
      <c r="E527" s="241" t="s">
        <v>3001</v>
      </c>
      <c r="F527" s="55" t="s">
        <v>3002</v>
      </c>
      <c r="G527" s="215" t="s">
        <v>33</v>
      </c>
      <c r="H527" s="241" t="s">
        <v>3009</v>
      </c>
      <c r="I527" s="35" t="e">
        <f>VLOOKUP(H527,#REF!,1,FALSE)</f>
        <v>#REF!</v>
      </c>
      <c r="J527" s="257" t="s">
        <v>35</v>
      </c>
      <c r="K527" s="260"/>
      <c r="L527" s="75" t="s">
        <v>3013</v>
      </c>
      <c r="M527" s="75"/>
      <c r="N527" s="75">
        <v>44958</v>
      </c>
      <c r="O527" s="217" t="s">
        <v>480</v>
      </c>
      <c r="P527" s="62">
        <v>6740</v>
      </c>
      <c r="Q527" s="231">
        <v>137.63</v>
      </c>
      <c r="R527" s="62">
        <f t="shared" si="31"/>
        <v>927626.2</v>
      </c>
      <c r="S527" s="45">
        <v>202309</v>
      </c>
      <c r="T527" s="253" t="s">
        <v>3014</v>
      </c>
      <c r="U527" s="227"/>
      <c r="V527" s="218">
        <v>137.62899348600001</v>
      </c>
      <c r="W527" s="227"/>
      <c r="X527" s="93"/>
      <c r="Y527" s="93"/>
      <c r="Z527" s="249" t="s">
        <v>3015</v>
      </c>
      <c r="AA527" s="261">
        <v>0.4</v>
      </c>
      <c r="AB527" s="234">
        <v>300</v>
      </c>
      <c r="AC527" s="234">
        <f t="shared" si="35"/>
        <v>120</v>
      </c>
      <c r="AD527" s="225"/>
    </row>
    <row r="528" spans="1:30" s="52" customFormat="1" ht="15" customHeight="1">
      <c r="A528" s="240" t="s">
        <v>27</v>
      </c>
      <c r="B528" s="240" t="s">
        <v>1937</v>
      </c>
      <c r="C528" s="241" t="s">
        <v>2814</v>
      </c>
      <c r="D528" s="240" t="s">
        <v>1234</v>
      </c>
      <c r="E528" s="241" t="s">
        <v>3016</v>
      </c>
      <c r="F528" s="55" t="s">
        <v>3017</v>
      </c>
      <c r="G528" s="215" t="s">
        <v>33</v>
      </c>
      <c r="H528" s="241" t="s">
        <v>3018</v>
      </c>
      <c r="I528" s="35" t="e">
        <f>VLOOKUP(H528,#REF!,1,FALSE)</f>
        <v>#REF!</v>
      </c>
      <c r="J528" s="257" t="s">
        <v>35</v>
      </c>
      <c r="K528" s="260" t="s">
        <v>2814</v>
      </c>
      <c r="L528" s="75" t="s">
        <v>3017</v>
      </c>
      <c r="M528" s="75"/>
      <c r="N528" s="75">
        <v>42659</v>
      </c>
      <c r="O528" s="217" t="s">
        <v>1511</v>
      </c>
      <c r="P528" s="62">
        <v>6740</v>
      </c>
      <c r="Q528" s="231">
        <v>0</v>
      </c>
      <c r="R528" s="62">
        <f t="shared" si="31"/>
        <v>0</v>
      </c>
      <c r="S528" s="45">
        <v>202309</v>
      </c>
      <c r="T528" s="253" t="s">
        <v>3019</v>
      </c>
      <c r="U528" s="227"/>
      <c r="V528" s="218">
        <v>0</v>
      </c>
      <c r="W528" s="227"/>
      <c r="X528" s="93">
        <v>44927</v>
      </c>
      <c r="Y528" s="93"/>
      <c r="Z528" s="249" t="s">
        <v>3020</v>
      </c>
      <c r="AA528" s="261">
        <v>0.4</v>
      </c>
      <c r="AB528" s="234">
        <v>0</v>
      </c>
      <c r="AC528" s="234">
        <f t="shared" si="35"/>
        <v>0</v>
      </c>
      <c r="AD528" s="225"/>
    </row>
    <row r="529" spans="1:30" s="52" customFormat="1" ht="15" customHeight="1">
      <c r="A529" s="240" t="s">
        <v>27</v>
      </c>
      <c r="B529" s="240" t="s">
        <v>1937</v>
      </c>
      <c r="C529" s="241" t="s">
        <v>2814</v>
      </c>
      <c r="D529" s="240" t="s">
        <v>1234</v>
      </c>
      <c r="E529" s="241" t="s">
        <v>3016</v>
      </c>
      <c r="F529" s="55" t="s">
        <v>3017</v>
      </c>
      <c r="G529" s="215" t="s">
        <v>33</v>
      </c>
      <c r="H529" s="241" t="s">
        <v>3018</v>
      </c>
      <c r="I529" s="35" t="e">
        <f>VLOOKUP(H529,#REF!,1,FALSE)</f>
        <v>#REF!</v>
      </c>
      <c r="J529" s="257" t="s">
        <v>35</v>
      </c>
      <c r="K529" s="260" t="s">
        <v>3021</v>
      </c>
      <c r="L529" s="75" t="s">
        <v>3022</v>
      </c>
      <c r="M529" s="75"/>
      <c r="N529" s="75" t="s">
        <v>3023</v>
      </c>
      <c r="O529" s="217" t="s">
        <v>3024</v>
      </c>
      <c r="P529" s="62">
        <v>6740</v>
      </c>
      <c r="Q529" s="231">
        <v>0</v>
      </c>
      <c r="R529" s="62">
        <f t="shared" si="31"/>
        <v>0</v>
      </c>
      <c r="S529" s="45">
        <v>202309</v>
      </c>
      <c r="T529" s="253" t="s">
        <v>3025</v>
      </c>
      <c r="U529" s="227"/>
      <c r="V529" s="218">
        <v>0</v>
      </c>
      <c r="W529" s="227"/>
      <c r="X529" s="93">
        <v>44927</v>
      </c>
      <c r="Y529" s="93"/>
      <c r="Z529" s="249" t="s">
        <v>3026</v>
      </c>
      <c r="AA529" s="261">
        <v>0.4</v>
      </c>
      <c r="AB529" s="234">
        <v>10</v>
      </c>
      <c r="AC529" s="234">
        <f t="shared" si="35"/>
        <v>4</v>
      </c>
      <c r="AD529" s="225"/>
    </row>
    <row r="530" spans="1:30" s="52" customFormat="1" ht="15" customHeight="1">
      <c r="A530" s="240" t="s">
        <v>27</v>
      </c>
      <c r="B530" s="240" t="s">
        <v>1937</v>
      </c>
      <c r="C530" s="241" t="s">
        <v>2814</v>
      </c>
      <c r="D530" s="240" t="s">
        <v>1234</v>
      </c>
      <c r="E530" s="241" t="s">
        <v>3016</v>
      </c>
      <c r="F530" s="55" t="s">
        <v>3017</v>
      </c>
      <c r="G530" s="215" t="s">
        <v>33</v>
      </c>
      <c r="H530" s="241" t="s">
        <v>3018</v>
      </c>
      <c r="I530" s="35" t="e">
        <f>VLOOKUP(H530,#REF!,1,FALSE)</f>
        <v>#REF!</v>
      </c>
      <c r="J530" s="257" t="s">
        <v>35</v>
      </c>
      <c r="K530" s="260" t="s">
        <v>3027</v>
      </c>
      <c r="L530" s="75" t="s">
        <v>3028</v>
      </c>
      <c r="M530" s="75"/>
      <c r="N530" s="75">
        <v>45017</v>
      </c>
      <c r="O530" s="217" t="s">
        <v>438</v>
      </c>
      <c r="P530" s="62">
        <v>6740</v>
      </c>
      <c r="Q530" s="231">
        <v>6.9</v>
      </c>
      <c r="R530" s="62">
        <f t="shared" si="31"/>
        <v>46506</v>
      </c>
      <c r="S530" s="45">
        <v>202309</v>
      </c>
      <c r="T530" s="253" t="s">
        <v>3029</v>
      </c>
      <c r="U530" s="227"/>
      <c r="V530" s="218">
        <v>6.9012651439999999</v>
      </c>
      <c r="W530" s="227"/>
      <c r="X530" s="93">
        <v>44927</v>
      </c>
      <c r="Y530" s="93"/>
      <c r="Z530" s="249" t="s">
        <v>3030</v>
      </c>
      <c r="AA530" s="261">
        <v>0.4</v>
      </c>
      <c r="AB530" s="234">
        <v>10</v>
      </c>
      <c r="AC530" s="234">
        <f t="shared" si="35"/>
        <v>4</v>
      </c>
      <c r="AD530" s="225"/>
    </row>
    <row r="531" spans="1:30" s="52" customFormat="1" ht="15" customHeight="1">
      <c r="A531" s="240" t="s">
        <v>27</v>
      </c>
      <c r="B531" s="240" t="s">
        <v>1937</v>
      </c>
      <c r="C531" s="241" t="s">
        <v>2814</v>
      </c>
      <c r="D531" s="240" t="s">
        <v>1234</v>
      </c>
      <c r="E531" s="241" t="s">
        <v>3016</v>
      </c>
      <c r="F531" s="55" t="s">
        <v>3017</v>
      </c>
      <c r="G531" s="215" t="s">
        <v>33</v>
      </c>
      <c r="H531" s="241" t="s">
        <v>3018</v>
      </c>
      <c r="I531" s="35" t="e">
        <f>VLOOKUP(H531,#REF!,1,FALSE)</f>
        <v>#REF!</v>
      </c>
      <c r="J531" s="257" t="s">
        <v>334</v>
      </c>
      <c r="K531" s="260" t="s">
        <v>2814</v>
      </c>
      <c r="L531" s="75" t="s">
        <v>3031</v>
      </c>
      <c r="M531" s="75" t="s">
        <v>3032</v>
      </c>
      <c r="N531" s="75" t="s">
        <v>3033</v>
      </c>
      <c r="O531" s="217" t="s">
        <v>854</v>
      </c>
      <c r="P531" s="62">
        <v>6740</v>
      </c>
      <c r="Q531" s="231">
        <v>0</v>
      </c>
      <c r="R531" s="62">
        <f t="shared" si="31"/>
        <v>0</v>
      </c>
      <c r="S531" s="45">
        <v>202309</v>
      </c>
      <c r="T531" s="253" t="s">
        <v>3034</v>
      </c>
      <c r="U531" s="227"/>
      <c r="V531" s="218">
        <v>0</v>
      </c>
      <c r="W531" s="227"/>
      <c r="X531" s="93"/>
      <c r="Y531" s="93"/>
      <c r="Z531" s="249" t="s">
        <v>3035</v>
      </c>
      <c r="AA531" s="261">
        <v>0.4</v>
      </c>
      <c r="AB531" s="234">
        <v>0</v>
      </c>
      <c r="AC531" s="234">
        <f t="shared" si="35"/>
        <v>0</v>
      </c>
      <c r="AD531" s="225"/>
    </row>
    <row r="532" spans="1:30" s="336" customFormat="1" ht="15" customHeight="1">
      <c r="A532" s="490" t="s">
        <v>41</v>
      </c>
      <c r="B532" s="491" t="s">
        <v>1937</v>
      </c>
      <c r="C532" s="491" t="s">
        <v>43</v>
      </c>
      <c r="D532" s="491" t="s">
        <v>82</v>
      </c>
      <c r="E532" s="491" t="s">
        <v>3036</v>
      </c>
      <c r="F532" s="462" t="s">
        <v>3037</v>
      </c>
      <c r="G532" s="491" t="s">
        <v>33</v>
      </c>
      <c r="H532" s="505" t="s">
        <v>3038</v>
      </c>
      <c r="I532" s="319" t="e">
        <f>VLOOKUP(H532,#REF!,1,FALSE)</f>
        <v>#REF!</v>
      </c>
      <c r="J532" s="507" t="s">
        <v>35</v>
      </c>
      <c r="K532" s="355" t="s">
        <v>81</v>
      </c>
      <c r="L532" s="384" t="s">
        <v>3039</v>
      </c>
      <c r="M532" s="384" t="s">
        <v>3040</v>
      </c>
      <c r="N532" s="384" t="s">
        <v>3041</v>
      </c>
      <c r="O532" s="506" t="s">
        <v>3042</v>
      </c>
      <c r="P532" s="466">
        <v>500</v>
      </c>
      <c r="Q532" s="326">
        <v>140</v>
      </c>
      <c r="R532" s="326">
        <f t="shared" si="31"/>
        <v>70000</v>
      </c>
      <c r="S532" s="327">
        <v>202309</v>
      </c>
      <c r="T532" s="509" t="s">
        <v>3043</v>
      </c>
      <c r="U532" s="478"/>
      <c r="V532" s="467">
        <v>39.416296537999997</v>
      </c>
      <c r="W532" s="355"/>
      <c r="X532" s="333">
        <v>44197</v>
      </c>
      <c r="Y532" s="333">
        <v>45291</v>
      </c>
      <c r="Z532" s="322" t="s">
        <v>3044</v>
      </c>
      <c r="AA532" s="479">
        <v>1</v>
      </c>
      <c r="AB532" s="476">
        <v>140</v>
      </c>
      <c r="AC532" s="483">
        <f t="shared" si="35"/>
        <v>140</v>
      </c>
      <c r="AD532" s="474"/>
    </row>
    <row r="533" spans="1:30" s="336" customFormat="1" ht="15" customHeight="1">
      <c r="A533" s="490" t="s">
        <v>41</v>
      </c>
      <c r="B533" s="491" t="s">
        <v>1937</v>
      </c>
      <c r="C533" s="491" t="s">
        <v>43</v>
      </c>
      <c r="D533" s="491" t="s">
        <v>82</v>
      </c>
      <c r="E533" s="491" t="s">
        <v>3036</v>
      </c>
      <c r="F533" s="462" t="s">
        <v>3037</v>
      </c>
      <c r="G533" s="491" t="s">
        <v>33</v>
      </c>
      <c r="H533" s="505" t="s">
        <v>3038</v>
      </c>
      <c r="I533" s="319" t="e">
        <f>VLOOKUP(H533,#REF!,1,FALSE)</f>
        <v>#REF!</v>
      </c>
      <c r="J533" s="507" t="s">
        <v>35</v>
      </c>
      <c r="K533" s="355" t="s">
        <v>3045</v>
      </c>
      <c r="L533" s="384" t="s">
        <v>3046</v>
      </c>
      <c r="M533" s="384" t="s">
        <v>3047</v>
      </c>
      <c r="N533" s="384" t="s">
        <v>3041</v>
      </c>
      <c r="O533" s="506" t="s">
        <v>1302</v>
      </c>
      <c r="P533" s="466">
        <v>500</v>
      </c>
      <c r="Q533" s="326">
        <v>0</v>
      </c>
      <c r="R533" s="326">
        <f t="shared" ref="R533:R546" si="36">ROUND(P533*Q533,2)</f>
        <v>0</v>
      </c>
      <c r="S533" s="327">
        <v>202309</v>
      </c>
      <c r="T533" s="500" t="s">
        <v>3048</v>
      </c>
      <c r="U533" s="478"/>
      <c r="V533" s="467"/>
      <c r="W533" s="355"/>
      <c r="X533" s="333">
        <v>44197</v>
      </c>
      <c r="Y533" s="333">
        <v>45291</v>
      </c>
      <c r="Z533" s="511"/>
      <c r="AA533" s="512">
        <v>0</v>
      </c>
      <c r="AB533" s="512">
        <v>0</v>
      </c>
      <c r="AC533" s="483">
        <f t="shared" si="35"/>
        <v>0</v>
      </c>
      <c r="AD533" s="474"/>
    </row>
    <row r="534" spans="1:30" s="336" customFormat="1" ht="15" customHeight="1">
      <c r="A534" s="490" t="s">
        <v>41</v>
      </c>
      <c r="B534" s="491" t="s">
        <v>1937</v>
      </c>
      <c r="C534" s="491" t="s">
        <v>43</v>
      </c>
      <c r="D534" s="491" t="s">
        <v>82</v>
      </c>
      <c r="E534" s="491" t="s">
        <v>3036</v>
      </c>
      <c r="F534" s="462" t="s">
        <v>3037</v>
      </c>
      <c r="G534" s="491" t="s">
        <v>33</v>
      </c>
      <c r="H534" s="505" t="s">
        <v>3038</v>
      </c>
      <c r="I534" s="319" t="e">
        <f>VLOOKUP(H534,#REF!,1,FALSE)</f>
        <v>#REF!</v>
      </c>
      <c r="J534" s="507" t="s">
        <v>35</v>
      </c>
      <c r="K534" s="355" t="s">
        <v>442</v>
      </c>
      <c r="L534" s="384" t="s">
        <v>3049</v>
      </c>
      <c r="M534" s="384" t="s">
        <v>3050</v>
      </c>
      <c r="N534" s="384">
        <v>44197</v>
      </c>
      <c r="O534" s="506" t="s">
        <v>1370</v>
      </c>
      <c r="P534" s="466">
        <v>500</v>
      </c>
      <c r="Q534" s="326">
        <v>80</v>
      </c>
      <c r="R534" s="326">
        <f t="shared" si="36"/>
        <v>40000</v>
      </c>
      <c r="S534" s="327">
        <v>202309</v>
      </c>
      <c r="T534" s="500" t="s">
        <v>3051</v>
      </c>
      <c r="U534" s="478"/>
      <c r="V534" s="467">
        <v>13.300592268999999</v>
      </c>
      <c r="W534" s="355"/>
      <c r="X534" s="333">
        <v>44197</v>
      </c>
      <c r="Y534" s="333">
        <v>45291</v>
      </c>
      <c r="Z534" s="322" t="s">
        <v>3052</v>
      </c>
      <c r="AA534" s="479">
        <v>1</v>
      </c>
      <c r="AB534" s="476">
        <v>80</v>
      </c>
      <c r="AC534" s="483">
        <f t="shared" si="35"/>
        <v>80</v>
      </c>
      <c r="AD534" s="474"/>
    </row>
    <row r="535" spans="1:30" s="336" customFormat="1" ht="15" customHeight="1">
      <c r="A535" s="490" t="s">
        <v>41</v>
      </c>
      <c r="B535" s="491" t="s">
        <v>1937</v>
      </c>
      <c r="C535" s="491" t="s">
        <v>43</v>
      </c>
      <c r="D535" s="491" t="s">
        <v>82</v>
      </c>
      <c r="E535" s="491" t="s">
        <v>3036</v>
      </c>
      <c r="F535" s="462" t="s">
        <v>3037</v>
      </c>
      <c r="G535" s="491" t="s">
        <v>33</v>
      </c>
      <c r="H535" s="505" t="s">
        <v>3038</v>
      </c>
      <c r="I535" s="319" t="e">
        <f>VLOOKUP(H535,#REF!,1,FALSE)</f>
        <v>#REF!</v>
      </c>
      <c r="J535" s="507" t="s">
        <v>35</v>
      </c>
      <c r="K535" s="355" t="s">
        <v>1697</v>
      </c>
      <c r="L535" s="384" t="s">
        <v>3053</v>
      </c>
      <c r="M535" s="384" t="s">
        <v>3054</v>
      </c>
      <c r="N535" s="384">
        <v>44197</v>
      </c>
      <c r="O535" s="506" t="s">
        <v>1471</v>
      </c>
      <c r="P535" s="466">
        <v>500</v>
      </c>
      <c r="Q535" s="326">
        <v>40</v>
      </c>
      <c r="R535" s="326">
        <f t="shared" si="36"/>
        <v>20000</v>
      </c>
      <c r="S535" s="327">
        <v>202309</v>
      </c>
      <c r="T535" s="500" t="s">
        <v>3051</v>
      </c>
      <c r="U535" s="478"/>
      <c r="V535" s="467">
        <v>13.481034717</v>
      </c>
      <c r="W535" s="355"/>
      <c r="X535" s="333">
        <v>44197</v>
      </c>
      <c r="Y535" s="333">
        <v>45291</v>
      </c>
      <c r="Z535" s="322" t="s">
        <v>3055</v>
      </c>
      <c r="AA535" s="479">
        <v>1</v>
      </c>
      <c r="AB535" s="476">
        <v>40</v>
      </c>
      <c r="AC535" s="483">
        <f t="shared" si="35"/>
        <v>40</v>
      </c>
      <c r="AD535" s="474"/>
    </row>
    <row r="536" spans="1:30" s="336" customFormat="1" ht="15" customHeight="1">
      <c r="A536" s="490" t="s">
        <v>41</v>
      </c>
      <c r="B536" s="491" t="s">
        <v>1937</v>
      </c>
      <c r="C536" s="491" t="s">
        <v>43</v>
      </c>
      <c r="D536" s="491" t="s">
        <v>82</v>
      </c>
      <c r="E536" s="491" t="s">
        <v>3036</v>
      </c>
      <c r="F536" s="462" t="s">
        <v>3037</v>
      </c>
      <c r="G536" s="491" t="s">
        <v>33</v>
      </c>
      <c r="H536" s="505" t="s">
        <v>3038</v>
      </c>
      <c r="I536" s="319" t="e">
        <f>VLOOKUP(H536,#REF!,1,FALSE)</f>
        <v>#REF!</v>
      </c>
      <c r="J536" s="507" t="s">
        <v>35</v>
      </c>
      <c r="K536" s="355" t="s">
        <v>2806</v>
      </c>
      <c r="L536" s="384" t="s">
        <v>3056</v>
      </c>
      <c r="M536" s="384" t="s">
        <v>3057</v>
      </c>
      <c r="N536" s="384" t="s">
        <v>3041</v>
      </c>
      <c r="O536" s="506" t="s">
        <v>3058</v>
      </c>
      <c r="P536" s="466">
        <v>500</v>
      </c>
      <c r="Q536" s="326">
        <v>80</v>
      </c>
      <c r="R536" s="326">
        <f t="shared" si="36"/>
        <v>40000</v>
      </c>
      <c r="S536" s="327">
        <v>202309</v>
      </c>
      <c r="T536" s="509" t="s">
        <v>3059</v>
      </c>
      <c r="U536" s="478"/>
      <c r="V536" s="467">
        <v>19.620723838</v>
      </c>
      <c r="W536" s="355"/>
      <c r="X536" s="333">
        <v>44197</v>
      </c>
      <c r="Y536" s="333">
        <v>45291</v>
      </c>
      <c r="Z536" s="322" t="s">
        <v>3060</v>
      </c>
      <c r="AA536" s="479">
        <v>1</v>
      </c>
      <c r="AB536" s="476">
        <v>80</v>
      </c>
      <c r="AC536" s="483">
        <f t="shared" si="35"/>
        <v>80</v>
      </c>
      <c r="AD536" s="474"/>
    </row>
    <row r="537" spans="1:30" s="336" customFormat="1" ht="15" customHeight="1">
      <c r="A537" s="490" t="s">
        <v>41</v>
      </c>
      <c r="B537" s="491" t="s">
        <v>1937</v>
      </c>
      <c r="C537" s="491" t="s">
        <v>43</v>
      </c>
      <c r="D537" s="491" t="s">
        <v>82</v>
      </c>
      <c r="E537" s="491" t="s">
        <v>3036</v>
      </c>
      <c r="F537" s="462" t="s">
        <v>3037</v>
      </c>
      <c r="G537" s="491" t="s">
        <v>33</v>
      </c>
      <c r="H537" s="505" t="s">
        <v>3038</v>
      </c>
      <c r="I537" s="319" t="e">
        <f>VLOOKUP(H537,#REF!,1,FALSE)</f>
        <v>#REF!</v>
      </c>
      <c r="J537" s="507" t="s">
        <v>35</v>
      </c>
      <c r="K537" s="355" t="s">
        <v>3061</v>
      </c>
      <c r="L537" s="384" t="s">
        <v>3062</v>
      </c>
      <c r="M537" s="384" t="s">
        <v>3063</v>
      </c>
      <c r="N537" s="384" t="s">
        <v>3041</v>
      </c>
      <c r="O537" s="506" t="s">
        <v>3064</v>
      </c>
      <c r="P537" s="466">
        <v>500</v>
      </c>
      <c r="Q537" s="326">
        <v>140</v>
      </c>
      <c r="R537" s="326">
        <f t="shared" si="36"/>
        <v>70000</v>
      </c>
      <c r="S537" s="327">
        <v>202309</v>
      </c>
      <c r="T537" s="509" t="s">
        <v>3065</v>
      </c>
      <c r="U537" s="478"/>
      <c r="V537" s="467">
        <v>38.872826156000002</v>
      </c>
      <c r="W537" s="355"/>
      <c r="X537" s="333">
        <v>44197</v>
      </c>
      <c r="Y537" s="333">
        <v>45291</v>
      </c>
      <c r="Z537" s="322" t="s">
        <v>3066</v>
      </c>
      <c r="AA537" s="479">
        <v>1</v>
      </c>
      <c r="AB537" s="476">
        <v>140</v>
      </c>
      <c r="AC537" s="483">
        <f t="shared" si="35"/>
        <v>140</v>
      </c>
      <c r="AD537" s="474"/>
    </row>
    <row r="538" spans="1:30" s="336" customFormat="1" ht="15" customHeight="1">
      <c r="A538" s="490" t="s">
        <v>41</v>
      </c>
      <c r="B538" s="491" t="s">
        <v>1937</v>
      </c>
      <c r="C538" s="491" t="s">
        <v>43</v>
      </c>
      <c r="D538" s="491" t="s">
        <v>82</v>
      </c>
      <c r="E538" s="491" t="s">
        <v>3036</v>
      </c>
      <c r="F538" s="462" t="s">
        <v>3037</v>
      </c>
      <c r="G538" s="491" t="s">
        <v>33</v>
      </c>
      <c r="H538" s="505" t="s">
        <v>3038</v>
      </c>
      <c r="I538" s="319" t="e">
        <f>VLOOKUP(H538,#REF!,1,FALSE)</f>
        <v>#REF!</v>
      </c>
      <c r="J538" s="507" t="s">
        <v>35</v>
      </c>
      <c r="K538" s="355" t="s">
        <v>3067</v>
      </c>
      <c r="L538" s="384" t="s">
        <v>3068</v>
      </c>
      <c r="M538" s="384" t="s">
        <v>3069</v>
      </c>
      <c r="N538" s="384" t="s">
        <v>3041</v>
      </c>
      <c r="O538" s="506" t="s">
        <v>3070</v>
      </c>
      <c r="P538" s="466">
        <v>500</v>
      </c>
      <c r="Q538" s="326">
        <v>40</v>
      </c>
      <c r="R538" s="326">
        <f t="shared" si="36"/>
        <v>20000</v>
      </c>
      <c r="S538" s="327">
        <v>202309</v>
      </c>
      <c r="T538" s="509" t="s">
        <v>3071</v>
      </c>
      <c r="U538" s="478"/>
      <c r="V538" s="467">
        <v>4.5725097940000001</v>
      </c>
      <c r="W538" s="355"/>
      <c r="X538" s="333">
        <v>44197</v>
      </c>
      <c r="Y538" s="333">
        <v>45291</v>
      </c>
      <c r="Z538" s="322" t="s">
        <v>3072</v>
      </c>
      <c r="AA538" s="479">
        <v>1</v>
      </c>
      <c r="AB538" s="476">
        <v>40</v>
      </c>
      <c r="AC538" s="483">
        <f t="shared" si="35"/>
        <v>40</v>
      </c>
      <c r="AD538" s="474"/>
    </row>
    <row r="539" spans="1:30" s="336" customFormat="1" ht="15" customHeight="1">
      <c r="A539" s="490" t="s">
        <v>41</v>
      </c>
      <c r="B539" s="491" t="s">
        <v>1937</v>
      </c>
      <c r="C539" s="491" t="s">
        <v>43</v>
      </c>
      <c r="D539" s="491" t="s">
        <v>82</v>
      </c>
      <c r="E539" s="491" t="s">
        <v>3036</v>
      </c>
      <c r="F539" s="462" t="s">
        <v>3037</v>
      </c>
      <c r="G539" s="491" t="s">
        <v>33</v>
      </c>
      <c r="H539" s="505" t="s">
        <v>3038</v>
      </c>
      <c r="I539" s="319" t="e">
        <f>VLOOKUP(H539,#REF!,1,FALSE)</f>
        <v>#REF!</v>
      </c>
      <c r="J539" s="507" t="s">
        <v>35</v>
      </c>
      <c r="K539" s="355" t="s">
        <v>3073</v>
      </c>
      <c r="L539" s="384" t="s">
        <v>3074</v>
      </c>
      <c r="M539" s="384" t="s">
        <v>3075</v>
      </c>
      <c r="N539" s="384" t="s">
        <v>3041</v>
      </c>
      <c r="O539" s="506" t="s">
        <v>603</v>
      </c>
      <c r="P539" s="466">
        <v>500</v>
      </c>
      <c r="Q539" s="326">
        <v>20</v>
      </c>
      <c r="R539" s="326">
        <f t="shared" si="36"/>
        <v>10000</v>
      </c>
      <c r="S539" s="327">
        <v>202309</v>
      </c>
      <c r="T539" s="509" t="s">
        <v>3076</v>
      </c>
      <c r="U539" s="478"/>
      <c r="V539" s="467">
        <v>3.2564336439999999</v>
      </c>
      <c r="W539" s="355"/>
      <c r="X539" s="333">
        <v>44197</v>
      </c>
      <c r="Y539" s="333">
        <v>45291</v>
      </c>
      <c r="Z539" s="322" t="s">
        <v>3077</v>
      </c>
      <c r="AA539" s="479">
        <v>1</v>
      </c>
      <c r="AB539" s="476">
        <v>20</v>
      </c>
      <c r="AC539" s="506">
        <f t="shared" si="35"/>
        <v>20</v>
      </c>
      <c r="AD539" s="474"/>
    </row>
    <row r="540" spans="1:30" s="336" customFormat="1" ht="15" customHeight="1">
      <c r="A540" s="490" t="s">
        <v>41</v>
      </c>
      <c r="B540" s="491" t="s">
        <v>1937</v>
      </c>
      <c r="C540" s="491" t="s">
        <v>81</v>
      </c>
      <c r="D540" s="491" t="s">
        <v>82</v>
      </c>
      <c r="E540" s="491" t="s">
        <v>3078</v>
      </c>
      <c r="F540" s="462" t="s">
        <v>3079</v>
      </c>
      <c r="G540" s="491" t="s">
        <v>33</v>
      </c>
      <c r="H540" s="505" t="s">
        <v>3080</v>
      </c>
      <c r="I540" s="319" t="e">
        <f>VLOOKUP(H540,#REF!,1,FALSE)</f>
        <v>#REF!</v>
      </c>
      <c r="J540" s="507" t="s">
        <v>86</v>
      </c>
      <c r="K540" s="355" t="s">
        <v>3081</v>
      </c>
      <c r="L540" s="384" t="s">
        <v>3082</v>
      </c>
      <c r="M540" s="384" t="s">
        <v>3083</v>
      </c>
      <c r="N540" s="384" t="s">
        <v>3084</v>
      </c>
      <c r="O540" s="506" t="s">
        <v>3085</v>
      </c>
      <c r="P540" s="466">
        <v>1000</v>
      </c>
      <c r="Q540" s="326">
        <v>48.2</v>
      </c>
      <c r="R540" s="326">
        <f t="shared" si="36"/>
        <v>48200</v>
      </c>
      <c r="S540" s="327">
        <v>202309</v>
      </c>
      <c r="T540" s="500" t="s">
        <v>3086</v>
      </c>
      <c r="U540" s="478"/>
      <c r="V540" s="467">
        <v>48.186833006999997</v>
      </c>
      <c r="W540" s="355"/>
      <c r="X540" s="333">
        <v>44501</v>
      </c>
      <c r="Y540" s="333">
        <v>45291</v>
      </c>
      <c r="Z540" s="322" t="s">
        <v>3087</v>
      </c>
      <c r="AA540" s="479">
        <v>0</v>
      </c>
      <c r="AB540" s="476">
        <v>200</v>
      </c>
      <c r="AC540" s="506">
        <f t="shared" si="35"/>
        <v>0</v>
      </c>
      <c r="AD540" s="474"/>
    </row>
    <row r="541" spans="1:30" s="336" customFormat="1" ht="15" customHeight="1">
      <c r="A541" s="490" t="s">
        <v>41</v>
      </c>
      <c r="B541" s="491" t="s">
        <v>1937</v>
      </c>
      <c r="C541" s="491" t="s">
        <v>3045</v>
      </c>
      <c r="D541" s="491" t="s">
        <v>82</v>
      </c>
      <c r="E541" s="491" t="s">
        <v>3078</v>
      </c>
      <c r="F541" s="462" t="s">
        <v>3079</v>
      </c>
      <c r="G541" s="491" t="s">
        <v>33</v>
      </c>
      <c r="H541" s="505" t="s">
        <v>3080</v>
      </c>
      <c r="I541" s="319" t="e">
        <f>VLOOKUP(H541,#REF!,1,FALSE)</f>
        <v>#REF!</v>
      </c>
      <c r="J541" s="507" t="s">
        <v>86</v>
      </c>
      <c r="K541" s="355" t="s">
        <v>3088</v>
      </c>
      <c r="L541" s="384" t="s">
        <v>3089</v>
      </c>
      <c r="M541" s="384" t="s">
        <v>3090</v>
      </c>
      <c r="N541" s="384" t="s">
        <v>3091</v>
      </c>
      <c r="O541" s="506" t="s">
        <v>3092</v>
      </c>
      <c r="P541" s="466">
        <v>1000</v>
      </c>
      <c r="Q541" s="326">
        <v>21.4</v>
      </c>
      <c r="R541" s="326">
        <f t="shared" si="36"/>
        <v>21400</v>
      </c>
      <c r="S541" s="327">
        <v>202309</v>
      </c>
      <c r="T541" s="500" t="s">
        <v>3093</v>
      </c>
      <c r="U541" s="478"/>
      <c r="V541" s="467">
        <v>21.309425609000002</v>
      </c>
      <c r="W541" s="355"/>
      <c r="X541" s="333">
        <v>44501</v>
      </c>
      <c r="Y541" s="333">
        <v>45291</v>
      </c>
      <c r="Z541" s="322" t="s">
        <v>3094</v>
      </c>
      <c r="AA541" s="479">
        <v>0</v>
      </c>
      <c r="AB541" s="476">
        <v>80</v>
      </c>
      <c r="AC541" s="506">
        <f t="shared" si="35"/>
        <v>0</v>
      </c>
      <c r="AD541" s="474"/>
    </row>
    <row r="542" spans="1:30" s="52" customFormat="1" ht="15" customHeight="1">
      <c r="A542" s="240" t="s">
        <v>41</v>
      </c>
      <c r="B542" s="241" t="s">
        <v>1937</v>
      </c>
      <c r="C542" s="241" t="s">
        <v>43</v>
      </c>
      <c r="D542" s="241" t="s">
        <v>82</v>
      </c>
      <c r="E542" s="241" t="s">
        <v>3095</v>
      </c>
      <c r="F542" s="215" t="s">
        <v>3096</v>
      </c>
      <c r="G542" s="241" t="s">
        <v>33</v>
      </c>
      <c r="H542" s="257" t="s">
        <v>3097</v>
      </c>
      <c r="I542" s="35" t="e">
        <f>VLOOKUP(H542,#REF!,1,FALSE)</f>
        <v>#REF!</v>
      </c>
      <c r="J542" s="260" t="s">
        <v>86</v>
      </c>
      <c r="K542" s="93" t="s">
        <v>3098</v>
      </c>
      <c r="L542" s="75" t="s">
        <v>3099</v>
      </c>
      <c r="M542" s="75" t="s">
        <v>3100</v>
      </c>
      <c r="N542" s="75">
        <v>39630</v>
      </c>
      <c r="O542" s="258" t="s">
        <v>1471</v>
      </c>
      <c r="P542" s="231">
        <v>50000</v>
      </c>
      <c r="Q542" s="62">
        <v>8.5</v>
      </c>
      <c r="R542" s="62">
        <f t="shared" si="36"/>
        <v>425000</v>
      </c>
      <c r="S542" s="45">
        <v>202309</v>
      </c>
      <c r="T542" s="253" t="s">
        <v>3101</v>
      </c>
      <c r="U542" s="227"/>
      <c r="V542" s="218">
        <v>17.869123415000001</v>
      </c>
      <c r="W542" s="93"/>
      <c r="X542" s="49"/>
      <c r="Y542" s="49"/>
      <c r="Z542" s="58" t="s">
        <v>3102</v>
      </c>
      <c r="AA542" s="228">
        <v>0.21249999999999999</v>
      </c>
      <c r="AB542" s="219">
        <v>40</v>
      </c>
      <c r="AC542" s="258">
        <f t="shared" si="35"/>
        <v>8.5</v>
      </c>
      <c r="AD542" s="225"/>
    </row>
    <row r="543" spans="1:30" s="52" customFormat="1" ht="15" customHeight="1">
      <c r="A543" s="240" t="s">
        <v>41</v>
      </c>
      <c r="B543" s="241" t="s">
        <v>1937</v>
      </c>
      <c r="C543" s="241" t="s">
        <v>43</v>
      </c>
      <c r="D543" s="241" t="s">
        <v>82</v>
      </c>
      <c r="E543" s="241" t="s">
        <v>3095</v>
      </c>
      <c r="F543" s="215" t="s">
        <v>3096</v>
      </c>
      <c r="G543" s="241" t="s">
        <v>33</v>
      </c>
      <c r="H543" s="257" t="s">
        <v>3103</v>
      </c>
      <c r="I543" s="35" t="e">
        <f>VLOOKUP(H543,#REF!,1,FALSE)</f>
        <v>#REF!</v>
      </c>
      <c r="J543" s="260" t="s">
        <v>86</v>
      </c>
      <c r="K543" s="93" t="s">
        <v>3104</v>
      </c>
      <c r="L543" s="75" t="s">
        <v>3105</v>
      </c>
      <c r="M543" s="75" t="s">
        <v>3106</v>
      </c>
      <c r="N543" s="75">
        <v>42347</v>
      </c>
      <c r="O543" s="258" t="s">
        <v>156</v>
      </c>
      <c r="P543" s="231">
        <v>50000</v>
      </c>
      <c r="Q543" s="62">
        <v>0</v>
      </c>
      <c r="R543" s="62">
        <f t="shared" si="36"/>
        <v>0</v>
      </c>
      <c r="S543" s="45">
        <v>202309</v>
      </c>
      <c r="T543" s="253" t="s">
        <v>3107</v>
      </c>
      <c r="U543" s="227"/>
      <c r="V543" s="218">
        <v>2.4719010190000001</v>
      </c>
      <c r="W543" s="93"/>
      <c r="X543" s="49"/>
      <c r="Y543" s="53"/>
      <c r="Z543" s="58" t="s">
        <v>3108</v>
      </c>
      <c r="AA543" s="228">
        <v>0</v>
      </c>
      <c r="AB543" s="219">
        <v>20</v>
      </c>
      <c r="AC543" s="258">
        <f t="shared" si="35"/>
        <v>0</v>
      </c>
      <c r="AD543" s="225"/>
    </row>
    <row r="544" spans="1:30" s="52" customFormat="1" ht="15" customHeight="1">
      <c r="A544" s="240" t="s">
        <v>41</v>
      </c>
      <c r="B544" s="241" t="s">
        <v>1937</v>
      </c>
      <c r="C544" s="241" t="s">
        <v>43</v>
      </c>
      <c r="D544" s="241" t="s">
        <v>82</v>
      </c>
      <c r="E544" s="241" t="s">
        <v>3095</v>
      </c>
      <c r="F544" s="215" t="s">
        <v>3096</v>
      </c>
      <c r="G544" s="241" t="s">
        <v>33</v>
      </c>
      <c r="H544" s="257" t="s">
        <v>3097</v>
      </c>
      <c r="I544" s="35" t="e">
        <f>VLOOKUP(H544,#REF!,1,FALSE)</f>
        <v>#REF!</v>
      </c>
      <c r="J544" s="260" t="s">
        <v>35</v>
      </c>
      <c r="K544" s="93" t="s">
        <v>3109</v>
      </c>
      <c r="L544" s="75" t="s">
        <v>3110</v>
      </c>
      <c r="M544" s="75" t="s">
        <v>3111</v>
      </c>
      <c r="N544" s="75" t="s">
        <v>3112</v>
      </c>
      <c r="O544" s="258" t="s">
        <v>460</v>
      </c>
      <c r="P544" s="231">
        <v>7286</v>
      </c>
      <c r="Q544" s="62">
        <v>28</v>
      </c>
      <c r="R544" s="62">
        <f t="shared" si="36"/>
        <v>204008</v>
      </c>
      <c r="S544" s="45">
        <v>202309</v>
      </c>
      <c r="T544" s="253" t="s">
        <v>3113</v>
      </c>
      <c r="U544" s="227"/>
      <c r="V544" s="218">
        <v>26.862541922999998</v>
      </c>
      <c r="W544" s="93"/>
      <c r="X544" s="49"/>
      <c r="Y544" s="49"/>
      <c r="Z544" s="58" t="s">
        <v>3114</v>
      </c>
      <c r="AA544" s="228">
        <v>0.28000000000000003</v>
      </c>
      <c r="AB544" s="219">
        <v>100</v>
      </c>
      <c r="AC544" s="258">
        <f t="shared" si="35"/>
        <v>28.000000000000004</v>
      </c>
      <c r="AD544" s="225"/>
    </row>
    <row r="545" spans="1:30" s="52" customFormat="1" ht="15" customHeight="1">
      <c r="A545" s="240" t="s">
        <v>41</v>
      </c>
      <c r="B545" s="241" t="s">
        <v>1937</v>
      </c>
      <c r="C545" s="241" t="s">
        <v>81</v>
      </c>
      <c r="D545" s="241" t="s">
        <v>82</v>
      </c>
      <c r="E545" s="241" t="s">
        <v>3095</v>
      </c>
      <c r="F545" s="215" t="s">
        <v>3096</v>
      </c>
      <c r="G545" s="241" t="s">
        <v>33</v>
      </c>
      <c r="H545" s="257" t="s">
        <v>3115</v>
      </c>
      <c r="I545" s="35" t="e">
        <f>VLOOKUP(H545,#REF!,1,FALSE)</f>
        <v>#REF!</v>
      </c>
      <c r="J545" s="260" t="s">
        <v>35</v>
      </c>
      <c r="K545" s="93"/>
      <c r="L545" s="75" t="s">
        <v>3116</v>
      </c>
      <c r="M545" s="75" t="s">
        <v>3117</v>
      </c>
      <c r="N545" s="75" t="s">
        <v>3118</v>
      </c>
      <c r="O545" s="258" t="s">
        <v>438</v>
      </c>
      <c r="P545" s="231">
        <v>0</v>
      </c>
      <c r="Q545" s="62">
        <v>0</v>
      </c>
      <c r="R545" s="62">
        <f t="shared" si="36"/>
        <v>0</v>
      </c>
      <c r="S545" s="45">
        <v>202309</v>
      </c>
      <c r="T545" s="253" t="s">
        <v>3119</v>
      </c>
      <c r="U545" s="227"/>
      <c r="V545" s="218">
        <v>0</v>
      </c>
      <c r="W545" s="93"/>
      <c r="X545" s="49"/>
      <c r="Y545" s="53"/>
      <c r="Z545" s="58" t="s">
        <v>3120</v>
      </c>
      <c r="AA545" s="228">
        <v>0</v>
      </c>
      <c r="AB545" s="219">
        <v>10</v>
      </c>
      <c r="AC545" s="258">
        <f t="shared" si="35"/>
        <v>0</v>
      </c>
      <c r="AD545" s="225"/>
    </row>
    <row r="546" spans="1:30" s="52" customFormat="1" ht="15" customHeight="1">
      <c r="A546" s="240" t="s">
        <v>41</v>
      </c>
      <c r="B546" s="241" t="s">
        <v>2040</v>
      </c>
      <c r="C546" s="241" t="s">
        <v>765</v>
      </c>
      <c r="D546" s="241" t="s">
        <v>82</v>
      </c>
      <c r="E546" s="241" t="s">
        <v>3121</v>
      </c>
      <c r="F546" s="215" t="s">
        <v>3122</v>
      </c>
      <c r="G546" s="241" t="s">
        <v>33</v>
      </c>
      <c r="H546" s="257" t="s">
        <v>3123</v>
      </c>
      <c r="I546" s="35" t="e">
        <f>VLOOKUP(H546,#REF!,1,FALSE)</f>
        <v>#REF!</v>
      </c>
      <c r="J546" s="260" t="s">
        <v>35</v>
      </c>
      <c r="K546" s="93" t="s">
        <v>3124</v>
      </c>
      <c r="L546" s="75" t="s">
        <v>3125</v>
      </c>
      <c r="M546" s="75" t="s">
        <v>3126</v>
      </c>
      <c r="N546" s="75">
        <v>44819</v>
      </c>
      <c r="O546" s="258" t="s">
        <v>156</v>
      </c>
      <c r="P546" s="231">
        <v>0</v>
      </c>
      <c r="Q546" s="62">
        <v>0</v>
      </c>
      <c r="R546" s="62">
        <f t="shared" si="36"/>
        <v>0</v>
      </c>
      <c r="S546" s="45">
        <v>202309</v>
      </c>
      <c r="T546" s="253" t="s">
        <v>3127</v>
      </c>
      <c r="U546" s="227"/>
      <c r="V546" s="218">
        <v>0</v>
      </c>
      <c r="W546" s="93"/>
      <c r="X546" s="49"/>
      <c r="Y546" s="49"/>
      <c r="Z546" s="58" t="s">
        <v>3128</v>
      </c>
      <c r="AA546" s="228">
        <v>0</v>
      </c>
      <c r="AB546" s="219">
        <v>20</v>
      </c>
      <c r="AC546" s="266">
        <f t="shared" si="35"/>
        <v>0</v>
      </c>
      <c r="AD546" s="225"/>
    </row>
    <row r="547" spans="1:30" s="336" customFormat="1" ht="15" customHeight="1">
      <c r="A547" s="317" t="s">
        <v>194</v>
      </c>
      <c r="B547" s="317" t="s">
        <v>3129</v>
      </c>
      <c r="C547" s="317" t="s">
        <v>3130</v>
      </c>
      <c r="D547" s="315" t="s">
        <v>3131</v>
      </c>
      <c r="E547" s="317" t="s">
        <v>3132</v>
      </c>
      <c r="F547" s="317" t="s">
        <v>3133</v>
      </c>
      <c r="G547" s="317" t="s">
        <v>33</v>
      </c>
      <c r="H547" s="318" t="s">
        <v>3134</v>
      </c>
      <c r="I547" s="319" t="e">
        <f>VLOOKUP(H547,#REF!,1,FALSE)</f>
        <v>#REF!</v>
      </c>
      <c r="J547" s="462" t="s">
        <v>334</v>
      </c>
      <c r="K547" s="317" t="s">
        <v>3135</v>
      </c>
      <c r="L547" s="463" t="s">
        <v>3136</v>
      </c>
      <c r="M547" s="354" t="s">
        <v>3137</v>
      </c>
      <c r="N547" s="484" t="s">
        <v>3138</v>
      </c>
      <c r="O547" s="317" t="s">
        <v>854</v>
      </c>
      <c r="P547" s="513">
        <v>7083</v>
      </c>
      <c r="Q547" s="514">
        <v>0</v>
      </c>
      <c r="R547" s="513">
        <f t="shared" ref="R547:R550" si="37">ROUND(P547*Q547,2)</f>
        <v>0</v>
      </c>
      <c r="S547" s="327">
        <v>202309</v>
      </c>
      <c r="T547" s="322" t="s">
        <v>3139</v>
      </c>
      <c r="U547" s="515"/>
      <c r="V547" s="516">
        <v>0</v>
      </c>
      <c r="W547" s="517">
        <v>0</v>
      </c>
      <c r="X547" s="518">
        <v>44986</v>
      </c>
      <c r="Y547" s="518">
        <v>45351</v>
      </c>
      <c r="Z547" s="519"/>
      <c r="AA547" s="482">
        <v>0</v>
      </c>
      <c r="AB547" s="506">
        <v>0</v>
      </c>
      <c r="AC547" s="506">
        <f>AA547*AB547</f>
        <v>0</v>
      </c>
      <c r="AD547" s="348"/>
    </row>
    <row r="548" spans="1:30" s="336" customFormat="1" ht="15" customHeight="1">
      <c r="A548" s="317" t="s">
        <v>194</v>
      </c>
      <c r="B548" s="317" t="s">
        <v>3129</v>
      </c>
      <c r="C548" s="317" t="s">
        <v>3130</v>
      </c>
      <c r="D548" s="315" t="s">
        <v>3131</v>
      </c>
      <c r="E548" s="317" t="s">
        <v>3132</v>
      </c>
      <c r="F548" s="317" t="s">
        <v>3133</v>
      </c>
      <c r="G548" s="317" t="s">
        <v>33</v>
      </c>
      <c r="H548" s="318" t="s">
        <v>3134</v>
      </c>
      <c r="I548" s="319" t="e">
        <f>VLOOKUP(H548,#REF!,1,FALSE)</f>
        <v>#REF!</v>
      </c>
      <c r="J548" s="462" t="s">
        <v>334</v>
      </c>
      <c r="K548" s="317" t="s">
        <v>3140</v>
      </c>
      <c r="L548" s="463" t="s">
        <v>3141</v>
      </c>
      <c r="M548" s="354" t="s">
        <v>3142</v>
      </c>
      <c r="N548" s="484" t="s">
        <v>3143</v>
      </c>
      <c r="O548" s="317" t="s">
        <v>854</v>
      </c>
      <c r="P548" s="513">
        <v>7083</v>
      </c>
      <c r="Q548" s="514">
        <v>0</v>
      </c>
      <c r="R548" s="513">
        <f t="shared" si="37"/>
        <v>0</v>
      </c>
      <c r="S548" s="327">
        <v>202309</v>
      </c>
      <c r="T548" s="322" t="s">
        <v>3144</v>
      </c>
      <c r="U548" s="343"/>
      <c r="V548" s="516">
        <v>0</v>
      </c>
      <c r="W548" s="517">
        <v>0</v>
      </c>
      <c r="X548" s="518">
        <v>44986</v>
      </c>
      <c r="Y548" s="518">
        <v>45351</v>
      </c>
      <c r="Z548" s="519"/>
      <c r="AA548" s="482">
        <v>0</v>
      </c>
      <c r="AB548" s="506">
        <v>0</v>
      </c>
      <c r="AC548" s="506">
        <f>AA548*AB548</f>
        <v>0</v>
      </c>
      <c r="AD548" s="348"/>
    </row>
    <row r="549" spans="1:30" s="336" customFormat="1" ht="15" customHeight="1">
      <c r="A549" s="317" t="s">
        <v>194</v>
      </c>
      <c r="B549" s="317" t="s">
        <v>3129</v>
      </c>
      <c r="C549" s="317" t="s">
        <v>3130</v>
      </c>
      <c r="D549" s="315" t="s">
        <v>3131</v>
      </c>
      <c r="E549" s="317" t="s">
        <v>3132</v>
      </c>
      <c r="F549" s="317" t="s">
        <v>3133</v>
      </c>
      <c r="G549" s="317" t="s">
        <v>33</v>
      </c>
      <c r="H549" s="318" t="s">
        <v>3134</v>
      </c>
      <c r="I549" s="319" t="e">
        <f>VLOOKUP(H549,#REF!,1,FALSE)</f>
        <v>#REF!</v>
      </c>
      <c r="J549" s="462" t="s">
        <v>35</v>
      </c>
      <c r="K549" s="317" t="s">
        <v>3145</v>
      </c>
      <c r="L549" s="463" t="s">
        <v>3146</v>
      </c>
      <c r="M549" s="354" t="s">
        <v>3147</v>
      </c>
      <c r="N549" s="484" t="s">
        <v>3148</v>
      </c>
      <c r="O549" s="317" t="s">
        <v>3149</v>
      </c>
      <c r="P549" s="513">
        <v>7083</v>
      </c>
      <c r="Q549" s="514">
        <v>42.96</v>
      </c>
      <c r="R549" s="513">
        <f t="shared" si="37"/>
        <v>304285.68</v>
      </c>
      <c r="S549" s="327">
        <v>202309</v>
      </c>
      <c r="T549" s="322" t="s">
        <v>3150</v>
      </c>
      <c r="U549" s="506"/>
      <c r="V549" s="516">
        <v>42.961894989000001</v>
      </c>
      <c r="W549" s="517">
        <v>0</v>
      </c>
      <c r="X549" s="518">
        <v>44986</v>
      </c>
      <c r="Y549" s="518">
        <v>45351</v>
      </c>
      <c r="Z549" s="322" t="s">
        <v>3151</v>
      </c>
      <c r="AA549" s="472">
        <v>0.2</v>
      </c>
      <c r="AB549" s="343">
        <v>180</v>
      </c>
      <c r="AC549" s="506">
        <f>AA549*AB549</f>
        <v>36</v>
      </c>
      <c r="AD549" s="348"/>
    </row>
    <row r="550" spans="1:30" s="336" customFormat="1" ht="15" customHeight="1">
      <c r="A550" s="317" t="s">
        <v>194</v>
      </c>
      <c r="B550" s="317" t="s">
        <v>3129</v>
      </c>
      <c r="C550" s="317" t="s">
        <v>3130</v>
      </c>
      <c r="D550" s="315" t="s">
        <v>3131</v>
      </c>
      <c r="E550" s="317" t="s">
        <v>3132</v>
      </c>
      <c r="F550" s="317" t="s">
        <v>3133</v>
      </c>
      <c r="G550" s="317" t="s">
        <v>33</v>
      </c>
      <c r="H550" s="318" t="s">
        <v>3134</v>
      </c>
      <c r="I550" s="319" t="e">
        <f>VLOOKUP(H550,#REF!,1,FALSE)</f>
        <v>#REF!</v>
      </c>
      <c r="J550" s="462" t="s">
        <v>35</v>
      </c>
      <c r="K550" s="317" t="s">
        <v>3152</v>
      </c>
      <c r="L550" s="463" t="s">
        <v>3153</v>
      </c>
      <c r="M550" s="354" t="s">
        <v>3154</v>
      </c>
      <c r="N550" s="384" t="s">
        <v>3155</v>
      </c>
      <c r="O550" s="317" t="s">
        <v>3156</v>
      </c>
      <c r="P550" s="513">
        <v>7333</v>
      </c>
      <c r="Q550" s="514">
        <v>109.72</v>
      </c>
      <c r="R550" s="513">
        <f t="shared" si="37"/>
        <v>804576.76</v>
      </c>
      <c r="S550" s="327">
        <v>202309</v>
      </c>
      <c r="T550" s="322" t="s">
        <v>3157</v>
      </c>
      <c r="U550" s="506"/>
      <c r="V550" s="516">
        <v>109.724746704</v>
      </c>
      <c r="W550" s="517">
        <v>0</v>
      </c>
      <c r="X550" s="518">
        <v>44986</v>
      </c>
      <c r="Y550" s="518">
        <v>45351</v>
      </c>
      <c r="Z550" s="322" t="s">
        <v>3158</v>
      </c>
      <c r="AA550" s="472">
        <v>0.2</v>
      </c>
      <c r="AB550" s="343">
        <v>280</v>
      </c>
      <c r="AC550" s="506">
        <f>AA550*AB550</f>
        <v>56</v>
      </c>
      <c r="AD550" s="348"/>
    </row>
    <row r="551" spans="1:30" s="336" customFormat="1" ht="15" customHeight="1">
      <c r="A551" s="317" t="s">
        <v>194</v>
      </c>
      <c r="B551" s="317" t="s">
        <v>3129</v>
      </c>
      <c r="C551" s="317" t="s">
        <v>3130</v>
      </c>
      <c r="D551" s="315" t="s">
        <v>3131</v>
      </c>
      <c r="E551" s="317" t="s">
        <v>3132</v>
      </c>
      <c r="F551" s="317" t="s">
        <v>3133</v>
      </c>
      <c r="G551" s="317" t="s">
        <v>33</v>
      </c>
      <c r="H551" s="318" t="s">
        <v>3134</v>
      </c>
      <c r="I551" s="319" t="e">
        <f>VLOOKUP(H551,#REF!,1,FALSE)</f>
        <v>#REF!</v>
      </c>
      <c r="J551" s="462" t="s">
        <v>35</v>
      </c>
      <c r="K551" s="317" t="s">
        <v>3145</v>
      </c>
      <c r="L551" s="463" t="s">
        <v>3146</v>
      </c>
      <c r="M551" s="354" t="s">
        <v>3147</v>
      </c>
      <c r="N551" s="484" t="s">
        <v>3148</v>
      </c>
      <c r="O551" s="317" t="s">
        <v>3149</v>
      </c>
      <c r="P551" s="513">
        <v>7083</v>
      </c>
      <c r="Q551" s="514">
        <v>0.17</v>
      </c>
      <c r="R551" s="513">
        <f>ROUND(P551*Q551-586.64,2)</f>
        <v>617.47</v>
      </c>
      <c r="S551" s="520">
        <v>202307</v>
      </c>
      <c r="T551" s="410" t="s">
        <v>3159</v>
      </c>
      <c r="U551" s="506"/>
      <c r="V551" s="516">
        <v>0</v>
      </c>
      <c r="W551" s="506"/>
      <c r="X551" s="518"/>
      <c r="Y551" s="518"/>
      <c r="Z551" s="322"/>
      <c r="AA551" s="472"/>
      <c r="AB551" s="343"/>
      <c r="AC551" s="343"/>
      <c r="AD551" s="348"/>
    </row>
    <row r="552" spans="1:30" s="336" customFormat="1" ht="15" customHeight="1">
      <c r="A552" s="317" t="s">
        <v>194</v>
      </c>
      <c r="B552" s="317" t="s">
        <v>3129</v>
      </c>
      <c r="C552" s="317" t="s">
        <v>3130</v>
      </c>
      <c r="D552" s="315" t="s">
        <v>3131</v>
      </c>
      <c r="E552" s="317" t="s">
        <v>3132</v>
      </c>
      <c r="F552" s="317" t="s">
        <v>3133</v>
      </c>
      <c r="G552" s="317" t="s">
        <v>33</v>
      </c>
      <c r="H552" s="318" t="s">
        <v>3134</v>
      </c>
      <c r="I552" s="319" t="e">
        <f>VLOOKUP(H552,#REF!,1,FALSE)</f>
        <v>#REF!</v>
      </c>
      <c r="J552" s="462" t="s">
        <v>35</v>
      </c>
      <c r="K552" s="317" t="s">
        <v>3145</v>
      </c>
      <c r="L552" s="463" t="s">
        <v>3146</v>
      </c>
      <c r="M552" s="354" t="s">
        <v>3147</v>
      </c>
      <c r="N552" s="484" t="s">
        <v>3148</v>
      </c>
      <c r="O552" s="317" t="s">
        <v>3149</v>
      </c>
      <c r="P552" s="513">
        <v>7083</v>
      </c>
      <c r="Q552" s="514">
        <v>0.62</v>
      </c>
      <c r="R552" s="513">
        <f>ROUND(P552*Q552,2)</f>
        <v>4391.46</v>
      </c>
      <c r="S552" s="520">
        <v>202308</v>
      </c>
      <c r="T552" s="410" t="s">
        <v>3160</v>
      </c>
      <c r="U552" s="506"/>
      <c r="V552" s="516">
        <v>0</v>
      </c>
      <c r="W552" s="506"/>
      <c r="X552" s="518"/>
      <c r="Y552" s="518"/>
      <c r="Z552" s="322"/>
      <c r="AA552" s="472"/>
      <c r="AB552" s="343"/>
      <c r="AC552" s="343"/>
      <c r="AD552" s="348"/>
    </row>
    <row r="553" spans="1:30" s="336" customFormat="1" ht="15" customHeight="1">
      <c r="A553" s="317" t="s">
        <v>194</v>
      </c>
      <c r="B553" s="317" t="s">
        <v>3129</v>
      </c>
      <c r="C553" s="317" t="s">
        <v>3161</v>
      </c>
      <c r="D553" s="315" t="s">
        <v>3131</v>
      </c>
      <c r="E553" s="317" t="s">
        <v>3162</v>
      </c>
      <c r="F553" s="317" t="s">
        <v>3163</v>
      </c>
      <c r="G553" s="317" t="s">
        <v>33</v>
      </c>
      <c r="H553" s="318" t="s">
        <v>3164</v>
      </c>
      <c r="I553" s="319" t="e">
        <f>VLOOKUP(H553,#REF!,1,FALSE)</f>
        <v>#REF!</v>
      </c>
      <c r="J553" s="462" t="s">
        <v>35</v>
      </c>
      <c r="K553" s="317" t="s">
        <v>3165</v>
      </c>
      <c r="L553" s="463" t="s">
        <v>3166</v>
      </c>
      <c r="M553" s="354" t="s">
        <v>3167</v>
      </c>
      <c r="N553" s="484" t="s">
        <v>3168</v>
      </c>
      <c r="O553" s="318" t="s">
        <v>3169</v>
      </c>
      <c r="P553" s="513">
        <v>9500</v>
      </c>
      <c r="Q553" s="514">
        <v>21.04</v>
      </c>
      <c r="R553" s="513">
        <f t="shared" ref="R553:R616" si="38">ROUND(P553*Q553,2)</f>
        <v>199880</v>
      </c>
      <c r="S553" s="327">
        <v>202309</v>
      </c>
      <c r="T553" s="322" t="s">
        <v>3170</v>
      </c>
      <c r="U553" s="506"/>
      <c r="V553" s="516">
        <v>21.044857367999999</v>
      </c>
      <c r="W553" s="517">
        <v>0</v>
      </c>
      <c r="X553" s="333">
        <v>44927</v>
      </c>
      <c r="Y553" s="333">
        <v>45291</v>
      </c>
      <c r="Z553" s="322" t="s">
        <v>3171</v>
      </c>
      <c r="AA553" s="472">
        <v>0.3</v>
      </c>
      <c r="AB553" s="343">
        <v>60</v>
      </c>
      <c r="AC553" s="506">
        <f t="shared" ref="AC553:AC572" si="39">AA553*AB553</f>
        <v>18</v>
      </c>
      <c r="AD553" s="348"/>
    </row>
    <row r="554" spans="1:30" s="336" customFormat="1" ht="15" customHeight="1">
      <c r="A554" s="317" t="s">
        <v>194</v>
      </c>
      <c r="B554" s="317" t="s">
        <v>3129</v>
      </c>
      <c r="C554" s="317" t="s">
        <v>3161</v>
      </c>
      <c r="D554" s="315" t="s">
        <v>3131</v>
      </c>
      <c r="E554" s="317" t="s">
        <v>3162</v>
      </c>
      <c r="F554" s="317" t="s">
        <v>3163</v>
      </c>
      <c r="G554" s="317" t="s">
        <v>33</v>
      </c>
      <c r="H554" s="318" t="s">
        <v>3164</v>
      </c>
      <c r="I554" s="319" t="e">
        <f>VLOOKUP(H554,#REF!,1,FALSE)</f>
        <v>#REF!</v>
      </c>
      <c r="J554" s="462" t="s">
        <v>35</v>
      </c>
      <c r="K554" s="317" t="s">
        <v>3172</v>
      </c>
      <c r="L554" s="463" t="s">
        <v>3173</v>
      </c>
      <c r="M554" s="354" t="s">
        <v>3174</v>
      </c>
      <c r="N554" s="484" t="s">
        <v>3175</v>
      </c>
      <c r="O554" s="462" t="s">
        <v>3176</v>
      </c>
      <c r="P554" s="513">
        <v>9500</v>
      </c>
      <c r="Q554" s="514">
        <v>0</v>
      </c>
      <c r="R554" s="513">
        <f t="shared" si="38"/>
        <v>0</v>
      </c>
      <c r="S554" s="327">
        <v>202309</v>
      </c>
      <c r="T554" s="322" t="s">
        <v>3177</v>
      </c>
      <c r="U554" s="506"/>
      <c r="V554" s="516">
        <v>0</v>
      </c>
      <c r="W554" s="517">
        <v>0</v>
      </c>
      <c r="X554" s="333">
        <v>44927</v>
      </c>
      <c r="Y554" s="333">
        <v>45291</v>
      </c>
      <c r="Z554" s="519"/>
      <c r="AA554" s="482">
        <v>0</v>
      </c>
      <c r="AB554" s="506">
        <v>0</v>
      </c>
      <c r="AC554" s="506">
        <f t="shared" si="39"/>
        <v>0</v>
      </c>
      <c r="AD554" s="348"/>
    </row>
    <row r="555" spans="1:30" s="336" customFormat="1" ht="15" customHeight="1">
      <c r="A555" s="317" t="s">
        <v>194</v>
      </c>
      <c r="B555" s="317" t="s">
        <v>3129</v>
      </c>
      <c r="C555" s="317" t="s">
        <v>3161</v>
      </c>
      <c r="D555" s="315" t="s">
        <v>3131</v>
      </c>
      <c r="E555" s="317" t="s">
        <v>3162</v>
      </c>
      <c r="F555" s="317" t="s">
        <v>3163</v>
      </c>
      <c r="G555" s="317" t="s">
        <v>33</v>
      </c>
      <c r="H555" s="318" t="s">
        <v>3164</v>
      </c>
      <c r="I555" s="319" t="e">
        <f>VLOOKUP(H555,#REF!,1,FALSE)</f>
        <v>#REF!</v>
      </c>
      <c r="J555" s="462" t="s">
        <v>35</v>
      </c>
      <c r="K555" s="317" t="s">
        <v>3178</v>
      </c>
      <c r="L555" s="463" t="s">
        <v>3179</v>
      </c>
      <c r="M555" s="354" t="s">
        <v>3180</v>
      </c>
      <c r="N555" s="484" t="s">
        <v>3181</v>
      </c>
      <c r="O555" s="521" t="s">
        <v>3182</v>
      </c>
      <c r="P555" s="513">
        <v>9500</v>
      </c>
      <c r="Q555" s="514">
        <v>0</v>
      </c>
      <c r="R555" s="513">
        <f t="shared" si="38"/>
        <v>0</v>
      </c>
      <c r="S555" s="327">
        <v>202309</v>
      </c>
      <c r="T555" s="322" t="s">
        <v>3183</v>
      </c>
      <c r="U555" s="506"/>
      <c r="V555" s="516">
        <v>0</v>
      </c>
      <c r="W555" s="517">
        <v>0</v>
      </c>
      <c r="X555" s="333">
        <v>44927</v>
      </c>
      <c r="Y555" s="333">
        <v>45291</v>
      </c>
      <c r="Z555" s="519"/>
      <c r="AA555" s="482">
        <v>0</v>
      </c>
      <c r="AB555" s="506">
        <v>0</v>
      </c>
      <c r="AC555" s="506">
        <f t="shared" si="39"/>
        <v>0</v>
      </c>
      <c r="AD555" s="348"/>
    </row>
    <row r="556" spans="1:30" s="336" customFormat="1" ht="15" customHeight="1">
      <c r="A556" s="317" t="s">
        <v>194</v>
      </c>
      <c r="B556" s="317" t="s">
        <v>3129</v>
      </c>
      <c r="C556" s="317" t="s">
        <v>3161</v>
      </c>
      <c r="D556" s="315" t="s">
        <v>3131</v>
      </c>
      <c r="E556" s="317" t="s">
        <v>3162</v>
      </c>
      <c r="F556" s="317" t="s">
        <v>3163</v>
      </c>
      <c r="G556" s="317" t="s">
        <v>33</v>
      </c>
      <c r="H556" s="318" t="s">
        <v>3164</v>
      </c>
      <c r="I556" s="319" t="e">
        <f>VLOOKUP(H556,#REF!,1,FALSE)</f>
        <v>#REF!</v>
      </c>
      <c r="J556" s="462" t="s">
        <v>35</v>
      </c>
      <c r="K556" s="317" t="s">
        <v>3184</v>
      </c>
      <c r="L556" s="463" t="s">
        <v>3185</v>
      </c>
      <c r="M556" s="354" t="s">
        <v>3186</v>
      </c>
      <c r="N556" s="484" t="s">
        <v>3187</v>
      </c>
      <c r="O556" s="318" t="s">
        <v>3188</v>
      </c>
      <c r="P556" s="513">
        <v>9500</v>
      </c>
      <c r="Q556" s="514">
        <v>0</v>
      </c>
      <c r="R556" s="513">
        <f t="shared" si="38"/>
        <v>0</v>
      </c>
      <c r="S556" s="327">
        <v>202309</v>
      </c>
      <c r="T556" s="322" t="s">
        <v>3189</v>
      </c>
      <c r="U556" s="506"/>
      <c r="V556" s="516">
        <v>0</v>
      </c>
      <c r="W556" s="517">
        <v>0</v>
      </c>
      <c r="X556" s="333">
        <v>44927</v>
      </c>
      <c r="Y556" s="333">
        <v>45291</v>
      </c>
      <c r="Z556" s="519"/>
      <c r="AA556" s="482">
        <v>0</v>
      </c>
      <c r="AB556" s="506">
        <v>0</v>
      </c>
      <c r="AC556" s="506">
        <f t="shared" si="39"/>
        <v>0</v>
      </c>
      <c r="AD556" s="348"/>
    </row>
    <row r="557" spans="1:30" s="336" customFormat="1" ht="15" customHeight="1">
      <c r="A557" s="317" t="s">
        <v>194</v>
      </c>
      <c r="B557" s="317" t="s">
        <v>3129</v>
      </c>
      <c r="C557" s="317" t="s">
        <v>3161</v>
      </c>
      <c r="D557" s="315" t="s">
        <v>3131</v>
      </c>
      <c r="E557" s="317" t="s">
        <v>3162</v>
      </c>
      <c r="F557" s="317" t="s">
        <v>3163</v>
      </c>
      <c r="G557" s="317" t="s">
        <v>33</v>
      </c>
      <c r="H557" s="318" t="s">
        <v>3164</v>
      </c>
      <c r="I557" s="319" t="e">
        <f>VLOOKUP(H557,#REF!,1,FALSE)</f>
        <v>#REF!</v>
      </c>
      <c r="J557" s="462" t="s">
        <v>334</v>
      </c>
      <c r="K557" s="317" t="s">
        <v>3190</v>
      </c>
      <c r="L557" s="463" t="s">
        <v>3191</v>
      </c>
      <c r="M557" s="354" t="s">
        <v>3192</v>
      </c>
      <c r="N557" s="484" t="s">
        <v>3193</v>
      </c>
      <c r="O557" s="318" t="s">
        <v>2482</v>
      </c>
      <c r="P557" s="513">
        <v>9500</v>
      </c>
      <c r="Q557" s="514">
        <v>0</v>
      </c>
      <c r="R557" s="513">
        <f t="shared" si="38"/>
        <v>0</v>
      </c>
      <c r="S557" s="327">
        <v>202309</v>
      </c>
      <c r="T557" s="322" t="s">
        <v>3194</v>
      </c>
      <c r="U557" s="506"/>
      <c r="V557" s="516">
        <v>0</v>
      </c>
      <c r="W557" s="517">
        <v>0</v>
      </c>
      <c r="X557" s="333">
        <v>44927</v>
      </c>
      <c r="Y557" s="333">
        <v>45291</v>
      </c>
      <c r="Z557" s="322" t="s">
        <v>3195</v>
      </c>
      <c r="AA557" s="472">
        <v>0</v>
      </c>
      <c r="AB557" s="343">
        <v>0</v>
      </c>
      <c r="AC557" s="506">
        <f t="shared" si="39"/>
        <v>0</v>
      </c>
      <c r="AD557" s="348"/>
    </row>
    <row r="558" spans="1:30" s="336" customFormat="1" ht="15" customHeight="1">
      <c r="A558" s="317" t="s">
        <v>194</v>
      </c>
      <c r="B558" s="317" t="s">
        <v>3129</v>
      </c>
      <c r="C558" s="317" t="s">
        <v>3161</v>
      </c>
      <c r="D558" s="315" t="s">
        <v>3131</v>
      </c>
      <c r="E558" s="317" t="s">
        <v>3162</v>
      </c>
      <c r="F558" s="317" t="s">
        <v>3163</v>
      </c>
      <c r="G558" s="317" t="s">
        <v>33</v>
      </c>
      <c r="H558" s="318" t="s">
        <v>3164</v>
      </c>
      <c r="I558" s="319" t="e">
        <f>VLOOKUP(H558,#REF!,1,FALSE)</f>
        <v>#REF!</v>
      </c>
      <c r="J558" s="462" t="s">
        <v>334</v>
      </c>
      <c r="K558" s="317" t="s">
        <v>3061</v>
      </c>
      <c r="L558" s="463" t="s">
        <v>3196</v>
      </c>
      <c r="M558" s="354" t="s">
        <v>3197</v>
      </c>
      <c r="N558" s="484" t="s">
        <v>3198</v>
      </c>
      <c r="O558" s="318" t="s">
        <v>854</v>
      </c>
      <c r="P558" s="513">
        <v>9500</v>
      </c>
      <c r="Q558" s="514">
        <v>0</v>
      </c>
      <c r="R558" s="513">
        <f t="shared" si="38"/>
        <v>0</v>
      </c>
      <c r="S558" s="327">
        <v>202309</v>
      </c>
      <c r="T558" s="322" t="s">
        <v>3199</v>
      </c>
      <c r="U558" s="506"/>
      <c r="V558" s="516">
        <v>0</v>
      </c>
      <c r="W558" s="517">
        <v>0</v>
      </c>
      <c r="X558" s="333">
        <v>44927</v>
      </c>
      <c r="Y558" s="333">
        <v>45291</v>
      </c>
      <c r="Z558" s="519"/>
      <c r="AA558" s="482">
        <v>0</v>
      </c>
      <c r="AB558" s="506">
        <v>0</v>
      </c>
      <c r="AC558" s="506">
        <f t="shared" si="39"/>
        <v>0</v>
      </c>
      <c r="AD558" s="348"/>
    </row>
    <row r="559" spans="1:30" s="336" customFormat="1" ht="15" customHeight="1">
      <c r="A559" s="317" t="s">
        <v>194</v>
      </c>
      <c r="B559" s="317" t="s">
        <v>3129</v>
      </c>
      <c r="C559" s="317" t="s">
        <v>3161</v>
      </c>
      <c r="D559" s="315" t="s">
        <v>3131</v>
      </c>
      <c r="E559" s="317" t="s">
        <v>3162</v>
      </c>
      <c r="F559" s="317" t="s">
        <v>3163</v>
      </c>
      <c r="G559" s="317" t="s">
        <v>33</v>
      </c>
      <c r="H559" s="318" t="s">
        <v>3164</v>
      </c>
      <c r="I559" s="319" t="e">
        <f>VLOOKUP(H559,#REF!,1,FALSE)</f>
        <v>#REF!</v>
      </c>
      <c r="J559" s="462" t="s">
        <v>334</v>
      </c>
      <c r="K559" s="317" t="s">
        <v>3061</v>
      </c>
      <c r="L559" s="463" t="s">
        <v>3196</v>
      </c>
      <c r="M559" s="354" t="s">
        <v>3200</v>
      </c>
      <c r="N559" s="484" t="s">
        <v>3201</v>
      </c>
      <c r="O559" s="318" t="s">
        <v>854</v>
      </c>
      <c r="P559" s="513">
        <v>9500</v>
      </c>
      <c r="Q559" s="514">
        <v>0</v>
      </c>
      <c r="R559" s="513">
        <f t="shared" si="38"/>
        <v>0</v>
      </c>
      <c r="S559" s="327">
        <v>202309</v>
      </c>
      <c r="T559" s="322" t="s">
        <v>3202</v>
      </c>
      <c r="U559" s="506"/>
      <c r="V559" s="516">
        <v>0</v>
      </c>
      <c r="W559" s="517">
        <v>0</v>
      </c>
      <c r="X559" s="333">
        <v>44927</v>
      </c>
      <c r="Y559" s="333">
        <v>45291</v>
      </c>
      <c r="Z559" s="519"/>
      <c r="AA559" s="482">
        <v>0</v>
      </c>
      <c r="AB559" s="506">
        <v>0</v>
      </c>
      <c r="AC559" s="506">
        <f t="shared" si="39"/>
        <v>0</v>
      </c>
      <c r="AD559" s="348"/>
    </row>
    <row r="560" spans="1:30" s="336" customFormat="1" ht="15" customHeight="1">
      <c r="A560" s="317" t="s">
        <v>194</v>
      </c>
      <c r="B560" s="317" t="s">
        <v>3129</v>
      </c>
      <c r="C560" s="317" t="s">
        <v>3161</v>
      </c>
      <c r="D560" s="315" t="s">
        <v>3131</v>
      </c>
      <c r="E560" s="317" t="s">
        <v>3162</v>
      </c>
      <c r="F560" s="317" t="s">
        <v>3163</v>
      </c>
      <c r="G560" s="317" t="s">
        <v>33</v>
      </c>
      <c r="H560" s="318" t="s">
        <v>3164</v>
      </c>
      <c r="I560" s="319" t="e">
        <f>VLOOKUP(H560,#REF!,1,FALSE)</f>
        <v>#REF!</v>
      </c>
      <c r="J560" s="462" t="s">
        <v>35</v>
      </c>
      <c r="K560" s="317" t="s">
        <v>3203</v>
      </c>
      <c r="L560" s="463" t="s">
        <v>3203</v>
      </c>
      <c r="M560" s="516" t="s">
        <v>3204</v>
      </c>
      <c r="N560" s="484"/>
      <c r="O560" s="506">
        <v>0</v>
      </c>
      <c r="P560" s="513">
        <v>9500</v>
      </c>
      <c r="Q560" s="514">
        <v>0</v>
      </c>
      <c r="R560" s="513">
        <f t="shared" si="38"/>
        <v>0</v>
      </c>
      <c r="S560" s="327">
        <v>202309</v>
      </c>
      <c r="T560" s="322" t="s">
        <v>3205</v>
      </c>
      <c r="U560" s="506"/>
      <c r="V560" s="516">
        <v>0</v>
      </c>
      <c r="W560" s="517">
        <v>0</v>
      </c>
      <c r="X560" s="333">
        <v>44927</v>
      </c>
      <c r="Y560" s="333">
        <v>45291</v>
      </c>
      <c r="Z560" s="519"/>
      <c r="AA560" s="482">
        <v>0</v>
      </c>
      <c r="AB560" s="506">
        <v>0</v>
      </c>
      <c r="AC560" s="506">
        <f t="shared" si="39"/>
        <v>0</v>
      </c>
      <c r="AD560" s="348"/>
    </row>
    <row r="561" spans="1:30" s="336" customFormat="1" ht="15" customHeight="1">
      <c r="A561" s="317" t="s">
        <v>194</v>
      </c>
      <c r="B561" s="317" t="s">
        <v>3129</v>
      </c>
      <c r="C561" s="317" t="s">
        <v>3161</v>
      </c>
      <c r="D561" s="315" t="s">
        <v>3131</v>
      </c>
      <c r="E561" s="317" t="s">
        <v>3162</v>
      </c>
      <c r="F561" s="317" t="s">
        <v>3163</v>
      </c>
      <c r="G561" s="317" t="s">
        <v>33</v>
      </c>
      <c r="H561" s="318" t="s">
        <v>3164</v>
      </c>
      <c r="I561" s="319" t="e">
        <f>VLOOKUP(H561,#REF!,1,FALSE)</f>
        <v>#REF!</v>
      </c>
      <c r="J561" s="462" t="s">
        <v>35</v>
      </c>
      <c r="K561" s="317" t="s">
        <v>3206</v>
      </c>
      <c r="L561" s="463" t="s">
        <v>3206</v>
      </c>
      <c r="M561" s="354" t="s">
        <v>3207</v>
      </c>
      <c r="N561" s="484" t="s">
        <v>3208</v>
      </c>
      <c r="O561" s="318" t="s">
        <v>3209</v>
      </c>
      <c r="P561" s="513">
        <v>9500</v>
      </c>
      <c r="Q561" s="514">
        <v>14.7</v>
      </c>
      <c r="R561" s="513">
        <f t="shared" si="38"/>
        <v>139650</v>
      </c>
      <c r="S561" s="327">
        <v>202309</v>
      </c>
      <c r="T561" s="322" t="s">
        <v>3210</v>
      </c>
      <c r="U561" s="506"/>
      <c r="V561" s="516">
        <v>14.704673937999999</v>
      </c>
      <c r="W561" s="517">
        <v>0</v>
      </c>
      <c r="X561" s="333">
        <v>44927</v>
      </c>
      <c r="Y561" s="333">
        <v>45291</v>
      </c>
      <c r="Z561" s="322" t="s">
        <v>3211</v>
      </c>
      <c r="AA561" s="472">
        <v>0.3</v>
      </c>
      <c r="AB561" s="343">
        <v>40</v>
      </c>
      <c r="AC561" s="506">
        <f t="shared" si="39"/>
        <v>12</v>
      </c>
      <c r="AD561" s="348"/>
    </row>
    <row r="562" spans="1:30" s="336" customFormat="1" ht="15" customHeight="1">
      <c r="A562" s="317" t="s">
        <v>194</v>
      </c>
      <c r="B562" s="317" t="s">
        <v>3129</v>
      </c>
      <c r="C562" s="317" t="s">
        <v>3161</v>
      </c>
      <c r="D562" s="315" t="s">
        <v>3131</v>
      </c>
      <c r="E562" s="317" t="s">
        <v>3162</v>
      </c>
      <c r="F562" s="317" t="s">
        <v>3163</v>
      </c>
      <c r="G562" s="317" t="s">
        <v>33</v>
      </c>
      <c r="H562" s="318" t="s">
        <v>3164</v>
      </c>
      <c r="I562" s="319" t="e">
        <f>VLOOKUP(H562,#REF!,1,FALSE)</f>
        <v>#REF!</v>
      </c>
      <c r="J562" s="462" t="s">
        <v>1238</v>
      </c>
      <c r="K562" s="522"/>
      <c r="L562" s="463" t="s">
        <v>3212</v>
      </c>
      <c r="M562" s="354" t="s">
        <v>3106</v>
      </c>
      <c r="N562" s="523" t="s">
        <v>3213</v>
      </c>
      <c r="O562" s="462" t="s">
        <v>867</v>
      </c>
      <c r="P562" s="513">
        <v>9500</v>
      </c>
      <c r="Q562" s="514">
        <v>118.6</v>
      </c>
      <c r="R562" s="513">
        <f t="shared" si="38"/>
        <v>1126700</v>
      </c>
      <c r="S562" s="327">
        <v>202309</v>
      </c>
      <c r="T562" s="322" t="s">
        <v>3214</v>
      </c>
      <c r="U562" s="506"/>
      <c r="V562" s="516">
        <v>118.59846198300001</v>
      </c>
      <c r="W562" s="517">
        <v>0</v>
      </c>
      <c r="X562" s="333">
        <v>44927</v>
      </c>
      <c r="Y562" s="333">
        <v>45291</v>
      </c>
      <c r="Z562" s="322" t="s">
        <v>3215</v>
      </c>
      <c r="AA562" s="472">
        <v>0.3</v>
      </c>
      <c r="AB562" s="343">
        <v>200</v>
      </c>
      <c r="AC562" s="506">
        <f t="shared" si="39"/>
        <v>60</v>
      </c>
      <c r="AD562" s="348"/>
    </row>
    <row r="563" spans="1:30" s="52" customFormat="1" ht="15" customHeight="1">
      <c r="A563" s="54" t="s">
        <v>194</v>
      </c>
      <c r="B563" s="54" t="s">
        <v>3129</v>
      </c>
      <c r="C563" s="54" t="s">
        <v>3161</v>
      </c>
      <c r="D563" s="53" t="s">
        <v>3131</v>
      </c>
      <c r="E563" s="54" t="s">
        <v>3162</v>
      </c>
      <c r="F563" s="54" t="s">
        <v>3163</v>
      </c>
      <c r="G563" s="54" t="s">
        <v>33</v>
      </c>
      <c r="H563" s="55" t="s">
        <v>3216</v>
      </c>
      <c r="I563" s="35" t="e">
        <f>VLOOKUP(H563,#REF!,1,FALSE)</f>
        <v>#REF!</v>
      </c>
      <c r="J563" s="215" t="s">
        <v>86</v>
      </c>
      <c r="K563" s="54" t="s">
        <v>3217</v>
      </c>
      <c r="L563" s="154" t="s">
        <v>3217</v>
      </c>
      <c r="M563" s="72" t="s">
        <v>3106</v>
      </c>
      <c r="N563" s="123" t="s">
        <v>3218</v>
      </c>
      <c r="O563" s="267" t="s">
        <v>2171</v>
      </c>
      <c r="P563" s="268">
        <v>180000</v>
      </c>
      <c r="Q563" s="269">
        <v>6.2</v>
      </c>
      <c r="R563" s="268">
        <f t="shared" si="38"/>
        <v>1116000</v>
      </c>
      <c r="S563" s="45">
        <v>202309</v>
      </c>
      <c r="T563" s="58" t="s">
        <v>3219</v>
      </c>
      <c r="U563" s="258"/>
      <c r="V563" s="270">
        <v>6.1899276590000003</v>
      </c>
      <c r="W563" s="271">
        <v>0</v>
      </c>
      <c r="X563" s="49"/>
      <c r="Y563" s="49"/>
      <c r="Z563" s="58" t="s">
        <v>3220</v>
      </c>
      <c r="AA563" s="223">
        <v>0</v>
      </c>
      <c r="AB563" s="81">
        <v>40</v>
      </c>
      <c r="AC563" s="258">
        <f t="shared" si="39"/>
        <v>0</v>
      </c>
      <c r="AD563" s="80"/>
    </row>
    <row r="564" spans="1:30" s="336" customFormat="1" ht="15" customHeight="1">
      <c r="A564" s="317" t="s">
        <v>194</v>
      </c>
      <c r="B564" s="317" t="s">
        <v>3129</v>
      </c>
      <c r="C564" s="317" t="s">
        <v>3161</v>
      </c>
      <c r="D564" s="315" t="s">
        <v>3131</v>
      </c>
      <c r="E564" s="317" t="s">
        <v>3162</v>
      </c>
      <c r="F564" s="317" t="s">
        <v>3163</v>
      </c>
      <c r="G564" s="317" t="s">
        <v>33</v>
      </c>
      <c r="H564" s="318" t="s">
        <v>3221</v>
      </c>
      <c r="I564" s="319" t="e">
        <f>VLOOKUP(H564,#REF!,1,FALSE)</f>
        <v>#REF!</v>
      </c>
      <c r="J564" s="462" t="s">
        <v>1238</v>
      </c>
      <c r="K564" s="317" t="s">
        <v>3222</v>
      </c>
      <c r="L564" s="463" t="s">
        <v>3222</v>
      </c>
      <c r="M564" s="354" t="s">
        <v>3106</v>
      </c>
      <c r="N564" s="484" t="s">
        <v>3223</v>
      </c>
      <c r="O564" s="521" t="s">
        <v>3224</v>
      </c>
      <c r="P564" s="513">
        <v>30000</v>
      </c>
      <c r="Q564" s="514">
        <v>59.99</v>
      </c>
      <c r="R564" s="513">
        <f t="shared" si="38"/>
        <v>1799700</v>
      </c>
      <c r="S564" s="327">
        <v>202309</v>
      </c>
      <c r="T564" s="322" t="s">
        <v>3225</v>
      </c>
      <c r="U564" s="506"/>
      <c r="V564" s="516">
        <v>59.988090657000001</v>
      </c>
      <c r="W564" s="517">
        <v>0</v>
      </c>
      <c r="X564" s="518">
        <v>44927</v>
      </c>
      <c r="Y564" s="518">
        <v>45291</v>
      </c>
      <c r="Z564" s="322" t="s">
        <v>3106</v>
      </c>
      <c r="AA564" s="472">
        <v>0.1</v>
      </c>
      <c r="AB564" s="343">
        <v>300</v>
      </c>
      <c r="AC564" s="506">
        <f t="shared" si="39"/>
        <v>30</v>
      </c>
      <c r="AD564" s="348"/>
    </row>
    <row r="565" spans="1:30" s="52" customFormat="1" ht="15" customHeight="1">
      <c r="A565" s="54" t="s">
        <v>194</v>
      </c>
      <c r="B565" s="54" t="s">
        <v>3129</v>
      </c>
      <c r="C565" s="54" t="s">
        <v>3226</v>
      </c>
      <c r="D565" s="53" t="s">
        <v>3131</v>
      </c>
      <c r="E565" s="54" t="s">
        <v>3227</v>
      </c>
      <c r="F565" s="54" t="s">
        <v>3228</v>
      </c>
      <c r="G565" s="54" t="s">
        <v>33</v>
      </c>
      <c r="H565" s="55" t="s">
        <v>3229</v>
      </c>
      <c r="I565" s="35" t="e">
        <f>VLOOKUP(H565,#REF!,1,FALSE)</f>
        <v>#REF!</v>
      </c>
      <c r="J565" s="215" t="s">
        <v>35</v>
      </c>
      <c r="K565" s="54" t="s">
        <v>3230</v>
      </c>
      <c r="L565" s="154" t="s">
        <v>3231</v>
      </c>
      <c r="M565" s="72" t="s">
        <v>3232</v>
      </c>
      <c r="N565" s="123" t="s">
        <v>3233</v>
      </c>
      <c r="O565" s="267" t="s">
        <v>3234</v>
      </c>
      <c r="P565" s="268">
        <v>9500</v>
      </c>
      <c r="Q565" s="269">
        <v>7.8</v>
      </c>
      <c r="R565" s="268">
        <f t="shared" si="38"/>
        <v>74100</v>
      </c>
      <c r="S565" s="45">
        <v>202309</v>
      </c>
      <c r="T565" s="272" t="s">
        <v>3235</v>
      </c>
      <c r="U565" s="258"/>
      <c r="V565" s="270">
        <v>7.7974519730000003</v>
      </c>
      <c r="W565" s="271">
        <v>0</v>
      </c>
      <c r="X565" s="59"/>
      <c r="Y565" s="59"/>
      <c r="Z565" s="58" t="s">
        <v>3236</v>
      </c>
      <c r="AA565" s="223">
        <v>0.3</v>
      </c>
      <c r="AB565" s="81">
        <v>20</v>
      </c>
      <c r="AC565" s="258">
        <f t="shared" si="39"/>
        <v>6</v>
      </c>
      <c r="AD565" s="80"/>
    </row>
    <row r="566" spans="1:30" s="52" customFormat="1" ht="15" customHeight="1">
      <c r="A566" s="54" t="s">
        <v>194</v>
      </c>
      <c r="B566" s="54" t="s">
        <v>3129</v>
      </c>
      <c r="C566" s="54" t="s">
        <v>3237</v>
      </c>
      <c r="D566" s="53" t="s">
        <v>3131</v>
      </c>
      <c r="E566" s="54" t="s">
        <v>3238</v>
      </c>
      <c r="F566" s="54" t="s">
        <v>3239</v>
      </c>
      <c r="G566" s="54" t="s">
        <v>33</v>
      </c>
      <c r="H566" s="55" t="s">
        <v>3240</v>
      </c>
      <c r="I566" s="35" t="e">
        <f>VLOOKUP(H566,#REF!,1,FALSE)</f>
        <v>#REF!</v>
      </c>
      <c r="J566" s="215" t="s">
        <v>35</v>
      </c>
      <c r="K566" s="54" t="s">
        <v>3241</v>
      </c>
      <c r="L566" s="154" t="s">
        <v>3242</v>
      </c>
      <c r="M566" s="270" t="s">
        <v>3243</v>
      </c>
      <c r="N566" s="123" t="s">
        <v>3244</v>
      </c>
      <c r="O566" s="54" t="s">
        <v>1302</v>
      </c>
      <c r="P566" s="268">
        <v>9500</v>
      </c>
      <c r="Q566" s="269">
        <v>0</v>
      </c>
      <c r="R566" s="268">
        <f t="shared" si="38"/>
        <v>0</v>
      </c>
      <c r="S566" s="45">
        <v>202309</v>
      </c>
      <c r="T566" s="58" t="s">
        <v>3245</v>
      </c>
      <c r="U566" s="273"/>
      <c r="V566" s="270">
        <v>0</v>
      </c>
      <c r="W566" s="271">
        <v>0</v>
      </c>
      <c r="X566" s="49"/>
      <c r="Y566" s="49"/>
      <c r="Z566" s="272"/>
      <c r="AA566" s="233">
        <v>0</v>
      </c>
      <c r="AB566" s="258">
        <v>0</v>
      </c>
      <c r="AC566" s="258">
        <f t="shared" si="39"/>
        <v>0</v>
      </c>
      <c r="AD566" s="80"/>
    </row>
    <row r="567" spans="1:30" s="52" customFormat="1" ht="15" customHeight="1">
      <c r="A567" s="54" t="s">
        <v>194</v>
      </c>
      <c r="B567" s="54" t="s">
        <v>3129</v>
      </c>
      <c r="C567" s="54" t="s">
        <v>3237</v>
      </c>
      <c r="D567" s="53" t="s">
        <v>3131</v>
      </c>
      <c r="E567" s="54" t="s">
        <v>3238</v>
      </c>
      <c r="F567" s="54" t="s">
        <v>3239</v>
      </c>
      <c r="G567" s="54" t="s">
        <v>33</v>
      </c>
      <c r="H567" s="55" t="s">
        <v>3240</v>
      </c>
      <c r="I567" s="35" t="e">
        <f>VLOOKUP(H567,#REF!,1,FALSE)</f>
        <v>#REF!</v>
      </c>
      <c r="J567" s="215" t="s">
        <v>35</v>
      </c>
      <c r="K567" s="54" t="s">
        <v>3246</v>
      </c>
      <c r="L567" s="154" t="s">
        <v>3247</v>
      </c>
      <c r="M567" s="72" t="s">
        <v>3248</v>
      </c>
      <c r="N567" s="123" t="s">
        <v>3249</v>
      </c>
      <c r="O567" s="54" t="s">
        <v>3250</v>
      </c>
      <c r="P567" s="268">
        <v>9500</v>
      </c>
      <c r="Q567" s="269">
        <v>8.6</v>
      </c>
      <c r="R567" s="268">
        <f t="shared" si="38"/>
        <v>81700</v>
      </c>
      <c r="S567" s="45">
        <v>202309</v>
      </c>
      <c r="T567" s="58" t="s">
        <v>3251</v>
      </c>
      <c r="U567" s="258"/>
      <c r="V567" s="270">
        <v>8.5252408979999998</v>
      </c>
      <c r="W567" s="271">
        <v>0</v>
      </c>
      <c r="X567" s="49"/>
      <c r="Y567" s="49"/>
      <c r="Z567" s="58" t="s">
        <v>3252</v>
      </c>
      <c r="AA567" s="223">
        <v>0.3</v>
      </c>
      <c r="AB567" s="81">
        <v>20</v>
      </c>
      <c r="AC567" s="258">
        <f t="shared" si="39"/>
        <v>6</v>
      </c>
      <c r="AD567" s="80"/>
    </row>
    <row r="568" spans="1:30" s="52" customFormat="1" ht="15" customHeight="1">
      <c r="A568" s="54" t="s">
        <v>194</v>
      </c>
      <c r="B568" s="54" t="s">
        <v>3129</v>
      </c>
      <c r="C568" s="54" t="s">
        <v>3237</v>
      </c>
      <c r="D568" s="53" t="s">
        <v>3131</v>
      </c>
      <c r="E568" s="54" t="s">
        <v>3238</v>
      </c>
      <c r="F568" s="54" t="s">
        <v>3239</v>
      </c>
      <c r="G568" s="54" t="s">
        <v>33</v>
      </c>
      <c r="H568" s="55" t="s">
        <v>3240</v>
      </c>
      <c r="I568" s="35" t="e">
        <f>VLOOKUP(H568,#REF!,1,FALSE)</f>
        <v>#REF!</v>
      </c>
      <c r="J568" s="215" t="s">
        <v>35</v>
      </c>
      <c r="K568" s="54" t="s">
        <v>3253</v>
      </c>
      <c r="L568" s="154" t="s">
        <v>3254</v>
      </c>
      <c r="M568" s="72" t="s">
        <v>3248</v>
      </c>
      <c r="N568" s="123" t="s">
        <v>3255</v>
      </c>
      <c r="O568" s="54" t="s">
        <v>3256</v>
      </c>
      <c r="P568" s="268">
        <v>9500</v>
      </c>
      <c r="Q568" s="269">
        <v>0</v>
      </c>
      <c r="R568" s="268">
        <f t="shared" si="38"/>
        <v>0</v>
      </c>
      <c r="S568" s="45">
        <v>202309</v>
      </c>
      <c r="T568" s="58" t="s">
        <v>3257</v>
      </c>
      <c r="U568" s="258"/>
      <c r="V568" s="270">
        <v>0</v>
      </c>
      <c r="W568" s="271">
        <v>0</v>
      </c>
      <c r="X568" s="49"/>
      <c r="Y568" s="49"/>
      <c r="Z568" s="272"/>
      <c r="AA568" s="233">
        <v>0</v>
      </c>
      <c r="AB568" s="258">
        <v>0</v>
      </c>
      <c r="AC568" s="258">
        <f t="shared" si="39"/>
        <v>0</v>
      </c>
      <c r="AD568" s="80"/>
    </row>
    <row r="569" spans="1:30" s="52" customFormat="1" ht="15" customHeight="1">
      <c r="A569" s="54" t="s">
        <v>194</v>
      </c>
      <c r="B569" s="54" t="s">
        <v>3129</v>
      </c>
      <c r="C569" s="54" t="s">
        <v>3237</v>
      </c>
      <c r="D569" s="53" t="s">
        <v>3131</v>
      </c>
      <c r="E569" s="54" t="s">
        <v>3238</v>
      </c>
      <c r="F569" s="54" t="s">
        <v>3239</v>
      </c>
      <c r="G569" s="54" t="s">
        <v>33</v>
      </c>
      <c r="H569" s="55" t="s">
        <v>3240</v>
      </c>
      <c r="I569" s="35" t="e">
        <f>VLOOKUP(H569,#REF!,1,FALSE)</f>
        <v>#REF!</v>
      </c>
      <c r="J569" s="215" t="s">
        <v>35</v>
      </c>
      <c r="K569" s="54" t="s">
        <v>3258</v>
      </c>
      <c r="L569" s="154" t="s">
        <v>3259</v>
      </c>
      <c r="M569" s="270" t="s">
        <v>3243</v>
      </c>
      <c r="N569" s="123" t="s">
        <v>3260</v>
      </c>
      <c r="O569" s="54" t="s">
        <v>3261</v>
      </c>
      <c r="P569" s="268">
        <v>9500</v>
      </c>
      <c r="Q569" s="269">
        <v>63.6</v>
      </c>
      <c r="R569" s="268">
        <f t="shared" si="38"/>
        <v>604200</v>
      </c>
      <c r="S569" s="45">
        <v>202309</v>
      </c>
      <c r="T569" s="58" t="s">
        <v>3262</v>
      </c>
      <c r="U569" s="258"/>
      <c r="V569" s="270">
        <v>63.596054076999998</v>
      </c>
      <c r="W569" s="271">
        <v>0</v>
      </c>
      <c r="X569" s="49"/>
      <c r="Y569" s="49"/>
      <c r="Z569" s="272" t="s">
        <v>3263</v>
      </c>
      <c r="AA569" s="233">
        <v>0.3</v>
      </c>
      <c r="AB569" s="258">
        <v>200</v>
      </c>
      <c r="AC569" s="258">
        <f t="shared" si="39"/>
        <v>60</v>
      </c>
      <c r="AD569" s="80"/>
    </row>
    <row r="570" spans="1:30" s="52" customFormat="1" ht="15" customHeight="1">
      <c r="A570" s="54" t="s">
        <v>194</v>
      </c>
      <c r="B570" s="54" t="s">
        <v>3129</v>
      </c>
      <c r="C570" s="54" t="s">
        <v>3237</v>
      </c>
      <c r="D570" s="53" t="s">
        <v>3131</v>
      </c>
      <c r="E570" s="54" t="s">
        <v>3238</v>
      </c>
      <c r="F570" s="54" t="s">
        <v>3239</v>
      </c>
      <c r="G570" s="54" t="s">
        <v>33</v>
      </c>
      <c r="H570" s="55" t="s">
        <v>3240</v>
      </c>
      <c r="I570" s="35" t="e">
        <f>VLOOKUP(H570,#REF!,1,FALSE)</f>
        <v>#REF!</v>
      </c>
      <c r="J570" s="215" t="s">
        <v>35</v>
      </c>
      <c r="K570" s="54" t="s">
        <v>3264</v>
      </c>
      <c r="L570" s="154" t="s">
        <v>3264</v>
      </c>
      <c r="M570" s="270" t="s">
        <v>3265</v>
      </c>
      <c r="N570" s="123" t="s">
        <v>3266</v>
      </c>
      <c r="O570" s="54" t="s">
        <v>832</v>
      </c>
      <c r="P570" s="268">
        <v>9500</v>
      </c>
      <c r="Q570" s="269">
        <v>0</v>
      </c>
      <c r="R570" s="268">
        <f t="shared" si="38"/>
        <v>0</v>
      </c>
      <c r="S570" s="45">
        <v>202309</v>
      </c>
      <c r="T570" s="58" t="s">
        <v>3267</v>
      </c>
      <c r="U570" s="258"/>
      <c r="V570" s="270">
        <v>0</v>
      </c>
      <c r="W570" s="271">
        <v>0</v>
      </c>
      <c r="X570" s="49"/>
      <c r="Y570" s="49"/>
      <c r="Z570" s="272"/>
      <c r="AA570" s="233">
        <v>0</v>
      </c>
      <c r="AB570" s="258">
        <v>0</v>
      </c>
      <c r="AC570" s="258">
        <f t="shared" si="39"/>
        <v>0</v>
      </c>
      <c r="AD570" s="80"/>
    </row>
    <row r="571" spans="1:30" s="52" customFormat="1" ht="15" customHeight="1">
      <c r="A571" s="54" t="s">
        <v>194</v>
      </c>
      <c r="B571" s="54" t="s">
        <v>3129</v>
      </c>
      <c r="C571" s="54" t="s">
        <v>3237</v>
      </c>
      <c r="D571" s="53" t="s">
        <v>3131</v>
      </c>
      <c r="E571" s="54" t="s">
        <v>3238</v>
      </c>
      <c r="F571" s="54" t="s">
        <v>3239</v>
      </c>
      <c r="G571" s="54" t="s">
        <v>33</v>
      </c>
      <c r="H571" s="55" t="s">
        <v>3240</v>
      </c>
      <c r="I571" s="35" t="e">
        <f>VLOOKUP(H571,#REF!,1,FALSE)</f>
        <v>#REF!</v>
      </c>
      <c r="J571" s="215" t="s">
        <v>35</v>
      </c>
      <c r="K571" s="54" t="s">
        <v>3268</v>
      </c>
      <c r="L571" s="154" t="s">
        <v>3268</v>
      </c>
      <c r="M571" s="270" t="s">
        <v>3269</v>
      </c>
      <c r="N571" s="123" t="s">
        <v>3266</v>
      </c>
      <c r="O571" s="54" t="s">
        <v>1511</v>
      </c>
      <c r="P571" s="268">
        <v>9500</v>
      </c>
      <c r="Q571" s="269">
        <v>0</v>
      </c>
      <c r="R571" s="268">
        <f t="shared" si="38"/>
        <v>0</v>
      </c>
      <c r="S571" s="45">
        <v>202309</v>
      </c>
      <c r="T571" s="58" t="s">
        <v>3270</v>
      </c>
      <c r="U571" s="258"/>
      <c r="V571" s="270">
        <v>0</v>
      </c>
      <c r="W571" s="271">
        <v>0</v>
      </c>
      <c r="X571" s="49"/>
      <c r="Y571" s="49"/>
      <c r="Z571" s="272"/>
      <c r="AA571" s="233">
        <v>0</v>
      </c>
      <c r="AB571" s="258">
        <v>0</v>
      </c>
      <c r="AC571" s="258">
        <f t="shared" si="39"/>
        <v>0</v>
      </c>
      <c r="AD571" s="80"/>
    </row>
    <row r="572" spans="1:30" s="52" customFormat="1" ht="15" customHeight="1">
      <c r="A572" s="54" t="s">
        <v>194</v>
      </c>
      <c r="B572" s="54" t="s">
        <v>3129</v>
      </c>
      <c r="C572" s="54" t="s">
        <v>3237</v>
      </c>
      <c r="D572" s="53" t="s">
        <v>3131</v>
      </c>
      <c r="E572" s="54" t="s">
        <v>3238</v>
      </c>
      <c r="F572" s="54" t="s">
        <v>3239</v>
      </c>
      <c r="G572" s="54" t="s">
        <v>33</v>
      </c>
      <c r="H572" s="55" t="s">
        <v>3240</v>
      </c>
      <c r="I572" s="35" t="e">
        <f>VLOOKUP(H572,#REF!,1,FALSE)</f>
        <v>#REF!</v>
      </c>
      <c r="J572" s="215" t="s">
        <v>35</v>
      </c>
      <c r="K572" s="54" t="s">
        <v>3271</v>
      </c>
      <c r="L572" s="154" t="s">
        <v>3271</v>
      </c>
      <c r="M572" s="72" t="s">
        <v>3272</v>
      </c>
      <c r="N572" s="123" t="s">
        <v>3273</v>
      </c>
      <c r="O572" s="54" t="s">
        <v>3274</v>
      </c>
      <c r="P572" s="268">
        <v>9500</v>
      </c>
      <c r="Q572" s="269">
        <v>0</v>
      </c>
      <c r="R572" s="268">
        <f t="shared" si="38"/>
        <v>0</v>
      </c>
      <c r="S572" s="45">
        <v>202309</v>
      </c>
      <c r="T572" s="58" t="s">
        <v>3275</v>
      </c>
      <c r="U572" s="258"/>
      <c r="V572" s="270">
        <v>0</v>
      </c>
      <c r="W572" s="271">
        <v>0</v>
      </c>
      <c r="X572" s="49"/>
      <c r="Y572" s="49"/>
      <c r="Z572" s="272"/>
      <c r="AA572" s="233">
        <v>0</v>
      </c>
      <c r="AB572" s="258">
        <v>0</v>
      </c>
      <c r="AC572" s="258">
        <f t="shared" si="39"/>
        <v>0</v>
      </c>
      <c r="AD572" s="80"/>
    </row>
    <row r="573" spans="1:30" s="52" customFormat="1" ht="15" customHeight="1">
      <c r="A573" s="54" t="s">
        <v>194</v>
      </c>
      <c r="B573" s="54" t="s">
        <v>3129</v>
      </c>
      <c r="C573" s="54" t="s">
        <v>3237</v>
      </c>
      <c r="D573" s="53" t="s">
        <v>3131</v>
      </c>
      <c r="E573" s="54" t="s">
        <v>3238</v>
      </c>
      <c r="F573" s="54" t="s">
        <v>3239</v>
      </c>
      <c r="G573" s="54" t="s">
        <v>33</v>
      </c>
      <c r="H573" s="55" t="s">
        <v>3240</v>
      </c>
      <c r="I573" s="35" t="e">
        <f>VLOOKUP(H573,#REF!,1,FALSE)</f>
        <v>#REF!</v>
      </c>
      <c r="J573" s="215" t="s">
        <v>35</v>
      </c>
      <c r="K573" s="274" t="s">
        <v>3067</v>
      </c>
      <c r="L573" s="154" t="s">
        <v>3276</v>
      </c>
      <c r="M573" s="72" t="s">
        <v>3277</v>
      </c>
      <c r="N573" s="123" t="s">
        <v>3278</v>
      </c>
      <c r="O573" s="267" t="s">
        <v>3279</v>
      </c>
      <c r="P573" s="268">
        <v>9500</v>
      </c>
      <c r="Q573" s="269">
        <v>6.4</v>
      </c>
      <c r="R573" s="268">
        <f t="shared" si="38"/>
        <v>60800</v>
      </c>
      <c r="S573" s="45">
        <v>202309</v>
      </c>
      <c r="T573" s="272" t="s">
        <v>3280</v>
      </c>
      <c r="U573" s="258"/>
      <c r="V573" s="270">
        <v>6.3965788979999996</v>
      </c>
      <c r="W573" s="271">
        <v>0</v>
      </c>
      <c r="X573" s="275"/>
      <c r="Y573" s="49"/>
      <c r="Z573" s="58" t="s">
        <v>3281</v>
      </c>
      <c r="AA573" s="223">
        <v>0.3</v>
      </c>
      <c r="AB573" s="81">
        <v>20</v>
      </c>
      <c r="AC573" s="258">
        <f>AA573*AB573</f>
        <v>6</v>
      </c>
      <c r="AD573" s="80"/>
    </row>
    <row r="574" spans="1:30" s="52" customFormat="1" ht="15" customHeight="1">
      <c r="A574" s="54" t="s">
        <v>194</v>
      </c>
      <c r="B574" s="54" t="s">
        <v>3129</v>
      </c>
      <c r="C574" s="54" t="s">
        <v>3237</v>
      </c>
      <c r="D574" s="53" t="s">
        <v>3131</v>
      </c>
      <c r="E574" s="54" t="s">
        <v>3238</v>
      </c>
      <c r="F574" s="54" t="s">
        <v>3239</v>
      </c>
      <c r="G574" s="54" t="s">
        <v>33</v>
      </c>
      <c r="H574" s="55" t="s">
        <v>3282</v>
      </c>
      <c r="I574" s="35" t="e">
        <f>VLOOKUP(H574,#REF!,1,FALSE)</f>
        <v>#REF!</v>
      </c>
      <c r="J574" s="215" t="s">
        <v>35</v>
      </c>
      <c r="K574" s="274" t="s">
        <v>3067</v>
      </c>
      <c r="L574" s="154" t="s">
        <v>3283</v>
      </c>
      <c r="M574" s="72" t="s">
        <v>3284</v>
      </c>
      <c r="N574" s="123" t="s">
        <v>3285</v>
      </c>
      <c r="O574" s="267" t="s">
        <v>3286</v>
      </c>
      <c r="P574" s="268">
        <v>9500</v>
      </c>
      <c r="Q574" s="269">
        <v>0</v>
      </c>
      <c r="R574" s="268">
        <f t="shared" si="38"/>
        <v>0</v>
      </c>
      <c r="S574" s="45">
        <v>202309</v>
      </c>
      <c r="T574" s="272" t="s">
        <v>3287</v>
      </c>
      <c r="U574" s="258"/>
      <c r="V574" s="270">
        <v>0</v>
      </c>
      <c r="W574" s="271">
        <v>0</v>
      </c>
      <c r="X574" s="275"/>
      <c r="Y574" s="49"/>
      <c r="Z574" s="272"/>
      <c r="AA574" s="233">
        <v>0</v>
      </c>
      <c r="AB574" s="258">
        <v>0</v>
      </c>
      <c r="AC574" s="258">
        <f>AA574*AB574</f>
        <v>0</v>
      </c>
      <c r="AD574" s="80"/>
    </row>
    <row r="575" spans="1:30" s="52" customFormat="1" ht="15" customHeight="1">
      <c r="A575" s="54" t="s">
        <v>194</v>
      </c>
      <c r="B575" s="54" t="s">
        <v>3129</v>
      </c>
      <c r="C575" s="54" t="s">
        <v>3237</v>
      </c>
      <c r="D575" s="53" t="s">
        <v>3131</v>
      </c>
      <c r="E575" s="54" t="s">
        <v>3238</v>
      </c>
      <c r="F575" s="54" t="s">
        <v>3239</v>
      </c>
      <c r="G575" s="54" t="s">
        <v>33</v>
      </c>
      <c r="H575" s="55" t="s">
        <v>3282</v>
      </c>
      <c r="I575" s="35" t="e">
        <f>VLOOKUP(H575,#REF!,1,FALSE)</f>
        <v>#REF!</v>
      </c>
      <c r="J575" s="215" t="s">
        <v>1238</v>
      </c>
      <c r="K575" s="274" t="s">
        <v>3067</v>
      </c>
      <c r="L575" s="154" t="s">
        <v>3288</v>
      </c>
      <c r="M575" s="72" t="s">
        <v>3289</v>
      </c>
      <c r="N575" s="123" t="s">
        <v>3285</v>
      </c>
      <c r="O575" s="267" t="s">
        <v>3286</v>
      </c>
      <c r="P575" s="268">
        <v>9500</v>
      </c>
      <c r="Q575" s="269">
        <v>86.7</v>
      </c>
      <c r="R575" s="268">
        <f t="shared" si="38"/>
        <v>823650</v>
      </c>
      <c r="S575" s="45">
        <v>202309</v>
      </c>
      <c r="T575" s="272" t="s">
        <v>3290</v>
      </c>
      <c r="U575" s="258"/>
      <c r="V575" s="270">
        <v>86.669989600586007</v>
      </c>
      <c r="W575" s="271">
        <v>0</v>
      </c>
      <c r="X575" s="275"/>
      <c r="Y575" s="49"/>
      <c r="Z575" s="272" t="s">
        <v>3291</v>
      </c>
      <c r="AA575" s="233">
        <v>0.3</v>
      </c>
      <c r="AB575" s="258">
        <v>280</v>
      </c>
      <c r="AC575" s="258">
        <f t="shared" ref="AC575:AC587" si="40">AA575*AB575</f>
        <v>84</v>
      </c>
      <c r="AD575" s="80"/>
    </row>
    <row r="576" spans="1:30" s="52" customFormat="1" ht="15" customHeight="1">
      <c r="A576" s="54" t="s">
        <v>194</v>
      </c>
      <c r="B576" s="54" t="s">
        <v>3129</v>
      </c>
      <c r="C576" s="54" t="s">
        <v>3237</v>
      </c>
      <c r="D576" s="53" t="s">
        <v>3131</v>
      </c>
      <c r="E576" s="54" t="s">
        <v>3238</v>
      </c>
      <c r="F576" s="54" t="s">
        <v>3239</v>
      </c>
      <c r="G576" s="54" t="s">
        <v>33</v>
      </c>
      <c r="H576" s="55" t="s">
        <v>3292</v>
      </c>
      <c r="I576" s="35" t="e">
        <f>VLOOKUP(H576,#REF!,1,FALSE)</f>
        <v>#REF!</v>
      </c>
      <c r="J576" s="215" t="s">
        <v>35</v>
      </c>
      <c r="K576" s="274" t="s">
        <v>3067</v>
      </c>
      <c r="L576" s="154" t="s">
        <v>3293</v>
      </c>
      <c r="M576" s="72" t="s">
        <v>3294</v>
      </c>
      <c r="N576" s="123">
        <v>45108</v>
      </c>
      <c r="O576" s="267" t="s">
        <v>328</v>
      </c>
      <c r="P576" s="268">
        <v>9500</v>
      </c>
      <c r="Q576" s="269">
        <v>63</v>
      </c>
      <c r="R576" s="268">
        <f t="shared" si="38"/>
        <v>598500</v>
      </c>
      <c r="S576" s="45">
        <v>202309</v>
      </c>
      <c r="T576" s="272" t="s">
        <v>3295</v>
      </c>
      <c r="U576" s="258"/>
      <c r="V576" s="270">
        <v>62.923942566000001</v>
      </c>
      <c r="W576" s="271">
        <v>0</v>
      </c>
      <c r="X576" s="275"/>
      <c r="Y576" s="49"/>
      <c r="Z576" s="58" t="s">
        <v>3296</v>
      </c>
      <c r="AA576" s="223">
        <v>0.3</v>
      </c>
      <c r="AB576" s="81">
        <v>200</v>
      </c>
      <c r="AC576" s="81">
        <f t="shared" si="40"/>
        <v>60</v>
      </c>
      <c r="AD576" s="80"/>
    </row>
    <row r="577" spans="1:30" s="52" customFormat="1" ht="15" customHeight="1">
      <c r="A577" s="54" t="s">
        <v>194</v>
      </c>
      <c r="B577" s="54" t="s">
        <v>3129</v>
      </c>
      <c r="C577" s="54" t="s">
        <v>3073</v>
      </c>
      <c r="D577" s="53" t="s">
        <v>3131</v>
      </c>
      <c r="E577" s="54" t="s">
        <v>3297</v>
      </c>
      <c r="F577" s="54" t="s">
        <v>3298</v>
      </c>
      <c r="G577" s="54" t="s">
        <v>33</v>
      </c>
      <c r="H577" s="55" t="s">
        <v>3299</v>
      </c>
      <c r="I577" s="35" t="e">
        <f>VLOOKUP(H577,#REF!,1,FALSE)</f>
        <v>#REF!</v>
      </c>
      <c r="J577" s="215" t="s">
        <v>35</v>
      </c>
      <c r="K577" s="54" t="s">
        <v>3300</v>
      </c>
      <c r="L577" s="157" t="s">
        <v>3300</v>
      </c>
      <c r="M577" s="270"/>
      <c r="N577" s="123" t="s">
        <v>3301</v>
      </c>
      <c r="O577" s="267" t="s">
        <v>3302</v>
      </c>
      <c r="P577" s="268">
        <v>9500</v>
      </c>
      <c r="Q577" s="269">
        <v>0</v>
      </c>
      <c r="R577" s="268">
        <f t="shared" si="38"/>
        <v>0</v>
      </c>
      <c r="S577" s="45">
        <v>202309</v>
      </c>
      <c r="T577" s="58" t="s">
        <v>3303</v>
      </c>
      <c r="U577" s="258"/>
      <c r="V577" s="270">
        <v>0</v>
      </c>
      <c r="W577" s="271">
        <v>0</v>
      </c>
      <c r="X577" s="276"/>
      <c r="Y577" s="276"/>
      <c r="Z577" s="272"/>
      <c r="AA577" s="233">
        <v>0</v>
      </c>
      <c r="AB577" s="258">
        <v>0</v>
      </c>
      <c r="AC577" s="258">
        <f t="shared" si="40"/>
        <v>0</v>
      </c>
      <c r="AD577" s="80"/>
    </row>
    <row r="578" spans="1:30" s="52" customFormat="1" ht="15" customHeight="1">
      <c r="A578" s="54" t="s">
        <v>194</v>
      </c>
      <c r="B578" s="54" t="s">
        <v>3129</v>
      </c>
      <c r="C578" s="54" t="s">
        <v>3073</v>
      </c>
      <c r="D578" s="53" t="s">
        <v>3131</v>
      </c>
      <c r="E578" s="54" t="s">
        <v>3297</v>
      </c>
      <c r="F578" s="54" t="s">
        <v>3298</v>
      </c>
      <c r="G578" s="54" t="s">
        <v>33</v>
      </c>
      <c r="H578" s="55" t="s">
        <v>3299</v>
      </c>
      <c r="I578" s="35" t="e">
        <f>VLOOKUP(H578,#REF!,1,FALSE)</f>
        <v>#REF!</v>
      </c>
      <c r="J578" s="215" t="s">
        <v>334</v>
      </c>
      <c r="K578" s="54" t="s">
        <v>3304</v>
      </c>
      <c r="L578" s="157" t="s">
        <v>3304</v>
      </c>
      <c r="M578" s="270" t="s">
        <v>3305</v>
      </c>
      <c r="N578" s="123" t="s">
        <v>3306</v>
      </c>
      <c r="O578" s="267" t="s">
        <v>438</v>
      </c>
      <c r="P578" s="268">
        <v>9500</v>
      </c>
      <c r="Q578" s="269">
        <v>2.2999999999999998</v>
      </c>
      <c r="R578" s="268">
        <f t="shared" si="38"/>
        <v>21850</v>
      </c>
      <c r="S578" s="45">
        <v>202309</v>
      </c>
      <c r="T578" s="58" t="s">
        <v>3307</v>
      </c>
      <c r="U578" s="258"/>
      <c r="V578" s="270">
        <v>0.01</v>
      </c>
      <c r="W578" s="271">
        <v>0</v>
      </c>
      <c r="X578" s="276"/>
      <c r="Y578" s="276"/>
      <c r="Z578" s="58" t="s">
        <v>3308</v>
      </c>
      <c r="AA578" s="223">
        <v>0.3</v>
      </c>
      <c r="AB578" s="81">
        <v>10</v>
      </c>
      <c r="AC578" s="258">
        <f t="shared" si="40"/>
        <v>3</v>
      </c>
      <c r="AD578" s="80"/>
    </row>
    <row r="579" spans="1:30" s="52" customFormat="1" ht="15" customHeight="1">
      <c r="A579" s="54" t="s">
        <v>194</v>
      </c>
      <c r="B579" s="54" t="s">
        <v>3129</v>
      </c>
      <c r="C579" s="54" t="s">
        <v>3073</v>
      </c>
      <c r="D579" s="53" t="s">
        <v>3131</v>
      </c>
      <c r="E579" s="54" t="s">
        <v>3297</v>
      </c>
      <c r="F579" s="54" t="s">
        <v>3298</v>
      </c>
      <c r="G579" s="54" t="s">
        <v>33</v>
      </c>
      <c r="H579" s="55" t="s">
        <v>3299</v>
      </c>
      <c r="I579" s="35" t="e">
        <f>VLOOKUP(H579,#REF!,1,FALSE)</f>
        <v>#REF!</v>
      </c>
      <c r="J579" s="215" t="s">
        <v>35</v>
      </c>
      <c r="K579" s="54" t="s">
        <v>3073</v>
      </c>
      <c r="L579" s="154" t="s">
        <v>3309</v>
      </c>
      <c r="M579" s="72" t="s">
        <v>3310</v>
      </c>
      <c r="N579" s="75">
        <v>45017</v>
      </c>
      <c r="O579" s="267" t="s">
        <v>156</v>
      </c>
      <c r="P579" s="268">
        <v>9500</v>
      </c>
      <c r="Q579" s="269">
        <v>6.7</v>
      </c>
      <c r="R579" s="268">
        <f t="shared" si="38"/>
        <v>63650</v>
      </c>
      <c r="S579" s="45">
        <v>202309</v>
      </c>
      <c r="T579" s="58" t="s">
        <v>3311</v>
      </c>
      <c r="U579" s="258"/>
      <c r="V579" s="270">
        <v>6.6688156129999996</v>
      </c>
      <c r="W579" s="271">
        <v>0</v>
      </c>
      <c r="X579" s="276"/>
      <c r="Y579" s="276"/>
      <c r="Z579" s="58" t="s">
        <v>3312</v>
      </c>
      <c r="AA579" s="223">
        <v>0.3</v>
      </c>
      <c r="AB579" s="81">
        <v>20</v>
      </c>
      <c r="AC579" s="81">
        <f t="shared" si="40"/>
        <v>6</v>
      </c>
      <c r="AD579" s="80"/>
    </row>
    <row r="580" spans="1:30" s="336" customFormat="1" ht="15" customHeight="1">
      <c r="A580" s="317" t="s">
        <v>147</v>
      </c>
      <c r="B580" s="317" t="s">
        <v>3129</v>
      </c>
      <c r="C580" s="317" t="s">
        <v>3130</v>
      </c>
      <c r="D580" s="315" t="s">
        <v>3131</v>
      </c>
      <c r="E580" s="317" t="s">
        <v>3313</v>
      </c>
      <c r="F580" s="317" t="s">
        <v>3314</v>
      </c>
      <c r="G580" s="317" t="s">
        <v>33</v>
      </c>
      <c r="H580" s="318" t="s">
        <v>3315</v>
      </c>
      <c r="I580" s="319" t="e">
        <f>VLOOKUP(H580,#REF!,1,FALSE)</f>
        <v>#REF!</v>
      </c>
      <c r="J580" s="462" t="s">
        <v>35</v>
      </c>
      <c r="K580" s="317" t="s">
        <v>3140</v>
      </c>
      <c r="L580" s="463" t="s">
        <v>3316</v>
      </c>
      <c r="M580" s="516" t="s">
        <v>3317</v>
      </c>
      <c r="N580" s="384" t="s">
        <v>3318</v>
      </c>
      <c r="O580" s="355" t="s">
        <v>3319</v>
      </c>
      <c r="P580" s="513">
        <v>6666.67</v>
      </c>
      <c r="Q580" s="514">
        <v>27.9</v>
      </c>
      <c r="R580" s="513">
        <f t="shared" si="38"/>
        <v>186000.09</v>
      </c>
      <c r="S580" s="327">
        <v>202309</v>
      </c>
      <c r="T580" s="322" t="s">
        <v>3320</v>
      </c>
      <c r="U580" s="506"/>
      <c r="V580" s="516">
        <v>27.883460617000001</v>
      </c>
      <c r="W580" s="517">
        <v>0</v>
      </c>
      <c r="X580" s="333">
        <v>44927</v>
      </c>
      <c r="Y580" s="333">
        <v>45291</v>
      </c>
      <c r="Z580" s="322" t="s">
        <v>3321</v>
      </c>
      <c r="AA580" s="472">
        <v>0.3</v>
      </c>
      <c r="AB580" s="343">
        <v>80</v>
      </c>
      <c r="AC580" s="506">
        <f t="shared" si="40"/>
        <v>24</v>
      </c>
      <c r="AD580" s="348"/>
    </row>
    <row r="581" spans="1:30" s="336" customFormat="1" ht="15" customHeight="1">
      <c r="A581" s="317" t="s">
        <v>147</v>
      </c>
      <c r="B581" s="317" t="s">
        <v>3129</v>
      </c>
      <c r="C581" s="317" t="s">
        <v>3237</v>
      </c>
      <c r="D581" s="315" t="s">
        <v>3131</v>
      </c>
      <c r="E581" s="317" t="s">
        <v>3322</v>
      </c>
      <c r="F581" s="317" t="s">
        <v>3323</v>
      </c>
      <c r="G581" s="317" t="s">
        <v>33</v>
      </c>
      <c r="H581" s="318" t="s">
        <v>3324</v>
      </c>
      <c r="I581" s="319" t="e">
        <f>VLOOKUP(H581,#REF!,1,FALSE)</f>
        <v>#REF!</v>
      </c>
      <c r="J581" s="462" t="s">
        <v>35</v>
      </c>
      <c r="K581" s="317" t="s">
        <v>3067</v>
      </c>
      <c r="L581" s="463" t="s">
        <v>3323</v>
      </c>
      <c r="M581" s="516" t="s">
        <v>3325</v>
      </c>
      <c r="N581" s="384" t="s">
        <v>3326</v>
      </c>
      <c r="O581" s="355" t="s">
        <v>3327</v>
      </c>
      <c r="P581" s="513">
        <v>9000</v>
      </c>
      <c r="Q581" s="514">
        <v>3</v>
      </c>
      <c r="R581" s="513">
        <f t="shared" si="38"/>
        <v>27000</v>
      </c>
      <c r="S581" s="327">
        <v>202309</v>
      </c>
      <c r="T581" s="322" t="s">
        <v>3328</v>
      </c>
      <c r="U581" s="506"/>
      <c r="V581" s="516">
        <v>2.8996960390000002</v>
      </c>
      <c r="W581" s="517">
        <v>0</v>
      </c>
      <c r="X581" s="333">
        <v>43831</v>
      </c>
      <c r="Y581" s="333">
        <v>45291</v>
      </c>
      <c r="Z581" s="322" t="s">
        <v>3329</v>
      </c>
      <c r="AA581" s="472">
        <v>0.3</v>
      </c>
      <c r="AB581" s="343">
        <v>10</v>
      </c>
      <c r="AC581" s="506">
        <f t="shared" si="40"/>
        <v>3</v>
      </c>
      <c r="AD581" s="348"/>
    </row>
    <row r="582" spans="1:30" s="52" customFormat="1" ht="15" customHeight="1">
      <c r="A582" s="54" t="s">
        <v>147</v>
      </c>
      <c r="B582" s="54" t="s">
        <v>3129</v>
      </c>
      <c r="C582" s="54" t="s">
        <v>3237</v>
      </c>
      <c r="D582" s="53" t="s">
        <v>3131</v>
      </c>
      <c r="E582" s="54" t="s">
        <v>3322</v>
      </c>
      <c r="F582" s="54" t="s">
        <v>3323</v>
      </c>
      <c r="G582" s="54" t="s">
        <v>33</v>
      </c>
      <c r="H582" s="55" t="s">
        <v>3330</v>
      </c>
      <c r="I582" s="35" t="e">
        <f>VLOOKUP(H582,#REF!,1,FALSE)</f>
        <v>#REF!</v>
      </c>
      <c r="J582" s="215" t="s">
        <v>35</v>
      </c>
      <c r="K582" s="54" t="s">
        <v>3067</v>
      </c>
      <c r="L582" s="154" t="s">
        <v>3331</v>
      </c>
      <c r="M582" s="270" t="s">
        <v>3284</v>
      </c>
      <c r="N582" s="75" t="s">
        <v>3332</v>
      </c>
      <c r="O582" s="54" t="s">
        <v>3333</v>
      </c>
      <c r="P582" s="268">
        <v>9000</v>
      </c>
      <c r="Q582" s="269">
        <v>0</v>
      </c>
      <c r="R582" s="268">
        <f t="shared" si="38"/>
        <v>0</v>
      </c>
      <c r="S582" s="45">
        <v>202309</v>
      </c>
      <c r="T582" s="272" t="s">
        <v>3334</v>
      </c>
      <c r="U582" s="258"/>
      <c r="V582" s="270">
        <v>0</v>
      </c>
      <c r="W582" s="271">
        <v>0</v>
      </c>
      <c r="X582" s="49"/>
      <c r="Y582" s="49"/>
      <c r="Z582" s="272"/>
      <c r="AA582" s="233">
        <v>0</v>
      </c>
      <c r="AB582" s="258">
        <v>0</v>
      </c>
      <c r="AC582" s="258">
        <f t="shared" si="40"/>
        <v>0</v>
      </c>
      <c r="AD582" s="80"/>
    </row>
    <row r="583" spans="1:30" s="52" customFormat="1" ht="15" customHeight="1">
      <c r="A583" s="54" t="s">
        <v>147</v>
      </c>
      <c r="B583" s="54" t="s">
        <v>3129</v>
      </c>
      <c r="C583" s="54" t="s">
        <v>3237</v>
      </c>
      <c r="D583" s="53" t="s">
        <v>3131</v>
      </c>
      <c r="E583" s="54" t="s">
        <v>3322</v>
      </c>
      <c r="F583" s="54" t="s">
        <v>3323</v>
      </c>
      <c r="G583" s="54" t="s">
        <v>33</v>
      </c>
      <c r="H583" s="55" t="s">
        <v>3330</v>
      </c>
      <c r="I583" s="35" t="e">
        <f>VLOOKUP(H583,#REF!,1,FALSE)</f>
        <v>#REF!</v>
      </c>
      <c r="J583" s="215" t="s">
        <v>1238</v>
      </c>
      <c r="K583" s="54" t="s">
        <v>3067</v>
      </c>
      <c r="L583" s="154" t="s">
        <v>3335</v>
      </c>
      <c r="M583" s="270" t="s">
        <v>3289</v>
      </c>
      <c r="N583" s="75" t="s">
        <v>3332</v>
      </c>
      <c r="O583" s="54" t="s">
        <v>3333</v>
      </c>
      <c r="P583" s="268">
        <v>9000</v>
      </c>
      <c r="Q583" s="269">
        <v>56.7</v>
      </c>
      <c r="R583" s="268">
        <f t="shared" si="38"/>
        <v>510300</v>
      </c>
      <c r="S583" s="45">
        <v>202309</v>
      </c>
      <c r="T583" s="272" t="s">
        <v>3336</v>
      </c>
      <c r="U583" s="258"/>
      <c r="V583" s="270">
        <v>56.605296002999999</v>
      </c>
      <c r="W583" s="271">
        <v>0</v>
      </c>
      <c r="X583" s="49"/>
      <c r="Y583" s="49"/>
      <c r="Z583" s="272" t="s">
        <v>3337</v>
      </c>
      <c r="AA583" s="233">
        <v>0.3</v>
      </c>
      <c r="AB583" s="258">
        <v>180</v>
      </c>
      <c r="AC583" s="258">
        <f t="shared" si="40"/>
        <v>54</v>
      </c>
      <c r="AD583" s="80"/>
    </row>
    <row r="584" spans="1:30" s="52" customFormat="1" ht="15" customHeight="1">
      <c r="A584" s="54" t="s">
        <v>147</v>
      </c>
      <c r="B584" s="54" t="s">
        <v>3129</v>
      </c>
      <c r="C584" s="54" t="s">
        <v>3237</v>
      </c>
      <c r="D584" s="53" t="s">
        <v>3131</v>
      </c>
      <c r="E584" s="54" t="s">
        <v>3322</v>
      </c>
      <c r="F584" s="54" t="s">
        <v>3323</v>
      </c>
      <c r="G584" s="54" t="s">
        <v>33</v>
      </c>
      <c r="H584" s="55" t="s">
        <v>3338</v>
      </c>
      <c r="I584" s="35" t="e">
        <f>VLOOKUP(H584,#REF!,1,FALSE)</f>
        <v>#REF!</v>
      </c>
      <c r="J584" s="215" t="s">
        <v>86</v>
      </c>
      <c r="K584" s="54" t="s">
        <v>3067</v>
      </c>
      <c r="L584" s="154" t="s">
        <v>3339</v>
      </c>
      <c r="M584" s="270" t="s">
        <v>3289</v>
      </c>
      <c r="N584" s="75">
        <v>45080</v>
      </c>
      <c r="O584" s="54" t="s">
        <v>3340</v>
      </c>
      <c r="P584" s="268">
        <v>22900</v>
      </c>
      <c r="Q584" s="269">
        <v>1</v>
      </c>
      <c r="R584" s="268">
        <f t="shared" si="38"/>
        <v>22900</v>
      </c>
      <c r="S584" s="45">
        <v>202309</v>
      </c>
      <c r="T584" s="58" t="s">
        <v>3341</v>
      </c>
      <c r="U584" s="258"/>
      <c r="V584" s="270">
        <v>2.3079999999999999E-5</v>
      </c>
      <c r="W584" s="271">
        <v>0</v>
      </c>
      <c r="X584" s="49"/>
      <c r="Y584" s="49"/>
      <c r="Z584" s="58" t="s">
        <v>3342</v>
      </c>
      <c r="AA584" s="223">
        <v>1</v>
      </c>
      <c r="AB584" s="81">
        <v>0.1</v>
      </c>
      <c r="AC584" s="81">
        <f t="shared" si="40"/>
        <v>0.1</v>
      </c>
      <c r="AD584" s="80"/>
    </row>
    <row r="585" spans="1:30" s="336" customFormat="1" ht="15" customHeight="1">
      <c r="A585" s="317" t="s">
        <v>147</v>
      </c>
      <c r="B585" s="317" t="s">
        <v>3129</v>
      </c>
      <c r="C585" s="317" t="s">
        <v>3073</v>
      </c>
      <c r="D585" s="315" t="s">
        <v>3131</v>
      </c>
      <c r="E585" s="317" t="s">
        <v>3343</v>
      </c>
      <c r="F585" s="317" t="s">
        <v>3344</v>
      </c>
      <c r="G585" s="317" t="s">
        <v>33</v>
      </c>
      <c r="H585" s="318" t="s">
        <v>3345</v>
      </c>
      <c r="I585" s="319" t="e">
        <f>VLOOKUP(H585,#REF!,1,FALSE)</f>
        <v>#REF!</v>
      </c>
      <c r="J585" s="462" t="s">
        <v>35</v>
      </c>
      <c r="K585" s="522" t="s">
        <v>3073</v>
      </c>
      <c r="L585" s="463" t="s">
        <v>3346</v>
      </c>
      <c r="M585" s="354" t="s">
        <v>3347</v>
      </c>
      <c r="N585" s="384" t="s">
        <v>3348</v>
      </c>
      <c r="O585" s="355" t="s">
        <v>1803</v>
      </c>
      <c r="P585" s="513">
        <v>7916.67</v>
      </c>
      <c r="Q585" s="514">
        <v>0</v>
      </c>
      <c r="R585" s="513">
        <f t="shared" si="38"/>
        <v>0</v>
      </c>
      <c r="S585" s="327">
        <v>202309</v>
      </c>
      <c r="T585" s="322" t="s">
        <v>3349</v>
      </c>
      <c r="U585" s="506"/>
      <c r="V585" s="516">
        <v>0</v>
      </c>
      <c r="W585" s="517">
        <v>0</v>
      </c>
      <c r="X585" s="333">
        <v>44927</v>
      </c>
      <c r="Y585" s="333">
        <v>45291</v>
      </c>
      <c r="Z585" s="519"/>
      <c r="AA585" s="482">
        <v>0</v>
      </c>
      <c r="AB585" s="506">
        <v>0</v>
      </c>
      <c r="AC585" s="506">
        <f t="shared" si="40"/>
        <v>0</v>
      </c>
      <c r="AD585" s="348"/>
    </row>
    <row r="586" spans="1:30" s="336" customFormat="1" ht="15" customHeight="1">
      <c r="A586" s="317" t="s">
        <v>147</v>
      </c>
      <c r="B586" s="317" t="s">
        <v>3129</v>
      </c>
      <c r="C586" s="317" t="s">
        <v>3073</v>
      </c>
      <c r="D586" s="315" t="s">
        <v>3131</v>
      </c>
      <c r="E586" s="317" t="s">
        <v>3343</v>
      </c>
      <c r="F586" s="317" t="s">
        <v>3344</v>
      </c>
      <c r="G586" s="317" t="s">
        <v>33</v>
      </c>
      <c r="H586" s="318" t="s">
        <v>3345</v>
      </c>
      <c r="I586" s="319" t="e">
        <f>VLOOKUP(H586,#REF!,1,FALSE)</f>
        <v>#REF!</v>
      </c>
      <c r="J586" s="462" t="s">
        <v>35</v>
      </c>
      <c r="K586" s="522" t="s">
        <v>3350</v>
      </c>
      <c r="L586" s="463" t="s">
        <v>3351</v>
      </c>
      <c r="M586" s="354" t="s">
        <v>3347</v>
      </c>
      <c r="N586" s="384" t="s">
        <v>3352</v>
      </c>
      <c r="O586" s="355" t="s">
        <v>3353</v>
      </c>
      <c r="P586" s="513">
        <v>7916.67</v>
      </c>
      <c r="Q586" s="514">
        <v>15</v>
      </c>
      <c r="R586" s="513">
        <f t="shared" si="38"/>
        <v>118750.05</v>
      </c>
      <c r="S586" s="327">
        <v>202309</v>
      </c>
      <c r="T586" s="322" t="s">
        <v>3354</v>
      </c>
      <c r="U586" s="506"/>
      <c r="V586" s="516">
        <v>14.996273135999999</v>
      </c>
      <c r="W586" s="517">
        <v>0</v>
      </c>
      <c r="X586" s="333">
        <v>44927</v>
      </c>
      <c r="Y586" s="333">
        <v>45291</v>
      </c>
      <c r="Z586" s="322" t="s">
        <v>3355</v>
      </c>
      <c r="AA586" s="472">
        <v>0.3</v>
      </c>
      <c r="AB586" s="343">
        <v>40</v>
      </c>
      <c r="AC586" s="506">
        <f t="shared" si="40"/>
        <v>12</v>
      </c>
      <c r="AD586" s="348"/>
    </row>
    <row r="587" spans="1:30" s="336" customFormat="1" ht="15" customHeight="1">
      <c r="A587" s="317" t="s">
        <v>147</v>
      </c>
      <c r="B587" s="317" t="s">
        <v>3129</v>
      </c>
      <c r="C587" s="317" t="s">
        <v>3073</v>
      </c>
      <c r="D587" s="315" t="s">
        <v>3131</v>
      </c>
      <c r="E587" s="317" t="s">
        <v>3343</v>
      </c>
      <c r="F587" s="317" t="s">
        <v>3344</v>
      </c>
      <c r="G587" s="317" t="s">
        <v>33</v>
      </c>
      <c r="H587" s="318" t="s">
        <v>3345</v>
      </c>
      <c r="I587" s="319" t="e">
        <f>VLOOKUP(H587,#REF!,1,FALSE)</f>
        <v>#REF!</v>
      </c>
      <c r="J587" s="462" t="s">
        <v>334</v>
      </c>
      <c r="K587" s="317" t="s">
        <v>3356</v>
      </c>
      <c r="L587" s="463" t="s">
        <v>3357</v>
      </c>
      <c r="M587" s="516" t="s">
        <v>3358</v>
      </c>
      <c r="N587" s="384" t="s">
        <v>3359</v>
      </c>
      <c r="O587" s="355" t="s">
        <v>854</v>
      </c>
      <c r="P587" s="513">
        <v>7916.67</v>
      </c>
      <c r="Q587" s="514">
        <v>0</v>
      </c>
      <c r="R587" s="513">
        <f t="shared" si="38"/>
        <v>0</v>
      </c>
      <c r="S587" s="327">
        <v>202309</v>
      </c>
      <c r="T587" s="322" t="s">
        <v>3360</v>
      </c>
      <c r="U587" s="506"/>
      <c r="V587" s="516">
        <v>0</v>
      </c>
      <c r="W587" s="517">
        <v>0</v>
      </c>
      <c r="X587" s="333">
        <v>44927</v>
      </c>
      <c r="Y587" s="333">
        <v>45291</v>
      </c>
      <c r="Z587" s="322" t="s">
        <v>3361</v>
      </c>
      <c r="AA587" s="472">
        <v>0</v>
      </c>
      <c r="AB587" s="343">
        <v>0</v>
      </c>
      <c r="AC587" s="506">
        <f t="shared" si="40"/>
        <v>0</v>
      </c>
      <c r="AD587" s="348"/>
    </row>
    <row r="588" spans="1:30" s="336" customFormat="1" ht="15" customHeight="1">
      <c r="A588" s="317" t="s">
        <v>147</v>
      </c>
      <c r="B588" s="317" t="s">
        <v>3129</v>
      </c>
      <c r="C588" s="317" t="s">
        <v>3073</v>
      </c>
      <c r="D588" s="315" t="s">
        <v>3131</v>
      </c>
      <c r="E588" s="317" t="s">
        <v>3343</v>
      </c>
      <c r="F588" s="317" t="s">
        <v>3344</v>
      </c>
      <c r="G588" s="317" t="s">
        <v>33</v>
      </c>
      <c r="H588" s="318" t="s">
        <v>3345</v>
      </c>
      <c r="I588" s="319" t="e">
        <f>VLOOKUP(H588,#REF!,1,FALSE)</f>
        <v>#REF!</v>
      </c>
      <c r="J588" s="462" t="s">
        <v>35</v>
      </c>
      <c r="K588" s="522" t="s">
        <v>3350</v>
      </c>
      <c r="L588" s="463" t="s">
        <v>3351</v>
      </c>
      <c r="M588" s="354" t="s">
        <v>3347</v>
      </c>
      <c r="N588" s="384" t="s">
        <v>3352</v>
      </c>
      <c r="O588" s="355" t="s">
        <v>3353</v>
      </c>
      <c r="P588" s="513">
        <v>7916.67</v>
      </c>
      <c r="Q588" s="524">
        <v>0.13</v>
      </c>
      <c r="R588" s="513">
        <f t="shared" si="38"/>
        <v>1029.17</v>
      </c>
      <c r="S588" s="520">
        <v>202303</v>
      </c>
      <c r="T588" s="410" t="s">
        <v>3362</v>
      </c>
      <c r="U588" s="506"/>
      <c r="V588" s="516">
        <v>0</v>
      </c>
      <c r="W588" s="506"/>
      <c r="X588" s="333"/>
      <c r="Y588" s="333"/>
      <c r="Z588" s="322"/>
      <c r="AA588" s="472"/>
      <c r="AB588" s="343"/>
      <c r="AC588" s="343"/>
      <c r="AD588" s="348"/>
    </row>
    <row r="589" spans="1:30" s="52" customFormat="1" ht="15" customHeight="1">
      <c r="A589" s="54" t="s">
        <v>147</v>
      </c>
      <c r="B589" s="54" t="s">
        <v>3129</v>
      </c>
      <c r="C589" s="54" t="s">
        <v>3161</v>
      </c>
      <c r="D589" s="53" t="s">
        <v>3131</v>
      </c>
      <c r="E589" s="54" t="s">
        <v>3363</v>
      </c>
      <c r="F589" s="54" t="s">
        <v>3364</v>
      </c>
      <c r="G589" s="54" t="s">
        <v>33</v>
      </c>
      <c r="H589" s="55" t="s">
        <v>3365</v>
      </c>
      <c r="I589" s="35" t="e">
        <f>VLOOKUP(H589,#REF!,1,FALSE)</f>
        <v>#REF!</v>
      </c>
      <c r="J589" s="215" t="s">
        <v>86</v>
      </c>
      <c r="K589" s="54" t="s">
        <v>3366</v>
      </c>
      <c r="L589" s="154" t="s">
        <v>3367</v>
      </c>
      <c r="M589" s="72" t="s">
        <v>3106</v>
      </c>
      <c r="N589" s="75"/>
      <c r="O589" s="93" t="s">
        <v>156</v>
      </c>
      <c r="P589" s="268">
        <v>175000</v>
      </c>
      <c r="Q589" s="269">
        <v>2</v>
      </c>
      <c r="R589" s="268">
        <f t="shared" si="38"/>
        <v>350000</v>
      </c>
      <c r="S589" s="45">
        <v>202309</v>
      </c>
      <c r="T589" s="58" t="s">
        <v>3368</v>
      </c>
      <c r="U589" s="258"/>
      <c r="V589" s="270">
        <v>0.69986548000000004</v>
      </c>
      <c r="W589" s="271">
        <v>0</v>
      </c>
      <c r="X589" s="49"/>
      <c r="Y589" s="49"/>
      <c r="Z589" s="58" t="s">
        <v>3369</v>
      </c>
      <c r="AA589" s="223">
        <v>0.1</v>
      </c>
      <c r="AB589" s="81">
        <v>20</v>
      </c>
      <c r="AC589" s="258">
        <f t="shared" ref="AC589:AC604" si="41">AA589*AB589</f>
        <v>2</v>
      </c>
      <c r="AD589" s="80"/>
    </row>
    <row r="590" spans="1:30" s="336" customFormat="1" ht="15" customHeight="1">
      <c r="A590" s="317" t="s">
        <v>147</v>
      </c>
      <c r="B590" s="317" t="s">
        <v>3129</v>
      </c>
      <c r="C590" s="317" t="s">
        <v>3161</v>
      </c>
      <c r="D590" s="315" t="s">
        <v>3131</v>
      </c>
      <c r="E590" s="317" t="s">
        <v>3363</v>
      </c>
      <c r="F590" s="317" t="s">
        <v>3364</v>
      </c>
      <c r="G590" s="317" t="s">
        <v>33</v>
      </c>
      <c r="H590" s="318" t="s">
        <v>3370</v>
      </c>
      <c r="I590" s="319" t="e">
        <f>VLOOKUP(H590,#REF!,1,FALSE)</f>
        <v>#REF!</v>
      </c>
      <c r="J590" s="462" t="s">
        <v>334</v>
      </c>
      <c r="K590" s="317" t="s">
        <v>3371</v>
      </c>
      <c r="L590" s="463" t="s">
        <v>3372</v>
      </c>
      <c r="M590" s="354" t="s">
        <v>3373</v>
      </c>
      <c r="N590" s="384" t="s">
        <v>3374</v>
      </c>
      <c r="O590" s="355" t="s">
        <v>854</v>
      </c>
      <c r="P590" s="513">
        <v>10000</v>
      </c>
      <c r="Q590" s="514">
        <v>0</v>
      </c>
      <c r="R590" s="513">
        <f t="shared" si="38"/>
        <v>0</v>
      </c>
      <c r="S590" s="327">
        <v>202309</v>
      </c>
      <c r="T590" s="322" t="s">
        <v>3375</v>
      </c>
      <c r="U590" s="506"/>
      <c r="V590" s="516">
        <v>0</v>
      </c>
      <c r="W590" s="517">
        <v>0</v>
      </c>
      <c r="X590" s="333">
        <v>44256</v>
      </c>
      <c r="Y590" s="333">
        <v>45350</v>
      </c>
      <c r="Z590" s="322" t="s">
        <v>3376</v>
      </c>
      <c r="AA590" s="472">
        <v>0</v>
      </c>
      <c r="AB590" s="343">
        <v>0</v>
      </c>
      <c r="AC590" s="506">
        <f t="shared" si="41"/>
        <v>0</v>
      </c>
      <c r="AD590" s="348"/>
    </row>
    <row r="591" spans="1:30" s="336" customFormat="1" ht="15" customHeight="1">
      <c r="A591" s="317" t="s">
        <v>147</v>
      </c>
      <c r="B591" s="317" t="s">
        <v>3129</v>
      </c>
      <c r="C591" s="317" t="s">
        <v>3161</v>
      </c>
      <c r="D591" s="315" t="s">
        <v>3131</v>
      </c>
      <c r="E591" s="317" t="s">
        <v>3363</v>
      </c>
      <c r="F591" s="317" t="s">
        <v>3377</v>
      </c>
      <c r="G591" s="317" t="s">
        <v>33</v>
      </c>
      <c r="H591" s="318" t="s">
        <v>3370</v>
      </c>
      <c r="I591" s="319" t="e">
        <f>VLOOKUP(H591,#REF!,1,FALSE)</f>
        <v>#REF!</v>
      </c>
      <c r="J591" s="462" t="s">
        <v>35</v>
      </c>
      <c r="K591" s="317" t="s">
        <v>3378</v>
      </c>
      <c r="L591" s="463" t="s">
        <v>3379</v>
      </c>
      <c r="M591" s="354" t="s">
        <v>3373</v>
      </c>
      <c r="N591" s="384" t="s">
        <v>3380</v>
      </c>
      <c r="O591" s="355" t="s">
        <v>3381</v>
      </c>
      <c r="P591" s="513">
        <v>10000</v>
      </c>
      <c r="Q591" s="514">
        <v>29.3</v>
      </c>
      <c r="R591" s="513">
        <f t="shared" si="38"/>
        <v>293000</v>
      </c>
      <c r="S591" s="327">
        <v>202309</v>
      </c>
      <c r="T591" s="322" t="s">
        <v>3382</v>
      </c>
      <c r="U591" s="506"/>
      <c r="V591" s="516">
        <v>29.238800048000002</v>
      </c>
      <c r="W591" s="517">
        <v>0</v>
      </c>
      <c r="X591" s="333">
        <v>44256</v>
      </c>
      <c r="Y591" s="333">
        <v>45350</v>
      </c>
      <c r="Z591" s="322" t="s">
        <v>3383</v>
      </c>
      <c r="AA591" s="472">
        <v>0.3</v>
      </c>
      <c r="AB591" s="343">
        <v>80</v>
      </c>
      <c r="AC591" s="506">
        <f t="shared" si="41"/>
        <v>24</v>
      </c>
      <c r="AD591" s="348"/>
    </row>
    <row r="592" spans="1:30" s="336" customFormat="1" ht="15" customHeight="1">
      <c r="A592" s="317" t="s">
        <v>147</v>
      </c>
      <c r="B592" s="317" t="s">
        <v>3129</v>
      </c>
      <c r="C592" s="317" t="s">
        <v>3161</v>
      </c>
      <c r="D592" s="315" t="s">
        <v>3131</v>
      </c>
      <c r="E592" s="317" t="s">
        <v>3363</v>
      </c>
      <c r="F592" s="317" t="s">
        <v>3377</v>
      </c>
      <c r="G592" s="317" t="s">
        <v>33</v>
      </c>
      <c r="H592" s="318" t="s">
        <v>3384</v>
      </c>
      <c r="I592" s="319" t="e">
        <f>VLOOKUP(H592,#REF!,1,FALSE)</f>
        <v>#REF!</v>
      </c>
      <c r="J592" s="462" t="s">
        <v>1238</v>
      </c>
      <c r="K592" s="317" t="s">
        <v>3385</v>
      </c>
      <c r="L592" s="463" t="s">
        <v>3386</v>
      </c>
      <c r="M592" s="354" t="s">
        <v>3387</v>
      </c>
      <c r="N592" s="384"/>
      <c r="O592" s="506">
        <v>0</v>
      </c>
      <c r="P592" s="513">
        <v>24000</v>
      </c>
      <c r="Q592" s="514">
        <v>0</v>
      </c>
      <c r="R592" s="513">
        <f t="shared" si="38"/>
        <v>0</v>
      </c>
      <c r="S592" s="327">
        <v>202309</v>
      </c>
      <c r="T592" s="322" t="s">
        <v>3388</v>
      </c>
      <c r="U592" s="506"/>
      <c r="V592" s="516">
        <v>0</v>
      </c>
      <c r="W592" s="517">
        <v>0</v>
      </c>
      <c r="X592" s="333">
        <v>44228</v>
      </c>
      <c r="Y592" s="355">
        <v>45322</v>
      </c>
      <c r="Z592" s="519"/>
      <c r="AA592" s="482">
        <v>0</v>
      </c>
      <c r="AB592" s="506">
        <v>0</v>
      </c>
      <c r="AC592" s="506">
        <f t="shared" si="41"/>
        <v>0</v>
      </c>
      <c r="AD592" s="348"/>
    </row>
    <row r="593" spans="1:30" s="336" customFormat="1" ht="15" customHeight="1">
      <c r="A593" s="317" t="s">
        <v>147</v>
      </c>
      <c r="B593" s="317" t="s">
        <v>3129</v>
      </c>
      <c r="C593" s="317" t="s">
        <v>3161</v>
      </c>
      <c r="D593" s="315" t="s">
        <v>3131</v>
      </c>
      <c r="E593" s="317" t="s">
        <v>3363</v>
      </c>
      <c r="F593" s="317" t="s">
        <v>3377</v>
      </c>
      <c r="G593" s="317" t="s">
        <v>33</v>
      </c>
      <c r="H593" s="318" t="s">
        <v>3384</v>
      </c>
      <c r="I593" s="319" t="e">
        <f>VLOOKUP(H593,#REF!,1,FALSE)</f>
        <v>#REF!</v>
      </c>
      <c r="J593" s="462" t="s">
        <v>1238</v>
      </c>
      <c r="K593" s="317" t="s">
        <v>3389</v>
      </c>
      <c r="L593" s="463" t="s">
        <v>3390</v>
      </c>
      <c r="M593" s="354" t="s">
        <v>3106</v>
      </c>
      <c r="N593" s="384"/>
      <c r="O593" s="485" t="s">
        <v>3391</v>
      </c>
      <c r="P593" s="513">
        <v>24000</v>
      </c>
      <c r="Q593" s="514">
        <v>24.6</v>
      </c>
      <c r="R593" s="513">
        <f t="shared" si="38"/>
        <v>590400</v>
      </c>
      <c r="S593" s="327">
        <v>202309</v>
      </c>
      <c r="T593" s="322" t="s">
        <v>3392</v>
      </c>
      <c r="U593" s="506"/>
      <c r="V593" s="516">
        <v>24.600167627000001</v>
      </c>
      <c r="W593" s="517">
        <v>0</v>
      </c>
      <c r="X593" s="333">
        <v>44228</v>
      </c>
      <c r="Y593" s="355">
        <v>45322</v>
      </c>
      <c r="Z593" s="322" t="s">
        <v>3393</v>
      </c>
      <c r="AA593" s="472">
        <v>0.1</v>
      </c>
      <c r="AB593" s="343">
        <v>180</v>
      </c>
      <c r="AC593" s="506">
        <f t="shared" si="41"/>
        <v>18</v>
      </c>
      <c r="AD593" s="348"/>
    </row>
    <row r="594" spans="1:30" s="336" customFormat="1" ht="15" customHeight="1">
      <c r="A594" s="315" t="s">
        <v>147</v>
      </c>
      <c r="B594" s="315" t="s">
        <v>3129</v>
      </c>
      <c r="C594" s="317" t="s">
        <v>3161</v>
      </c>
      <c r="D594" s="315" t="s">
        <v>3131</v>
      </c>
      <c r="E594" s="315" t="s">
        <v>3363</v>
      </c>
      <c r="F594" s="315" t="s">
        <v>3377</v>
      </c>
      <c r="G594" s="317" t="s">
        <v>33</v>
      </c>
      <c r="H594" s="318" t="s">
        <v>3370</v>
      </c>
      <c r="I594" s="319" t="e">
        <f>VLOOKUP(H594,#REF!,1,FALSE)</f>
        <v>#REF!</v>
      </c>
      <c r="J594" s="462" t="s">
        <v>1238</v>
      </c>
      <c r="K594" s="315"/>
      <c r="L594" s="322" t="s">
        <v>3394</v>
      </c>
      <c r="M594" s="354" t="s">
        <v>3395</v>
      </c>
      <c r="N594" s="402">
        <v>44508</v>
      </c>
      <c r="O594" s="315" t="s">
        <v>460</v>
      </c>
      <c r="P594" s="342">
        <v>10000</v>
      </c>
      <c r="Q594" s="514">
        <v>48.7</v>
      </c>
      <c r="R594" s="513">
        <f t="shared" si="38"/>
        <v>487000</v>
      </c>
      <c r="S594" s="327">
        <v>202309</v>
      </c>
      <c r="T594" s="322" t="s">
        <v>3396</v>
      </c>
      <c r="U594" s="506"/>
      <c r="V594" s="516">
        <v>48.680210629000001</v>
      </c>
      <c r="W594" s="517">
        <v>0</v>
      </c>
      <c r="X594" s="333">
        <v>44256</v>
      </c>
      <c r="Y594" s="333">
        <v>45350</v>
      </c>
      <c r="Z594" s="322" t="s">
        <v>3397</v>
      </c>
      <c r="AA594" s="472">
        <v>0.3</v>
      </c>
      <c r="AB594" s="343">
        <v>100</v>
      </c>
      <c r="AC594" s="506">
        <f t="shared" si="41"/>
        <v>30</v>
      </c>
      <c r="AD594" s="348"/>
    </row>
    <row r="595" spans="1:30" s="336" customFormat="1" ht="15" customHeight="1">
      <c r="A595" s="315" t="s">
        <v>147</v>
      </c>
      <c r="B595" s="315" t="s">
        <v>3129</v>
      </c>
      <c r="C595" s="317" t="s">
        <v>3161</v>
      </c>
      <c r="D595" s="315" t="s">
        <v>3131</v>
      </c>
      <c r="E595" s="315" t="s">
        <v>3363</v>
      </c>
      <c r="F595" s="315" t="s">
        <v>3377</v>
      </c>
      <c r="G595" s="315" t="s">
        <v>33</v>
      </c>
      <c r="H595" s="315" t="s">
        <v>3398</v>
      </c>
      <c r="I595" s="319" t="e">
        <f>VLOOKUP(H595,#REF!,1,FALSE)</f>
        <v>#REF!</v>
      </c>
      <c r="J595" s="462" t="s">
        <v>35</v>
      </c>
      <c r="K595" s="315" t="s">
        <v>3399</v>
      </c>
      <c r="L595" s="322" t="s">
        <v>3400</v>
      </c>
      <c r="M595" s="322" t="s">
        <v>3401</v>
      </c>
      <c r="N595" s="402" t="s">
        <v>3402</v>
      </c>
      <c r="O595" s="315" t="s">
        <v>3403</v>
      </c>
      <c r="P595" s="342">
        <v>10000</v>
      </c>
      <c r="Q595" s="514">
        <v>0</v>
      </c>
      <c r="R595" s="513">
        <f t="shared" si="38"/>
        <v>0</v>
      </c>
      <c r="S595" s="327">
        <v>202309</v>
      </c>
      <c r="T595" s="322" t="s">
        <v>3404</v>
      </c>
      <c r="U595" s="506"/>
      <c r="V595" s="516">
        <v>0</v>
      </c>
      <c r="W595" s="517">
        <v>0</v>
      </c>
      <c r="X595" s="333">
        <v>44743</v>
      </c>
      <c r="Y595" s="333">
        <v>45473</v>
      </c>
      <c r="Z595" s="519"/>
      <c r="AA595" s="482">
        <v>0</v>
      </c>
      <c r="AB595" s="506">
        <v>0</v>
      </c>
      <c r="AC595" s="506">
        <f t="shared" si="41"/>
        <v>0</v>
      </c>
      <c r="AD595" s="348"/>
    </row>
    <row r="596" spans="1:30" s="336" customFormat="1" ht="15" customHeight="1">
      <c r="A596" s="315" t="s">
        <v>147</v>
      </c>
      <c r="B596" s="315" t="s">
        <v>3129</v>
      </c>
      <c r="C596" s="317" t="s">
        <v>3161</v>
      </c>
      <c r="D596" s="315" t="s">
        <v>3131</v>
      </c>
      <c r="E596" s="315" t="s">
        <v>3363</v>
      </c>
      <c r="F596" s="315" t="s">
        <v>3377</v>
      </c>
      <c r="G596" s="315" t="s">
        <v>33</v>
      </c>
      <c r="H596" s="315" t="s">
        <v>3398</v>
      </c>
      <c r="I596" s="319" t="e">
        <f>VLOOKUP(H596,#REF!,1,FALSE)</f>
        <v>#REF!</v>
      </c>
      <c r="J596" s="462" t="s">
        <v>35</v>
      </c>
      <c r="K596" s="315" t="s">
        <v>3405</v>
      </c>
      <c r="L596" s="322" t="s">
        <v>3406</v>
      </c>
      <c r="M596" s="322" t="s">
        <v>3407</v>
      </c>
      <c r="N596" s="402" t="s">
        <v>3408</v>
      </c>
      <c r="O596" s="315" t="s">
        <v>867</v>
      </c>
      <c r="P596" s="342">
        <v>10000</v>
      </c>
      <c r="Q596" s="514">
        <v>71.989999999999995</v>
      </c>
      <c r="R596" s="513">
        <f t="shared" si="38"/>
        <v>719900</v>
      </c>
      <c r="S596" s="327">
        <v>202309</v>
      </c>
      <c r="T596" s="322" t="s">
        <v>3409</v>
      </c>
      <c r="U596" s="506"/>
      <c r="V596" s="516">
        <v>71.993244736999998</v>
      </c>
      <c r="W596" s="517">
        <v>0</v>
      </c>
      <c r="X596" s="333">
        <v>44743</v>
      </c>
      <c r="Y596" s="333">
        <v>45473</v>
      </c>
      <c r="Z596" s="322" t="s">
        <v>3410</v>
      </c>
      <c r="AA596" s="472">
        <v>0.3</v>
      </c>
      <c r="AB596" s="343">
        <v>200</v>
      </c>
      <c r="AC596" s="506">
        <f t="shared" si="41"/>
        <v>60</v>
      </c>
      <c r="AD596" s="348"/>
    </row>
    <row r="597" spans="1:30" s="336" customFormat="1" ht="15" customHeight="1">
      <c r="A597" s="315" t="s">
        <v>147</v>
      </c>
      <c r="B597" s="315" t="s">
        <v>3129</v>
      </c>
      <c r="C597" s="317" t="s">
        <v>3161</v>
      </c>
      <c r="D597" s="315" t="s">
        <v>3131</v>
      </c>
      <c r="E597" s="315" t="s">
        <v>3363</v>
      </c>
      <c r="F597" s="315" t="s">
        <v>3377</v>
      </c>
      <c r="G597" s="315" t="s">
        <v>33</v>
      </c>
      <c r="H597" s="315" t="s">
        <v>3398</v>
      </c>
      <c r="I597" s="319" t="e">
        <f>VLOOKUP(H597,#REF!,1,FALSE)</f>
        <v>#REF!</v>
      </c>
      <c r="J597" s="462" t="s">
        <v>35</v>
      </c>
      <c r="K597" s="315" t="s">
        <v>3399</v>
      </c>
      <c r="L597" s="322" t="s">
        <v>3411</v>
      </c>
      <c r="M597" s="322" t="s">
        <v>3412</v>
      </c>
      <c r="N597" s="402">
        <v>44986</v>
      </c>
      <c r="O597" s="315" t="s">
        <v>328</v>
      </c>
      <c r="P597" s="342">
        <v>10000</v>
      </c>
      <c r="Q597" s="514">
        <v>70.39</v>
      </c>
      <c r="R597" s="513">
        <f t="shared" si="38"/>
        <v>703900</v>
      </c>
      <c r="S597" s="327">
        <v>202309</v>
      </c>
      <c r="T597" s="322" t="s">
        <v>3413</v>
      </c>
      <c r="U597" s="506"/>
      <c r="V597" s="516">
        <v>70.385258682</v>
      </c>
      <c r="W597" s="517">
        <v>0</v>
      </c>
      <c r="X597" s="333">
        <v>44743</v>
      </c>
      <c r="Y597" s="333">
        <v>45473</v>
      </c>
      <c r="Z597" s="322" t="s">
        <v>3414</v>
      </c>
      <c r="AA597" s="472">
        <v>0.3</v>
      </c>
      <c r="AB597" s="343">
        <v>200</v>
      </c>
      <c r="AC597" s="343">
        <f t="shared" si="41"/>
        <v>60</v>
      </c>
      <c r="AD597" s="348"/>
    </row>
    <row r="598" spans="1:30" s="336" customFormat="1" ht="15" customHeight="1">
      <c r="A598" s="317" t="s">
        <v>147</v>
      </c>
      <c r="B598" s="317" t="s">
        <v>3129</v>
      </c>
      <c r="C598" s="317" t="s">
        <v>3226</v>
      </c>
      <c r="D598" s="315" t="s">
        <v>3131</v>
      </c>
      <c r="E598" s="317" t="s">
        <v>3415</v>
      </c>
      <c r="F598" s="317" t="s">
        <v>3416</v>
      </c>
      <c r="G598" s="317" t="s">
        <v>33</v>
      </c>
      <c r="H598" s="318" t="s">
        <v>3417</v>
      </c>
      <c r="I598" s="319" t="e">
        <f>VLOOKUP(H598,#REF!,1,FALSE)</f>
        <v>#REF!</v>
      </c>
      <c r="J598" s="462" t="s">
        <v>35</v>
      </c>
      <c r="K598" s="317" t="s">
        <v>3418</v>
      </c>
      <c r="L598" s="463" t="s">
        <v>3419</v>
      </c>
      <c r="M598" s="516" t="s">
        <v>3420</v>
      </c>
      <c r="N598" s="402">
        <v>44105</v>
      </c>
      <c r="O598" s="317" t="s">
        <v>156</v>
      </c>
      <c r="P598" s="513">
        <v>9000</v>
      </c>
      <c r="Q598" s="514">
        <v>6.9</v>
      </c>
      <c r="R598" s="513">
        <f t="shared" si="38"/>
        <v>62100</v>
      </c>
      <c r="S598" s="327">
        <v>202309</v>
      </c>
      <c r="T598" s="322" t="s">
        <v>3311</v>
      </c>
      <c r="U598" s="506"/>
      <c r="V598" s="516">
        <v>6.8663767809999996</v>
      </c>
      <c r="W598" s="517">
        <v>0</v>
      </c>
      <c r="X598" s="333">
        <v>44835</v>
      </c>
      <c r="Y598" s="355">
        <v>45199</v>
      </c>
      <c r="Z598" s="322" t="s">
        <v>3421</v>
      </c>
      <c r="AA598" s="472">
        <v>0.3</v>
      </c>
      <c r="AB598" s="343">
        <v>20</v>
      </c>
      <c r="AC598" s="506">
        <f t="shared" si="41"/>
        <v>6</v>
      </c>
      <c r="AD598" s="348"/>
    </row>
    <row r="599" spans="1:30" s="52" customFormat="1" ht="15" customHeight="1">
      <c r="A599" s="54" t="s">
        <v>147</v>
      </c>
      <c r="B599" s="54" t="s">
        <v>3129</v>
      </c>
      <c r="C599" s="54" t="s">
        <v>3226</v>
      </c>
      <c r="D599" s="53" t="s">
        <v>3131</v>
      </c>
      <c r="E599" s="54" t="s">
        <v>3415</v>
      </c>
      <c r="F599" s="54" t="s">
        <v>3416</v>
      </c>
      <c r="G599" s="54" t="s">
        <v>33</v>
      </c>
      <c r="H599" s="55" t="s">
        <v>3422</v>
      </c>
      <c r="I599" s="35" t="e">
        <f>VLOOKUP(H599,#REF!,1,FALSE)</f>
        <v>#REF!</v>
      </c>
      <c r="J599" s="215" t="s">
        <v>35</v>
      </c>
      <c r="K599" s="54" t="s">
        <v>3418</v>
      </c>
      <c r="L599" s="154" t="s">
        <v>3423</v>
      </c>
      <c r="M599" s="270" t="s">
        <v>3420</v>
      </c>
      <c r="N599" s="191">
        <v>45141</v>
      </c>
      <c r="O599" s="54" t="s">
        <v>328</v>
      </c>
      <c r="P599" s="268">
        <v>9000</v>
      </c>
      <c r="Q599" s="269">
        <v>60</v>
      </c>
      <c r="R599" s="268">
        <f t="shared" si="38"/>
        <v>540000</v>
      </c>
      <c r="S599" s="45">
        <v>202309</v>
      </c>
      <c r="T599" s="58" t="s">
        <v>3424</v>
      </c>
      <c r="U599" s="258"/>
      <c r="V599" s="270">
        <v>54.234332066</v>
      </c>
      <c r="W599" s="271">
        <v>0</v>
      </c>
      <c r="X599" s="49"/>
      <c r="Y599" s="93"/>
      <c r="Z599" s="58" t="s">
        <v>3425</v>
      </c>
      <c r="AA599" s="223">
        <v>0.3</v>
      </c>
      <c r="AB599" s="81">
        <v>200</v>
      </c>
      <c r="AC599" s="81">
        <f t="shared" si="41"/>
        <v>60</v>
      </c>
      <c r="AD599" s="80"/>
    </row>
    <row r="600" spans="1:30" s="336" customFormat="1" ht="15" customHeight="1">
      <c r="A600" s="317" t="s">
        <v>147</v>
      </c>
      <c r="B600" s="317" t="s">
        <v>3129</v>
      </c>
      <c r="C600" s="315" t="s">
        <v>3237</v>
      </c>
      <c r="D600" s="315" t="s">
        <v>3131</v>
      </c>
      <c r="E600" s="317" t="s">
        <v>3426</v>
      </c>
      <c r="F600" s="317" t="s">
        <v>3427</v>
      </c>
      <c r="G600" s="317" t="s">
        <v>33</v>
      </c>
      <c r="H600" s="318" t="s">
        <v>3428</v>
      </c>
      <c r="I600" s="319" t="e">
        <f>VLOOKUP(H600,#REF!,1,FALSE)</f>
        <v>#REF!</v>
      </c>
      <c r="J600" s="462" t="s">
        <v>35</v>
      </c>
      <c r="K600" s="317" t="s">
        <v>3429</v>
      </c>
      <c r="L600" s="463" t="s">
        <v>3430</v>
      </c>
      <c r="M600" s="354" t="s">
        <v>3431</v>
      </c>
      <c r="N600" s="402" t="s">
        <v>3432</v>
      </c>
      <c r="O600" s="317" t="s">
        <v>1803</v>
      </c>
      <c r="P600" s="513">
        <v>7500</v>
      </c>
      <c r="Q600" s="514">
        <v>0</v>
      </c>
      <c r="R600" s="513">
        <f t="shared" si="38"/>
        <v>0</v>
      </c>
      <c r="S600" s="327">
        <v>202309</v>
      </c>
      <c r="T600" s="322" t="s">
        <v>3433</v>
      </c>
      <c r="U600" s="506"/>
      <c r="V600" s="516">
        <v>0</v>
      </c>
      <c r="W600" s="517">
        <v>0</v>
      </c>
      <c r="X600" s="333">
        <v>43831</v>
      </c>
      <c r="Y600" s="333">
        <v>44439</v>
      </c>
      <c r="Z600" s="519"/>
      <c r="AA600" s="482">
        <v>0</v>
      </c>
      <c r="AB600" s="506">
        <v>0</v>
      </c>
      <c r="AC600" s="506">
        <f t="shared" si="41"/>
        <v>0</v>
      </c>
      <c r="AD600" s="348"/>
    </row>
    <row r="601" spans="1:30" s="52" customFormat="1" ht="15" customHeight="1">
      <c r="A601" s="54" t="s">
        <v>147</v>
      </c>
      <c r="B601" s="54" t="s">
        <v>3129</v>
      </c>
      <c r="C601" s="54" t="s">
        <v>3130</v>
      </c>
      <c r="D601" s="53" t="s">
        <v>3131</v>
      </c>
      <c r="E601" s="54" t="s">
        <v>3434</v>
      </c>
      <c r="F601" s="54" t="s">
        <v>3435</v>
      </c>
      <c r="G601" s="54" t="s">
        <v>33</v>
      </c>
      <c r="H601" s="55" t="s">
        <v>3436</v>
      </c>
      <c r="I601" s="35" t="e">
        <f>VLOOKUP(H601,#REF!,1,FALSE)</f>
        <v>#REF!</v>
      </c>
      <c r="J601" s="215" t="s">
        <v>35</v>
      </c>
      <c r="K601" s="54" t="s">
        <v>3152</v>
      </c>
      <c r="L601" s="154" t="s">
        <v>3437</v>
      </c>
      <c r="M601" s="270" t="s">
        <v>3154</v>
      </c>
      <c r="N601" s="191">
        <v>44810</v>
      </c>
      <c r="O601" s="53" t="s">
        <v>184</v>
      </c>
      <c r="P601" s="268">
        <v>7083</v>
      </c>
      <c r="Q601" s="269">
        <v>69.7</v>
      </c>
      <c r="R601" s="268">
        <f t="shared" si="38"/>
        <v>493685.1</v>
      </c>
      <c r="S601" s="45">
        <v>202309</v>
      </c>
      <c r="T601" s="58" t="s">
        <v>3438</v>
      </c>
      <c r="U601" s="258"/>
      <c r="V601" s="270">
        <v>69.696010131999998</v>
      </c>
      <c r="W601" s="271">
        <v>0</v>
      </c>
      <c r="X601" s="276"/>
      <c r="Y601" s="276"/>
      <c r="Z601" s="58" t="s">
        <v>3439</v>
      </c>
      <c r="AA601" s="223">
        <v>0.3</v>
      </c>
      <c r="AB601" s="81">
        <v>180</v>
      </c>
      <c r="AC601" s="258">
        <f t="shared" si="41"/>
        <v>54</v>
      </c>
      <c r="AD601" s="80"/>
    </row>
    <row r="602" spans="1:30" s="52" customFormat="1" ht="15" customHeight="1">
      <c r="A602" s="54" t="s">
        <v>27</v>
      </c>
      <c r="B602" s="54" t="s">
        <v>3129</v>
      </c>
      <c r="C602" s="54" t="s">
        <v>3161</v>
      </c>
      <c r="D602" s="53" t="s">
        <v>3131</v>
      </c>
      <c r="E602" s="54" t="s">
        <v>3440</v>
      </c>
      <c r="F602" s="54" t="s">
        <v>3441</v>
      </c>
      <c r="G602" s="54" t="s">
        <v>33</v>
      </c>
      <c r="H602" s="55" t="s">
        <v>3442</v>
      </c>
      <c r="I602" s="35" t="e">
        <f>VLOOKUP(H602,#REF!,1,FALSE)</f>
        <v>#REF!</v>
      </c>
      <c r="J602" s="215" t="s">
        <v>35</v>
      </c>
      <c r="K602" s="54" t="s">
        <v>3371</v>
      </c>
      <c r="L602" s="154" t="s">
        <v>3443</v>
      </c>
      <c r="M602" s="270" t="s">
        <v>3444</v>
      </c>
      <c r="N602" s="191" t="s">
        <v>3445</v>
      </c>
      <c r="O602" s="53" t="s">
        <v>3446</v>
      </c>
      <c r="P602" s="268">
        <v>6740</v>
      </c>
      <c r="Q602" s="269">
        <v>8.4600000000000009</v>
      </c>
      <c r="R602" s="268">
        <f t="shared" si="38"/>
        <v>57020.4</v>
      </c>
      <c r="S602" s="45">
        <v>202309</v>
      </c>
      <c r="T602" s="58" t="s">
        <v>3447</v>
      </c>
      <c r="U602" s="258"/>
      <c r="V602" s="270">
        <v>8.4638189510000004</v>
      </c>
      <c r="W602" s="271">
        <v>0</v>
      </c>
      <c r="X602" s="276"/>
      <c r="Y602" s="276"/>
      <c r="Z602" s="58" t="s">
        <v>3448</v>
      </c>
      <c r="AA602" s="223">
        <v>0.4</v>
      </c>
      <c r="AB602" s="81">
        <v>20</v>
      </c>
      <c r="AC602" s="258">
        <f t="shared" si="41"/>
        <v>8</v>
      </c>
      <c r="AD602" s="80"/>
    </row>
    <row r="603" spans="1:30" s="52" customFormat="1" ht="15" customHeight="1">
      <c r="A603" s="54" t="s">
        <v>27</v>
      </c>
      <c r="B603" s="54" t="s">
        <v>3129</v>
      </c>
      <c r="C603" s="54" t="s">
        <v>3161</v>
      </c>
      <c r="D603" s="53" t="s">
        <v>3131</v>
      </c>
      <c r="E603" s="54" t="s">
        <v>3440</v>
      </c>
      <c r="F603" s="54" t="s">
        <v>3449</v>
      </c>
      <c r="G603" s="54" t="s">
        <v>33</v>
      </c>
      <c r="H603" s="55" t="s">
        <v>3442</v>
      </c>
      <c r="I603" s="35" t="e">
        <f>VLOOKUP(H603,#REF!,1,FALSE)</f>
        <v>#REF!</v>
      </c>
      <c r="J603" s="215" t="s">
        <v>334</v>
      </c>
      <c r="K603" s="54" t="s">
        <v>3371</v>
      </c>
      <c r="L603" s="154" t="s">
        <v>3449</v>
      </c>
      <c r="M603" s="270" t="s">
        <v>3450</v>
      </c>
      <c r="N603" s="277" t="s">
        <v>3451</v>
      </c>
      <c r="O603" s="53" t="s">
        <v>3452</v>
      </c>
      <c r="P603" s="268">
        <v>6740</v>
      </c>
      <c r="Q603" s="269">
        <v>0</v>
      </c>
      <c r="R603" s="268">
        <f t="shared" si="38"/>
        <v>0</v>
      </c>
      <c r="S603" s="45">
        <v>202309</v>
      </c>
      <c r="T603" s="58" t="s">
        <v>3453</v>
      </c>
      <c r="U603" s="258"/>
      <c r="V603" s="270">
        <v>0</v>
      </c>
      <c r="W603" s="271">
        <v>0</v>
      </c>
      <c r="X603" s="276"/>
      <c r="Y603" s="276"/>
      <c r="Z603" s="58" t="s">
        <v>3454</v>
      </c>
      <c r="AA603" s="223">
        <v>0</v>
      </c>
      <c r="AB603" s="81">
        <v>0</v>
      </c>
      <c r="AC603" s="258">
        <f t="shared" si="41"/>
        <v>0</v>
      </c>
      <c r="AD603" s="80"/>
    </row>
    <row r="604" spans="1:30" s="336" customFormat="1" ht="15" customHeight="1">
      <c r="A604" s="317" t="s">
        <v>27</v>
      </c>
      <c r="B604" s="317" t="s">
        <v>3129</v>
      </c>
      <c r="C604" s="317" t="s">
        <v>3161</v>
      </c>
      <c r="D604" s="315" t="s">
        <v>3131</v>
      </c>
      <c r="E604" s="317" t="s">
        <v>3440</v>
      </c>
      <c r="F604" s="317" t="s">
        <v>3441</v>
      </c>
      <c r="G604" s="317" t="s">
        <v>33</v>
      </c>
      <c r="H604" s="318" t="s">
        <v>3455</v>
      </c>
      <c r="I604" s="319" t="e">
        <f>VLOOKUP(H604,#REF!,1,FALSE)</f>
        <v>#REF!</v>
      </c>
      <c r="J604" s="462" t="s">
        <v>1238</v>
      </c>
      <c r="K604" s="317" t="s">
        <v>3456</v>
      </c>
      <c r="L604" s="463" t="s">
        <v>3457</v>
      </c>
      <c r="M604" s="516" t="s">
        <v>3458</v>
      </c>
      <c r="N604" s="402" t="s">
        <v>3459</v>
      </c>
      <c r="O604" s="315" t="s">
        <v>374</v>
      </c>
      <c r="P604" s="513">
        <v>20000</v>
      </c>
      <c r="Q604" s="514">
        <v>0</v>
      </c>
      <c r="R604" s="513">
        <f t="shared" si="38"/>
        <v>0</v>
      </c>
      <c r="S604" s="327">
        <v>202309</v>
      </c>
      <c r="T604" s="322" t="s">
        <v>3460</v>
      </c>
      <c r="U604" s="506"/>
      <c r="V604" s="516">
        <v>0</v>
      </c>
      <c r="W604" s="517">
        <v>0</v>
      </c>
      <c r="X604" s="333">
        <v>43190</v>
      </c>
      <c r="Y604" s="355">
        <v>45382</v>
      </c>
      <c r="Z604" s="322" t="s">
        <v>3461</v>
      </c>
      <c r="AA604" s="472">
        <v>0</v>
      </c>
      <c r="AB604" s="343">
        <v>400</v>
      </c>
      <c r="AC604" s="506">
        <f t="shared" si="41"/>
        <v>0</v>
      </c>
      <c r="AD604" s="348"/>
    </row>
    <row r="605" spans="1:30" s="336" customFormat="1" ht="15" customHeight="1">
      <c r="A605" s="317" t="s">
        <v>27</v>
      </c>
      <c r="B605" s="317" t="s">
        <v>3129</v>
      </c>
      <c r="C605" s="317" t="s">
        <v>3161</v>
      </c>
      <c r="D605" s="315" t="s">
        <v>3131</v>
      </c>
      <c r="E605" s="317" t="s">
        <v>3440</v>
      </c>
      <c r="F605" s="317" t="s">
        <v>3441</v>
      </c>
      <c r="G605" s="317" t="s">
        <v>33</v>
      </c>
      <c r="H605" s="318" t="s">
        <v>3455</v>
      </c>
      <c r="I605" s="319" t="e">
        <f>VLOOKUP(H605,#REF!,1,FALSE)</f>
        <v>#REF!</v>
      </c>
      <c r="J605" s="462" t="s">
        <v>1238</v>
      </c>
      <c r="K605" s="317" t="s">
        <v>3371</v>
      </c>
      <c r="L605" s="463" t="s">
        <v>3441</v>
      </c>
      <c r="M605" s="354" t="s">
        <v>3462</v>
      </c>
      <c r="N605" s="402">
        <v>42248</v>
      </c>
      <c r="O605" s="315" t="s">
        <v>635</v>
      </c>
      <c r="P605" s="513">
        <v>20000</v>
      </c>
      <c r="Q605" s="514">
        <v>102</v>
      </c>
      <c r="R605" s="513">
        <f>ROUND(P605*(Q605-4),2)</f>
        <v>1960000</v>
      </c>
      <c r="S605" s="327">
        <v>202309</v>
      </c>
      <c r="T605" s="322" t="s">
        <v>3463</v>
      </c>
      <c r="U605" s="506"/>
      <c r="V605" s="516">
        <v>101.260942664</v>
      </c>
      <c r="W605" s="517">
        <v>0</v>
      </c>
      <c r="X605" s="333">
        <v>43190</v>
      </c>
      <c r="Y605" s="355">
        <v>45382</v>
      </c>
      <c r="Z605" s="322" t="s">
        <v>3462</v>
      </c>
      <c r="AA605" s="472" t="s">
        <v>3464</v>
      </c>
      <c r="AB605" s="343">
        <v>220</v>
      </c>
      <c r="AC605" s="343">
        <v>80</v>
      </c>
      <c r="AD605" s="348"/>
    </row>
    <row r="606" spans="1:30" s="52" customFormat="1" ht="15" customHeight="1">
      <c r="A606" s="54" t="s">
        <v>27</v>
      </c>
      <c r="B606" s="54" t="s">
        <v>3129</v>
      </c>
      <c r="C606" s="54" t="s">
        <v>3161</v>
      </c>
      <c r="D606" s="53" t="s">
        <v>3131</v>
      </c>
      <c r="E606" s="54" t="s">
        <v>3440</v>
      </c>
      <c r="F606" s="54" t="s">
        <v>3441</v>
      </c>
      <c r="G606" s="54" t="s">
        <v>33</v>
      </c>
      <c r="H606" s="55" t="s">
        <v>3442</v>
      </c>
      <c r="I606" s="35" t="e">
        <f>VLOOKUP(H606,#REF!,1,FALSE)</f>
        <v>#REF!</v>
      </c>
      <c r="J606" s="215" t="s">
        <v>86</v>
      </c>
      <c r="K606" s="54" t="s">
        <v>3465</v>
      </c>
      <c r="L606" s="154" t="s">
        <v>3466</v>
      </c>
      <c r="M606" s="270" t="s">
        <v>3106</v>
      </c>
      <c r="N606" s="191" t="s">
        <v>3467</v>
      </c>
      <c r="O606" s="53" t="s">
        <v>3468</v>
      </c>
      <c r="P606" s="268">
        <v>150000</v>
      </c>
      <c r="Q606" s="269">
        <v>4</v>
      </c>
      <c r="R606" s="268">
        <f t="shared" si="38"/>
        <v>600000</v>
      </c>
      <c r="S606" s="45">
        <v>202309</v>
      </c>
      <c r="T606" s="58" t="s">
        <v>3469</v>
      </c>
      <c r="U606" s="258"/>
      <c r="V606" s="270">
        <v>3.741078211</v>
      </c>
      <c r="W606" s="271">
        <v>0</v>
      </c>
      <c r="X606" s="276"/>
      <c r="Y606" s="276"/>
      <c r="Z606" s="58" t="s">
        <v>3470</v>
      </c>
      <c r="AA606" s="223">
        <v>0.2</v>
      </c>
      <c r="AB606" s="81">
        <v>20</v>
      </c>
      <c r="AC606" s="81">
        <f>AA606*AB606</f>
        <v>4</v>
      </c>
      <c r="AD606" s="80"/>
    </row>
    <row r="607" spans="1:30" s="52" customFormat="1" ht="15" customHeight="1">
      <c r="A607" s="54" t="s">
        <v>27</v>
      </c>
      <c r="B607" s="54" t="s">
        <v>3129</v>
      </c>
      <c r="C607" s="54" t="s">
        <v>3161</v>
      </c>
      <c r="D607" s="53" t="s">
        <v>3131</v>
      </c>
      <c r="E607" s="54" t="s">
        <v>3440</v>
      </c>
      <c r="F607" s="54" t="s">
        <v>3441</v>
      </c>
      <c r="G607" s="215" t="s">
        <v>33</v>
      </c>
      <c r="H607" s="55" t="s">
        <v>3442</v>
      </c>
      <c r="I607" s="35" t="e">
        <f>VLOOKUP(H607,#REF!,1,FALSE)</f>
        <v>#REF!</v>
      </c>
      <c r="J607" s="215" t="s">
        <v>1238</v>
      </c>
      <c r="K607" s="53" t="s">
        <v>3371</v>
      </c>
      <c r="L607" s="154" t="s">
        <v>3471</v>
      </c>
      <c r="M607" s="270" t="s">
        <v>3458</v>
      </c>
      <c r="N607" s="191">
        <v>44959</v>
      </c>
      <c r="O607" s="53" t="s">
        <v>460</v>
      </c>
      <c r="P607" s="268">
        <v>6740</v>
      </c>
      <c r="Q607" s="269">
        <v>40</v>
      </c>
      <c r="R607" s="268">
        <f t="shared" si="38"/>
        <v>269600</v>
      </c>
      <c r="S607" s="45">
        <v>202309</v>
      </c>
      <c r="T607" s="58" t="s">
        <v>3472</v>
      </c>
      <c r="U607" s="258"/>
      <c r="V607" s="270">
        <v>23.913871635</v>
      </c>
      <c r="W607" s="271">
        <v>0</v>
      </c>
      <c r="X607" s="276"/>
      <c r="Y607" s="276"/>
      <c r="Z607" s="58" t="s">
        <v>3473</v>
      </c>
      <c r="AA607" s="223">
        <v>0.4</v>
      </c>
      <c r="AB607" s="81">
        <v>100</v>
      </c>
      <c r="AC607" s="81">
        <f>AA607*AB607</f>
        <v>40</v>
      </c>
      <c r="AD607" s="80"/>
    </row>
    <row r="608" spans="1:30" s="52" customFormat="1" ht="15" customHeight="1">
      <c r="A608" s="54" t="s">
        <v>27</v>
      </c>
      <c r="B608" s="54" t="s">
        <v>3129</v>
      </c>
      <c r="C608" s="54" t="s">
        <v>3161</v>
      </c>
      <c r="D608" s="53" t="s">
        <v>3131</v>
      </c>
      <c r="E608" s="54" t="s">
        <v>3440</v>
      </c>
      <c r="F608" s="54" t="s">
        <v>3441</v>
      </c>
      <c r="G608" s="215" t="s">
        <v>33</v>
      </c>
      <c r="H608" s="55" t="s">
        <v>3474</v>
      </c>
      <c r="I608" s="35" t="e">
        <f>VLOOKUP(H608,#REF!,1,FALSE)</f>
        <v>#REF!</v>
      </c>
      <c r="J608" s="215" t="s">
        <v>35</v>
      </c>
      <c r="K608" s="53" t="s">
        <v>3371</v>
      </c>
      <c r="L608" s="154" t="s">
        <v>3475</v>
      </c>
      <c r="M608" s="270" t="s">
        <v>3476</v>
      </c>
      <c r="N608" s="191">
        <v>45108</v>
      </c>
      <c r="O608" s="53" t="s">
        <v>328</v>
      </c>
      <c r="P608" s="84">
        <v>6740</v>
      </c>
      <c r="Q608" s="269">
        <v>83.23</v>
      </c>
      <c r="R608" s="268">
        <f t="shared" si="38"/>
        <v>560970.19999999995</v>
      </c>
      <c r="S608" s="45">
        <v>202309</v>
      </c>
      <c r="T608" s="58" t="s">
        <v>3477</v>
      </c>
      <c r="U608" s="258"/>
      <c r="V608" s="270">
        <v>83.226353454000005</v>
      </c>
      <c r="W608" s="271">
        <v>0</v>
      </c>
      <c r="X608" s="276"/>
      <c r="Y608" s="276"/>
      <c r="Z608" s="58" t="s">
        <v>3478</v>
      </c>
      <c r="AA608" s="223">
        <v>0.4</v>
      </c>
      <c r="AB608" s="81">
        <v>200</v>
      </c>
      <c r="AC608" s="81">
        <f>AA608*AB608</f>
        <v>80</v>
      </c>
      <c r="AD608" s="80"/>
    </row>
    <row r="609" spans="1:30" s="52" customFormat="1" ht="15" customHeight="1">
      <c r="A609" s="54" t="s">
        <v>27</v>
      </c>
      <c r="B609" s="54" t="s">
        <v>3129</v>
      </c>
      <c r="C609" s="54" t="s">
        <v>3161</v>
      </c>
      <c r="D609" s="53" t="s">
        <v>3131</v>
      </c>
      <c r="E609" s="54" t="s">
        <v>3440</v>
      </c>
      <c r="F609" s="54" t="s">
        <v>3441</v>
      </c>
      <c r="G609" s="215" t="s">
        <v>33</v>
      </c>
      <c r="H609" s="55" t="s">
        <v>3479</v>
      </c>
      <c r="I609" s="35" t="e">
        <f>VLOOKUP(H609,#REF!,1,FALSE)</f>
        <v>#REF!</v>
      </c>
      <c r="J609" s="215" t="s">
        <v>35</v>
      </c>
      <c r="K609" s="53" t="s">
        <v>3371</v>
      </c>
      <c r="L609" s="154" t="s">
        <v>3480</v>
      </c>
      <c r="M609" s="270" t="s">
        <v>3476</v>
      </c>
      <c r="N609" s="191">
        <v>45139</v>
      </c>
      <c r="O609" s="53" t="s">
        <v>1359</v>
      </c>
      <c r="P609" s="84">
        <v>6740</v>
      </c>
      <c r="Q609" s="269">
        <v>68.650000000000006</v>
      </c>
      <c r="R609" s="268">
        <f t="shared" si="38"/>
        <v>462701</v>
      </c>
      <c r="S609" s="45">
        <v>202309</v>
      </c>
      <c r="T609" s="58" t="s">
        <v>3481</v>
      </c>
      <c r="U609" s="258"/>
      <c r="V609" s="270">
        <v>68.653586273000002</v>
      </c>
      <c r="W609" s="271">
        <v>0</v>
      </c>
      <c r="X609" s="276"/>
      <c r="Y609" s="276"/>
      <c r="Z609" s="58" t="s">
        <v>3482</v>
      </c>
      <c r="AA609" s="223">
        <v>0.4</v>
      </c>
      <c r="AB609" s="81">
        <v>160</v>
      </c>
      <c r="AC609" s="81">
        <f>AA609*AB609</f>
        <v>64</v>
      </c>
      <c r="AD609" s="80"/>
    </row>
    <row r="610" spans="1:30" s="336" customFormat="1" ht="15" customHeight="1">
      <c r="A610" s="317" t="s">
        <v>27</v>
      </c>
      <c r="B610" s="317" t="s">
        <v>3129</v>
      </c>
      <c r="C610" s="317" t="s">
        <v>3161</v>
      </c>
      <c r="D610" s="315" t="s">
        <v>3131</v>
      </c>
      <c r="E610" s="317" t="s">
        <v>3440</v>
      </c>
      <c r="F610" s="317" t="s">
        <v>3441</v>
      </c>
      <c r="G610" s="317" t="s">
        <v>33</v>
      </c>
      <c r="H610" s="318" t="s">
        <v>3455</v>
      </c>
      <c r="I610" s="319" t="e">
        <f>VLOOKUP(H610,#REF!,1,FALSE)</f>
        <v>#REF!</v>
      </c>
      <c r="J610" s="462" t="s">
        <v>1238</v>
      </c>
      <c r="K610" s="317" t="s">
        <v>3371</v>
      </c>
      <c r="L610" s="463" t="s">
        <v>3441</v>
      </c>
      <c r="M610" s="354" t="s">
        <v>3462</v>
      </c>
      <c r="N610" s="402">
        <v>42248</v>
      </c>
      <c r="O610" s="315" t="s">
        <v>635</v>
      </c>
      <c r="P610" s="513">
        <v>20000</v>
      </c>
      <c r="Q610" s="514">
        <v>1</v>
      </c>
      <c r="R610" s="513">
        <f t="shared" si="38"/>
        <v>20000</v>
      </c>
      <c r="S610" s="520">
        <v>202308</v>
      </c>
      <c r="T610" s="410" t="s">
        <v>3483</v>
      </c>
      <c r="U610" s="315"/>
      <c r="V610" s="516">
        <v>0</v>
      </c>
      <c r="W610" s="315"/>
      <c r="X610" s="333"/>
      <c r="Y610" s="333"/>
      <c r="Z610" s="322"/>
      <c r="AA610" s="472"/>
      <c r="AB610" s="343"/>
      <c r="AC610" s="343"/>
      <c r="AD610" s="348"/>
    </row>
    <row r="611" spans="1:30" s="336" customFormat="1" ht="15" customHeight="1">
      <c r="A611" s="317" t="s">
        <v>27</v>
      </c>
      <c r="B611" s="317" t="s">
        <v>3129</v>
      </c>
      <c r="C611" s="317" t="s">
        <v>3130</v>
      </c>
      <c r="D611" s="315" t="s">
        <v>3131</v>
      </c>
      <c r="E611" s="317" t="s">
        <v>3484</v>
      </c>
      <c r="F611" s="317" t="s">
        <v>3485</v>
      </c>
      <c r="G611" s="317" t="s">
        <v>33</v>
      </c>
      <c r="H611" s="318" t="s">
        <v>3486</v>
      </c>
      <c r="I611" s="319" t="e">
        <f>VLOOKUP(H611,#REF!,1,FALSE)</f>
        <v>#REF!</v>
      </c>
      <c r="J611" s="462" t="s">
        <v>35</v>
      </c>
      <c r="K611" s="317" t="s">
        <v>3487</v>
      </c>
      <c r="L611" s="463" t="s">
        <v>3488</v>
      </c>
      <c r="M611" s="354" t="s">
        <v>3489</v>
      </c>
      <c r="N611" s="384" t="s">
        <v>3490</v>
      </c>
      <c r="O611" s="485" t="s">
        <v>3491</v>
      </c>
      <c r="P611" s="513">
        <v>6740</v>
      </c>
      <c r="Q611" s="514">
        <v>200.16</v>
      </c>
      <c r="R611" s="513">
        <f t="shared" si="38"/>
        <v>1349078.4</v>
      </c>
      <c r="S611" s="327">
        <v>202309</v>
      </c>
      <c r="T611" s="322" t="s">
        <v>3492</v>
      </c>
      <c r="U611" s="506"/>
      <c r="V611" s="516">
        <v>200.155883789</v>
      </c>
      <c r="W611" s="517">
        <v>0</v>
      </c>
      <c r="X611" s="333">
        <v>45108</v>
      </c>
      <c r="Y611" s="333">
        <v>45473</v>
      </c>
      <c r="Z611" s="322" t="s">
        <v>3493</v>
      </c>
      <c r="AA611" s="472">
        <v>0.4</v>
      </c>
      <c r="AB611" s="343">
        <v>480</v>
      </c>
      <c r="AC611" s="506">
        <f t="shared" ref="AC611:AC616" si="42">AA611*AB611</f>
        <v>192</v>
      </c>
      <c r="AD611" s="348"/>
    </row>
    <row r="612" spans="1:30" s="336" customFormat="1" ht="15" customHeight="1">
      <c r="A612" s="317" t="s">
        <v>27</v>
      </c>
      <c r="B612" s="317" t="s">
        <v>3129</v>
      </c>
      <c r="C612" s="317" t="s">
        <v>3130</v>
      </c>
      <c r="D612" s="315" t="s">
        <v>3131</v>
      </c>
      <c r="E612" s="317" t="s">
        <v>3484</v>
      </c>
      <c r="F612" s="317" t="s">
        <v>3485</v>
      </c>
      <c r="G612" s="317" t="s">
        <v>33</v>
      </c>
      <c r="H612" s="318" t="s">
        <v>3486</v>
      </c>
      <c r="I612" s="319" t="e">
        <f>VLOOKUP(H612,#REF!,1,FALSE)</f>
        <v>#REF!</v>
      </c>
      <c r="J612" s="462" t="s">
        <v>35</v>
      </c>
      <c r="K612" s="317" t="s">
        <v>3494</v>
      </c>
      <c r="L612" s="463" t="s">
        <v>3495</v>
      </c>
      <c r="M612" s="354" t="s">
        <v>3489</v>
      </c>
      <c r="N612" s="384" t="s">
        <v>3496</v>
      </c>
      <c r="O612" s="485" t="s">
        <v>3497</v>
      </c>
      <c r="P612" s="513">
        <v>6740</v>
      </c>
      <c r="Q612" s="514">
        <v>0</v>
      </c>
      <c r="R612" s="513">
        <f t="shared" si="38"/>
        <v>0</v>
      </c>
      <c r="S612" s="327">
        <v>202309</v>
      </c>
      <c r="T612" s="322" t="s">
        <v>3498</v>
      </c>
      <c r="U612" s="506"/>
      <c r="V612" s="516">
        <v>0</v>
      </c>
      <c r="W612" s="517">
        <v>0</v>
      </c>
      <c r="X612" s="333">
        <v>45108</v>
      </c>
      <c r="Y612" s="333">
        <v>45473</v>
      </c>
      <c r="Z612" s="519"/>
      <c r="AA612" s="482">
        <v>0</v>
      </c>
      <c r="AB612" s="506">
        <v>0</v>
      </c>
      <c r="AC612" s="506">
        <f t="shared" si="42"/>
        <v>0</v>
      </c>
      <c r="AD612" s="348"/>
    </row>
    <row r="613" spans="1:30" s="336" customFormat="1" ht="15" customHeight="1">
      <c r="A613" s="317" t="s">
        <v>27</v>
      </c>
      <c r="B613" s="317" t="s">
        <v>3129</v>
      </c>
      <c r="C613" s="317" t="s">
        <v>3130</v>
      </c>
      <c r="D613" s="315" t="s">
        <v>3131</v>
      </c>
      <c r="E613" s="317" t="s">
        <v>3484</v>
      </c>
      <c r="F613" s="317" t="s">
        <v>3485</v>
      </c>
      <c r="G613" s="317" t="s">
        <v>33</v>
      </c>
      <c r="H613" s="318" t="s">
        <v>3486</v>
      </c>
      <c r="I613" s="319" t="e">
        <f>VLOOKUP(H613,#REF!,1,FALSE)</f>
        <v>#REF!</v>
      </c>
      <c r="J613" s="462" t="s">
        <v>35</v>
      </c>
      <c r="K613" s="317" t="s">
        <v>3499</v>
      </c>
      <c r="L613" s="463" t="s">
        <v>3500</v>
      </c>
      <c r="M613" s="354" t="s">
        <v>3501</v>
      </c>
      <c r="N613" s="384" t="s">
        <v>3502</v>
      </c>
      <c r="O613" s="485" t="s">
        <v>3503</v>
      </c>
      <c r="P613" s="513">
        <v>6740</v>
      </c>
      <c r="Q613" s="514">
        <v>16.75</v>
      </c>
      <c r="R613" s="513">
        <f t="shared" si="38"/>
        <v>112895</v>
      </c>
      <c r="S613" s="327">
        <v>202309</v>
      </c>
      <c r="T613" s="322" t="s">
        <v>3504</v>
      </c>
      <c r="U613" s="506"/>
      <c r="V613" s="516">
        <v>16.749170303</v>
      </c>
      <c r="W613" s="517">
        <v>0</v>
      </c>
      <c r="X613" s="333">
        <v>45108</v>
      </c>
      <c r="Y613" s="333">
        <v>45473</v>
      </c>
      <c r="Z613" s="322" t="s">
        <v>3505</v>
      </c>
      <c r="AA613" s="472">
        <v>0.4</v>
      </c>
      <c r="AB613" s="343">
        <v>40</v>
      </c>
      <c r="AC613" s="506">
        <f t="shared" si="42"/>
        <v>16</v>
      </c>
      <c r="AD613" s="348"/>
    </row>
    <row r="614" spans="1:30" s="336" customFormat="1" ht="15" customHeight="1">
      <c r="A614" s="317" t="s">
        <v>27</v>
      </c>
      <c r="B614" s="317" t="s">
        <v>3129</v>
      </c>
      <c r="C614" s="317" t="s">
        <v>3130</v>
      </c>
      <c r="D614" s="315" t="s">
        <v>3131</v>
      </c>
      <c r="E614" s="317" t="s">
        <v>3484</v>
      </c>
      <c r="F614" s="317" t="s">
        <v>3506</v>
      </c>
      <c r="G614" s="317" t="s">
        <v>33</v>
      </c>
      <c r="H614" s="318" t="s">
        <v>3486</v>
      </c>
      <c r="I614" s="319" t="e">
        <f>VLOOKUP(H614,#REF!,1,FALSE)</f>
        <v>#REF!</v>
      </c>
      <c r="J614" s="462" t="s">
        <v>35</v>
      </c>
      <c r="K614" s="317" t="s">
        <v>3145</v>
      </c>
      <c r="L614" s="463" t="s">
        <v>3506</v>
      </c>
      <c r="M614" s="354" t="s">
        <v>3507</v>
      </c>
      <c r="N614" s="484" t="s">
        <v>3508</v>
      </c>
      <c r="O614" s="317" t="s">
        <v>3509</v>
      </c>
      <c r="P614" s="513">
        <v>6740</v>
      </c>
      <c r="Q614" s="514">
        <v>0</v>
      </c>
      <c r="R614" s="513">
        <f t="shared" si="38"/>
        <v>0</v>
      </c>
      <c r="S614" s="327">
        <v>202309</v>
      </c>
      <c r="T614" s="322" t="s">
        <v>3510</v>
      </c>
      <c r="U614" s="506"/>
      <c r="V614" s="516">
        <v>0</v>
      </c>
      <c r="W614" s="517">
        <v>0</v>
      </c>
      <c r="X614" s="333">
        <v>45108</v>
      </c>
      <c r="Y614" s="333">
        <v>45473</v>
      </c>
      <c r="Z614" s="519"/>
      <c r="AA614" s="482">
        <v>0</v>
      </c>
      <c r="AB614" s="506">
        <v>0</v>
      </c>
      <c r="AC614" s="506">
        <f t="shared" si="42"/>
        <v>0</v>
      </c>
      <c r="AD614" s="348"/>
    </row>
    <row r="615" spans="1:30" s="336" customFormat="1" ht="15" customHeight="1">
      <c r="A615" s="317" t="s">
        <v>27</v>
      </c>
      <c r="B615" s="317" t="s">
        <v>3129</v>
      </c>
      <c r="C615" s="317" t="s">
        <v>3130</v>
      </c>
      <c r="D615" s="315" t="s">
        <v>3131</v>
      </c>
      <c r="E615" s="317" t="s">
        <v>3484</v>
      </c>
      <c r="F615" s="317" t="s">
        <v>3485</v>
      </c>
      <c r="G615" s="317" t="s">
        <v>33</v>
      </c>
      <c r="H615" s="318" t="s">
        <v>3486</v>
      </c>
      <c r="I615" s="319" t="e">
        <f>VLOOKUP(H615,#REF!,1,FALSE)</f>
        <v>#REF!</v>
      </c>
      <c r="J615" s="462" t="s">
        <v>35</v>
      </c>
      <c r="K615" s="317" t="s">
        <v>3152</v>
      </c>
      <c r="L615" s="463" t="s">
        <v>3511</v>
      </c>
      <c r="M615" s="354" t="s">
        <v>3154</v>
      </c>
      <c r="N615" s="484" t="s">
        <v>3155</v>
      </c>
      <c r="O615" s="317" t="s">
        <v>3512</v>
      </c>
      <c r="P615" s="513">
        <v>6740</v>
      </c>
      <c r="Q615" s="514">
        <v>108.76</v>
      </c>
      <c r="R615" s="513">
        <f t="shared" si="38"/>
        <v>733042.4</v>
      </c>
      <c r="S615" s="327">
        <v>202309</v>
      </c>
      <c r="T615" s="322" t="s">
        <v>3513</v>
      </c>
      <c r="U615" s="506"/>
      <c r="V615" s="516">
        <v>108.764198303</v>
      </c>
      <c r="W615" s="517">
        <v>0</v>
      </c>
      <c r="X615" s="333">
        <v>45108</v>
      </c>
      <c r="Y615" s="333">
        <v>45473</v>
      </c>
      <c r="Z615" s="322" t="s">
        <v>3514</v>
      </c>
      <c r="AA615" s="472">
        <v>0.4</v>
      </c>
      <c r="AB615" s="343">
        <v>260</v>
      </c>
      <c r="AC615" s="506">
        <f t="shared" si="42"/>
        <v>104</v>
      </c>
      <c r="AD615" s="348"/>
    </row>
    <row r="616" spans="1:30" s="336" customFormat="1" ht="15" customHeight="1">
      <c r="A616" s="317" t="s">
        <v>27</v>
      </c>
      <c r="B616" s="317" t="s">
        <v>3129</v>
      </c>
      <c r="C616" s="317" t="s">
        <v>3130</v>
      </c>
      <c r="D616" s="315" t="s">
        <v>3131</v>
      </c>
      <c r="E616" s="317" t="s">
        <v>3484</v>
      </c>
      <c r="F616" s="317" t="s">
        <v>3485</v>
      </c>
      <c r="G616" s="317" t="s">
        <v>33</v>
      </c>
      <c r="H616" s="318" t="s">
        <v>3486</v>
      </c>
      <c r="I616" s="319" t="e">
        <f>VLOOKUP(H616,#REF!,1,FALSE)</f>
        <v>#REF!</v>
      </c>
      <c r="J616" s="462" t="s">
        <v>35</v>
      </c>
      <c r="K616" s="317" t="s">
        <v>3152</v>
      </c>
      <c r="L616" s="463" t="s">
        <v>3515</v>
      </c>
      <c r="M616" s="354" t="s">
        <v>3516</v>
      </c>
      <c r="N616" s="484">
        <v>45108</v>
      </c>
      <c r="O616" s="317" t="s">
        <v>1126</v>
      </c>
      <c r="P616" s="513">
        <v>6740</v>
      </c>
      <c r="Q616" s="514">
        <v>250.4</v>
      </c>
      <c r="R616" s="513">
        <f t="shared" si="38"/>
        <v>1687696</v>
      </c>
      <c r="S616" s="327">
        <v>202309</v>
      </c>
      <c r="T616" s="322" t="s">
        <v>3517</v>
      </c>
      <c r="U616" s="506"/>
      <c r="V616" s="516">
        <v>250.404754943</v>
      </c>
      <c r="W616" s="517">
        <v>0</v>
      </c>
      <c r="X616" s="333">
        <v>45108</v>
      </c>
      <c r="Y616" s="333">
        <v>45473</v>
      </c>
      <c r="Z616" s="322" t="s">
        <v>3518</v>
      </c>
      <c r="AA616" s="472">
        <v>0.4</v>
      </c>
      <c r="AB616" s="343">
        <v>400</v>
      </c>
      <c r="AC616" s="343">
        <f t="shared" si="42"/>
        <v>160</v>
      </c>
      <c r="AD616" s="348"/>
    </row>
    <row r="617" spans="1:30" s="336" customFormat="1" ht="15" customHeight="1">
      <c r="A617" s="317" t="s">
        <v>27</v>
      </c>
      <c r="B617" s="317" t="s">
        <v>3129</v>
      </c>
      <c r="C617" s="317" t="s">
        <v>3130</v>
      </c>
      <c r="D617" s="315" t="s">
        <v>3131</v>
      </c>
      <c r="E617" s="317" t="s">
        <v>3484</v>
      </c>
      <c r="F617" s="317" t="s">
        <v>3485</v>
      </c>
      <c r="G617" s="317" t="s">
        <v>33</v>
      </c>
      <c r="H617" s="318" t="s">
        <v>3486</v>
      </c>
      <c r="I617" s="319" t="e">
        <f>VLOOKUP(H617,#REF!,1,FALSE)</f>
        <v>#REF!</v>
      </c>
      <c r="J617" s="462" t="s">
        <v>35</v>
      </c>
      <c r="K617" s="317" t="s">
        <v>3487</v>
      </c>
      <c r="L617" s="463" t="s">
        <v>3488</v>
      </c>
      <c r="M617" s="354" t="s">
        <v>3489</v>
      </c>
      <c r="N617" s="384" t="s">
        <v>3490</v>
      </c>
      <c r="O617" s="485" t="s">
        <v>3491</v>
      </c>
      <c r="P617" s="513">
        <v>6740</v>
      </c>
      <c r="Q617" s="514">
        <v>1.33</v>
      </c>
      <c r="R617" s="513">
        <f t="shared" ref="R617:R680" si="43">ROUND(P617*Q617,2)</f>
        <v>8964.2000000000007</v>
      </c>
      <c r="S617" s="520">
        <v>202308</v>
      </c>
      <c r="T617" s="410" t="s">
        <v>3519</v>
      </c>
      <c r="U617" s="506"/>
      <c r="V617" s="516">
        <v>0</v>
      </c>
      <c r="W617" s="506"/>
      <c r="X617" s="333"/>
      <c r="Y617" s="333"/>
      <c r="Z617" s="322"/>
      <c r="AA617" s="472"/>
      <c r="AB617" s="343"/>
      <c r="AC617" s="343"/>
      <c r="AD617" s="348"/>
    </row>
    <row r="618" spans="1:30" s="336" customFormat="1" ht="15" customHeight="1">
      <c r="A618" s="317" t="s">
        <v>27</v>
      </c>
      <c r="B618" s="317" t="s">
        <v>3129</v>
      </c>
      <c r="C618" s="317" t="s">
        <v>3073</v>
      </c>
      <c r="D618" s="315" t="s">
        <v>3131</v>
      </c>
      <c r="E618" s="317" t="s">
        <v>3520</v>
      </c>
      <c r="F618" s="317" t="s">
        <v>3521</v>
      </c>
      <c r="G618" s="317" t="s">
        <v>33</v>
      </c>
      <c r="H618" s="318" t="s">
        <v>3522</v>
      </c>
      <c r="I618" s="319" t="e">
        <f>VLOOKUP(H618,#REF!,1,FALSE)</f>
        <v>#REF!</v>
      </c>
      <c r="J618" s="462" t="s">
        <v>35</v>
      </c>
      <c r="K618" s="317" t="s">
        <v>3523</v>
      </c>
      <c r="L618" s="463" t="s">
        <v>3524</v>
      </c>
      <c r="M618" s="354" t="s">
        <v>3525</v>
      </c>
      <c r="N618" s="384" t="s">
        <v>3526</v>
      </c>
      <c r="O618" s="485" t="s">
        <v>3527</v>
      </c>
      <c r="P618" s="513">
        <v>6740</v>
      </c>
      <c r="Q618" s="514">
        <v>64.98</v>
      </c>
      <c r="R618" s="513">
        <f t="shared" si="43"/>
        <v>437965.2</v>
      </c>
      <c r="S618" s="327">
        <v>202309</v>
      </c>
      <c r="T618" s="322" t="s">
        <v>3528</v>
      </c>
      <c r="U618" s="506"/>
      <c r="V618" s="516">
        <v>64.980766295999999</v>
      </c>
      <c r="W618" s="517">
        <v>0</v>
      </c>
      <c r="X618" s="403">
        <v>45108</v>
      </c>
      <c r="Y618" s="333">
        <v>45473</v>
      </c>
      <c r="Z618" s="322" t="s">
        <v>3529</v>
      </c>
      <c r="AA618" s="472">
        <v>0.4</v>
      </c>
      <c r="AB618" s="506">
        <v>160</v>
      </c>
      <c r="AC618" s="506">
        <f t="shared" ref="AC618:AC627" si="44">AA618*AB618</f>
        <v>64</v>
      </c>
      <c r="AD618" s="348"/>
    </row>
    <row r="619" spans="1:30" s="336" customFormat="1" ht="15" customHeight="1">
      <c r="A619" s="317" t="s">
        <v>27</v>
      </c>
      <c r="B619" s="317" t="s">
        <v>3129</v>
      </c>
      <c r="C619" s="317" t="s">
        <v>3073</v>
      </c>
      <c r="D619" s="315" t="s">
        <v>3131</v>
      </c>
      <c r="E619" s="317" t="s">
        <v>3520</v>
      </c>
      <c r="F619" s="317" t="s">
        <v>3521</v>
      </c>
      <c r="G619" s="317" t="s">
        <v>33</v>
      </c>
      <c r="H619" s="318" t="s">
        <v>3522</v>
      </c>
      <c r="I619" s="319" t="e">
        <f>VLOOKUP(H619,#REF!,1,FALSE)</f>
        <v>#REF!</v>
      </c>
      <c r="J619" s="462" t="s">
        <v>35</v>
      </c>
      <c r="K619" s="317" t="s">
        <v>3073</v>
      </c>
      <c r="L619" s="463" t="s">
        <v>3530</v>
      </c>
      <c r="M619" s="354" t="s">
        <v>3531</v>
      </c>
      <c r="N619" s="384">
        <v>44927</v>
      </c>
      <c r="O619" s="485" t="s">
        <v>1359</v>
      </c>
      <c r="P619" s="513">
        <v>6740</v>
      </c>
      <c r="Q619" s="514">
        <v>67.430000000000007</v>
      </c>
      <c r="R619" s="513">
        <f t="shared" si="43"/>
        <v>454478.2</v>
      </c>
      <c r="S619" s="327">
        <v>202309</v>
      </c>
      <c r="T619" s="322"/>
      <c r="U619" s="506"/>
      <c r="V619" s="516">
        <v>67.427009583</v>
      </c>
      <c r="W619" s="517">
        <v>0</v>
      </c>
      <c r="X619" s="403">
        <v>45108</v>
      </c>
      <c r="Y619" s="333">
        <v>45473</v>
      </c>
      <c r="Z619" s="322" t="s">
        <v>3531</v>
      </c>
      <c r="AA619" s="472">
        <v>0.4</v>
      </c>
      <c r="AB619" s="343">
        <v>160</v>
      </c>
      <c r="AC619" s="506">
        <f t="shared" si="44"/>
        <v>64</v>
      </c>
      <c r="AD619" s="348"/>
    </row>
    <row r="620" spans="1:30" s="336" customFormat="1" ht="15" customHeight="1">
      <c r="A620" s="525" t="s">
        <v>27</v>
      </c>
      <c r="B620" s="525" t="s">
        <v>3129</v>
      </c>
      <c r="C620" s="525" t="s">
        <v>3073</v>
      </c>
      <c r="D620" s="315" t="s">
        <v>3131</v>
      </c>
      <c r="E620" s="525" t="s">
        <v>3520</v>
      </c>
      <c r="F620" s="525" t="s">
        <v>3521</v>
      </c>
      <c r="G620" s="525" t="s">
        <v>33</v>
      </c>
      <c r="H620" s="318" t="s">
        <v>3522</v>
      </c>
      <c r="I620" s="319" t="e">
        <f>VLOOKUP(H620,#REF!,1,FALSE)</f>
        <v>#REF!</v>
      </c>
      <c r="J620" s="462" t="s">
        <v>35</v>
      </c>
      <c r="K620" s="525" t="s">
        <v>3073</v>
      </c>
      <c r="L620" s="526" t="s">
        <v>3532</v>
      </c>
      <c r="M620" s="354" t="s">
        <v>3525</v>
      </c>
      <c r="N620" s="384" t="s">
        <v>3533</v>
      </c>
      <c r="O620" s="506" t="s">
        <v>3534</v>
      </c>
      <c r="P620" s="513">
        <v>6740</v>
      </c>
      <c r="Q620" s="514">
        <v>65.87</v>
      </c>
      <c r="R620" s="513">
        <f t="shared" si="43"/>
        <v>443963.8</v>
      </c>
      <c r="S620" s="327">
        <v>202309</v>
      </c>
      <c r="T620" s="322" t="s">
        <v>3535</v>
      </c>
      <c r="U620" s="506"/>
      <c r="V620" s="516">
        <v>65.872756957999997</v>
      </c>
      <c r="W620" s="517">
        <v>0</v>
      </c>
      <c r="X620" s="403">
        <v>45108</v>
      </c>
      <c r="Y620" s="333">
        <v>45473</v>
      </c>
      <c r="Z620" s="519" t="s">
        <v>3536</v>
      </c>
      <c r="AA620" s="472">
        <v>0.4</v>
      </c>
      <c r="AB620" s="506">
        <v>160</v>
      </c>
      <c r="AC620" s="506">
        <f t="shared" si="44"/>
        <v>64</v>
      </c>
      <c r="AD620" s="348"/>
    </row>
    <row r="621" spans="1:30" s="336" customFormat="1" ht="15" customHeight="1">
      <c r="A621" s="525" t="s">
        <v>27</v>
      </c>
      <c r="B621" s="525" t="s">
        <v>3129</v>
      </c>
      <c r="C621" s="525" t="s">
        <v>3073</v>
      </c>
      <c r="D621" s="315" t="s">
        <v>3131</v>
      </c>
      <c r="E621" s="525" t="s">
        <v>3520</v>
      </c>
      <c r="F621" s="525" t="s">
        <v>3521</v>
      </c>
      <c r="G621" s="525" t="s">
        <v>33</v>
      </c>
      <c r="H621" s="318" t="s">
        <v>3522</v>
      </c>
      <c r="I621" s="319" t="e">
        <f>VLOOKUP(H621,#REF!,1,FALSE)</f>
        <v>#REF!</v>
      </c>
      <c r="J621" s="462" t="s">
        <v>334</v>
      </c>
      <c r="K621" s="525" t="s">
        <v>3073</v>
      </c>
      <c r="L621" s="526" t="s">
        <v>3537</v>
      </c>
      <c r="M621" s="354" t="s">
        <v>3538</v>
      </c>
      <c r="N621" s="384">
        <v>44044</v>
      </c>
      <c r="O621" s="485" t="s">
        <v>156</v>
      </c>
      <c r="P621" s="513">
        <v>6740</v>
      </c>
      <c r="Q621" s="514">
        <v>6.13</v>
      </c>
      <c r="R621" s="513">
        <f t="shared" si="43"/>
        <v>41316.199999999997</v>
      </c>
      <c r="S621" s="327">
        <v>202309</v>
      </c>
      <c r="T621" s="322" t="s">
        <v>3539</v>
      </c>
      <c r="U621" s="506"/>
      <c r="V621" s="516">
        <v>2.1</v>
      </c>
      <c r="W621" s="517">
        <v>0</v>
      </c>
      <c r="X621" s="403">
        <v>45108</v>
      </c>
      <c r="Y621" s="333">
        <v>45473</v>
      </c>
      <c r="Z621" s="322" t="s">
        <v>3538</v>
      </c>
      <c r="AA621" s="472">
        <v>0.4</v>
      </c>
      <c r="AB621" s="343">
        <v>20</v>
      </c>
      <c r="AC621" s="343">
        <f t="shared" si="44"/>
        <v>8</v>
      </c>
      <c r="AD621" s="348"/>
    </row>
    <row r="622" spans="1:30" s="52" customFormat="1" ht="15" customHeight="1">
      <c r="A622" s="54" t="s">
        <v>27</v>
      </c>
      <c r="B622" s="54" t="s">
        <v>3129</v>
      </c>
      <c r="C622" s="54" t="s">
        <v>3237</v>
      </c>
      <c r="D622" s="53" t="s">
        <v>3131</v>
      </c>
      <c r="E622" s="54" t="s">
        <v>3540</v>
      </c>
      <c r="F622" s="54" t="s">
        <v>3541</v>
      </c>
      <c r="G622" s="54" t="s">
        <v>33</v>
      </c>
      <c r="H622" s="55" t="s">
        <v>3542</v>
      </c>
      <c r="I622" s="35" t="e">
        <f>VLOOKUP(H622,#REF!,1,FALSE)</f>
        <v>#REF!</v>
      </c>
      <c r="J622" s="215" t="s">
        <v>35</v>
      </c>
      <c r="K622" s="54" t="s">
        <v>3543</v>
      </c>
      <c r="L622" s="154" t="s">
        <v>3544</v>
      </c>
      <c r="M622" s="72" t="s">
        <v>3545</v>
      </c>
      <c r="N622" s="75" t="s">
        <v>3546</v>
      </c>
      <c r="O622" s="71" t="s">
        <v>3547</v>
      </c>
      <c r="P622" s="268">
        <v>6740</v>
      </c>
      <c r="Q622" s="269">
        <v>59.67</v>
      </c>
      <c r="R622" s="268">
        <f t="shared" si="43"/>
        <v>402175.8</v>
      </c>
      <c r="S622" s="45">
        <v>202309</v>
      </c>
      <c r="T622" s="58" t="s">
        <v>3548</v>
      </c>
      <c r="U622" s="258"/>
      <c r="V622" s="270">
        <v>59.670589446999998</v>
      </c>
      <c r="W622" s="271">
        <v>0</v>
      </c>
      <c r="X622" s="49"/>
      <c r="Y622" s="276"/>
      <c r="Z622" s="58" t="s">
        <v>3549</v>
      </c>
      <c r="AA622" s="223">
        <v>0.4</v>
      </c>
      <c r="AB622" s="81">
        <v>140</v>
      </c>
      <c r="AC622" s="258">
        <f t="shared" si="44"/>
        <v>56</v>
      </c>
      <c r="AD622" s="80"/>
    </row>
    <row r="623" spans="1:30" s="52" customFormat="1" ht="15" customHeight="1">
      <c r="A623" s="54" t="s">
        <v>27</v>
      </c>
      <c r="B623" s="54" t="s">
        <v>3129</v>
      </c>
      <c r="C623" s="54" t="s">
        <v>3237</v>
      </c>
      <c r="D623" s="53" t="s">
        <v>3131</v>
      </c>
      <c r="E623" s="54" t="s">
        <v>3540</v>
      </c>
      <c r="F623" s="54" t="s">
        <v>3541</v>
      </c>
      <c r="G623" s="54" t="s">
        <v>33</v>
      </c>
      <c r="H623" s="55" t="s">
        <v>3542</v>
      </c>
      <c r="I623" s="35" t="e">
        <f>VLOOKUP(H623,#REF!,1,FALSE)</f>
        <v>#REF!</v>
      </c>
      <c r="J623" s="215" t="s">
        <v>35</v>
      </c>
      <c r="K623" s="54" t="s">
        <v>3067</v>
      </c>
      <c r="L623" s="154" t="s">
        <v>3550</v>
      </c>
      <c r="M623" s="72" t="s">
        <v>3545</v>
      </c>
      <c r="N623" s="75" t="s">
        <v>3551</v>
      </c>
      <c r="O623" s="71" t="s">
        <v>2201</v>
      </c>
      <c r="P623" s="268">
        <v>6740</v>
      </c>
      <c r="Q623" s="269">
        <v>49.88</v>
      </c>
      <c r="R623" s="268">
        <f t="shared" si="43"/>
        <v>336191.2</v>
      </c>
      <c r="S623" s="45">
        <v>202309</v>
      </c>
      <c r="T623" s="58" t="s">
        <v>3552</v>
      </c>
      <c r="U623" s="258"/>
      <c r="V623" s="270">
        <v>49.877929688000002</v>
      </c>
      <c r="W623" s="271">
        <v>0</v>
      </c>
      <c r="X623" s="49"/>
      <c r="Y623" s="276"/>
      <c r="Z623" s="58" t="s">
        <v>3553</v>
      </c>
      <c r="AA623" s="223">
        <v>0.4</v>
      </c>
      <c r="AB623" s="81">
        <v>120</v>
      </c>
      <c r="AC623" s="258">
        <f t="shared" si="44"/>
        <v>48</v>
      </c>
      <c r="AD623" s="80"/>
    </row>
    <row r="624" spans="1:30" s="52" customFormat="1" ht="15" customHeight="1">
      <c r="A624" s="54" t="s">
        <v>27</v>
      </c>
      <c r="B624" s="54" t="s">
        <v>3129</v>
      </c>
      <c r="C624" s="54" t="s">
        <v>3237</v>
      </c>
      <c r="D624" s="53" t="s">
        <v>3131</v>
      </c>
      <c r="E624" s="54" t="s">
        <v>3540</v>
      </c>
      <c r="F624" s="54" t="s">
        <v>3541</v>
      </c>
      <c r="G624" s="54" t="s">
        <v>33</v>
      </c>
      <c r="H624" s="55" t="s">
        <v>3542</v>
      </c>
      <c r="I624" s="35" t="e">
        <f>VLOOKUP(H624,#REF!,1,FALSE)</f>
        <v>#REF!</v>
      </c>
      <c r="J624" s="215" t="s">
        <v>35</v>
      </c>
      <c r="K624" s="54" t="s">
        <v>3067</v>
      </c>
      <c r="L624" s="154" t="s">
        <v>3554</v>
      </c>
      <c r="M624" s="72" t="s">
        <v>3555</v>
      </c>
      <c r="N624" s="75">
        <v>44805</v>
      </c>
      <c r="O624" s="71" t="s">
        <v>328</v>
      </c>
      <c r="P624" s="268">
        <v>6740</v>
      </c>
      <c r="Q624" s="269">
        <v>85.04</v>
      </c>
      <c r="R624" s="268">
        <f t="shared" si="43"/>
        <v>573169.6</v>
      </c>
      <c r="S624" s="45">
        <v>202309</v>
      </c>
      <c r="T624" s="58" t="s">
        <v>3556</v>
      </c>
      <c r="U624" s="258"/>
      <c r="V624" s="270">
        <v>85.044517517000003</v>
      </c>
      <c r="W624" s="271">
        <v>0</v>
      </c>
      <c r="X624" s="49"/>
      <c r="Y624" s="276"/>
      <c r="Z624" s="58" t="s">
        <v>3557</v>
      </c>
      <c r="AA624" s="223">
        <v>0.4</v>
      </c>
      <c r="AB624" s="81">
        <v>200</v>
      </c>
      <c r="AC624" s="258">
        <f t="shared" si="44"/>
        <v>80</v>
      </c>
      <c r="AD624" s="80"/>
    </row>
    <row r="625" spans="1:30" s="52" customFormat="1" ht="15" customHeight="1">
      <c r="A625" s="54" t="s">
        <v>27</v>
      </c>
      <c r="B625" s="54" t="s">
        <v>3129</v>
      </c>
      <c r="C625" s="54" t="s">
        <v>3237</v>
      </c>
      <c r="D625" s="53" t="s">
        <v>3131</v>
      </c>
      <c r="E625" s="54" t="s">
        <v>3540</v>
      </c>
      <c r="F625" s="54" t="s">
        <v>3541</v>
      </c>
      <c r="G625" s="54" t="s">
        <v>33</v>
      </c>
      <c r="H625" s="55" t="s">
        <v>3542</v>
      </c>
      <c r="I625" s="35" t="e">
        <f>VLOOKUP(H625,#REF!,1,FALSE)</f>
        <v>#REF!</v>
      </c>
      <c r="J625" s="215" t="s">
        <v>35</v>
      </c>
      <c r="K625" s="54" t="s">
        <v>3067</v>
      </c>
      <c r="L625" s="154" t="s">
        <v>3558</v>
      </c>
      <c r="M625" s="72" t="s">
        <v>3559</v>
      </c>
      <c r="N625" s="75" t="s">
        <v>3560</v>
      </c>
      <c r="O625" s="54" t="s">
        <v>3279</v>
      </c>
      <c r="P625" s="268">
        <v>6740</v>
      </c>
      <c r="Q625" s="269">
        <v>8</v>
      </c>
      <c r="R625" s="268">
        <f t="shared" si="43"/>
        <v>53920</v>
      </c>
      <c r="S625" s="45">
        <v>202309</v>
      </c>
      <c r="T625" s="58" t="s">
        <v>3561</v>
      </c>
      <c r="U625" s="258"/>
      <c r="V625" s="270">
        <v>7.4973570900000004</v>
      </c>
      <c r="W625" s="271">
        <v>0</v>
      </c>
      <c r="X625" s="49"/>
      <c r="Y625" s="276"/>
      <c r="Z625" s="58" t="s">
        <v>3562</v>
      </c>
      <c r="AA625" s="223">
        <v>0.4</v>
      </c>
      <c r="AB625" s="81">
        <v>20</v>
      </c>
      <c r="AC625" s="258">
        <f t="shared" si="44"/>
        <v>8</v>
      </c>
      <c r="AD625" s="80"/>
    </row>
    <row r="626" spans="1:30" s="52" customFormat="1" ht="15" customHeight="1">
      <c r="A626" s="54" t="s">
        <v>27</v>
      </c>
      <c r="B626" s="54" t="s">
        <v>3129</v>
      </c>
      <c r="C626" s="54" t="s">
        <v>3237</v>
      </c>
      <c r="D626" s="53" t="s">
        <v>3131</v>
      </c>
      <c r="E626" s="54" t="s">
        <v>3540</v>
      </c>
      <c r="F626" s="54" t="s">
        <v>3541</v>
      </c>
      <c r="G626" s="54" t="s">
        <v>33</v>
      </c>
      <c r="H626" s="55" t="s">
        <v>3563</v>
      </c>
      <c r="I626" s="35" t="e">
        <f>VLOOKUP(H626,#REF!,1,FALSE)</f>
        <v>#REF!</v>
      </c>
      <c r="J626" s="215" t="s">
        <v>35</v>
      </c>
      <c r="K626" s="54" t="s">
        <v>3067</v>
      </c>
      <c r="L626" s="154" t="s">
        <v>3564</v>
      </c>
      <c r="M626" s="72" t="s">
        <v>3284</v>
      </c>
      <c r="N626" s="75" t="s">
        <v>3565</v>
      </c>
      <c r="O626" s="54" t="s">
        <v>2664</v>
      </c>
      <c r="P626" s="268">
        <v>6740</v>
      </c>
      <c r="Q626" s="269">
        <v>0</v>
      </c>
      <c r="R626" s="268">
        <f t="shared" si="43"/>
        <v>0</v>
      </c>
      <c r="S626" s="45">
        <v>202309</v>
      </c>
      <c r="T626" s="272" t="s">
        <v>3566</v>
      </c>
      <c r="U626" s="258"/>
      <c r="V626" s="270">
        <v>0</v>
      </c>
      <c r="W626" s="271">
        <v>0</v>
      </c>
      <c r="X626" s="49"/>
      <c r="Y626" s="49"/>
      <c r="Z626" s="272"/>
      <c r="AA626" s="233">
        <v>0</v>
      </c>
      <c r="AB626" s="258">
        <v>0</v>
      </c>
      <c r="AC626" s="258">
        <f t="shared" si="44"/>
        <v>0</v>
      </c>
      <c r="AD626" s="80"/>
    </row>
    <row r="627" spans="1:30" s="52" customFormat="1" ht="15" customHeight="1">
      <c r="A627" s="54" t="s">
        <v>27</v>
      </c>
      <c r="B627" s="54" t="s">
        <v>3129</v>
      </c>
      <c r="C627" s="54" t="s">
        <v>3237</v>
      </c>
      <c r="D627" s="53" t="s">
        <v>3131</v>
      </c>
      <c r="E627" s="54" t="s">
        <v>3540</v>
      </c>
      <c r="F627" s="54" t="s">
        <v>3541</v>
      </c>
      <c r="G627" s="54" t="s">
        <v>33</v>
      </c>
      <c r="H627" s="55" t="s">
        <v>3563</v>
      </c>
      <c r="I627" s="35" t="e">
        <f>VLOOKUP(H627,#REF!,1,FALSE)</f>
        <v>#REF!</v>
      </c>
      <c r="J627" s="215" t="s">
        <v>1238</v>
      </c>
      <c r="K627" s="54" t="s">
        <v>3067</v>
      </c>
      <c r="L627" s="154" t="s">
        <v>3567</v>
      </c>
      <c r="M627" s="72" t="s">
        <v>3289</v>
      </c>
      <c r="N627" s="75" t="s">
        <v>3565</v>
      </c>
      <c r="O627" s="54" t="s">
        <v>2664</v>
      </c>
      <c r="P627" s="268">
        <v>6740</v>
      </c>
      <c r="Q627" s="269">
        <v>105.85</v>
      </c>
      <c r="R627" s="268">
        <f t="shared" si="43"/>
        <v>713429</v>
      </c>
      <c r="S627" s="45">
        <v>202309</v>
      </c>
      <c r="T627" s="272" t="s">
        <v>3568</v>
      </c>
      <c r="U627" s="258"/>
      <c r="V627" s="270">
        <v>105.85207403079001</v>
      </c>
      <c r="W627" s="271">
        <v>0</v>
      </c>
      <c r="X627" s="49"/>
      <c r="Y627" s="49"/>
      <c r="Z627" s="272" t="s">
        <v>3569</v>
      </c>
      <c r="AA627" s="233">
        <v>0.4</v>
      </c>
      <c r="AB627" s="258">
        <v>260</v>
      </c>
      <c r="AC627" s="258">
        <f t="shared" si="44"/>
        <v>104</v>
      </c>
      <c r="AD627" s="80"/>
    </row>
    <row r="628" spans="1:30" s="52" customFormat="1" ht="15" customHeight="1">
      <c r="A628" s="54" t="s">
        <v>27</v>
      </c>
      <c r="B628" s="54" t="s">
        <v>3129</v>
      </c>
      <c r="C628" s="54" t="s">
        <v>3237</v>
      </c>
      <c r="D628" s="53" t="s">
        <v>3131</v>
      </c>
      <c r="E628" s="54" t="s">
        <v>3540</v>
      </c>
      <c r="F628" s="54" t="s">
        <v>3541</v>
      </c>
      <c r="G628" s="54" t="s">
        <v>33</v>
      </c>
      <c r="H628" s="55" t="s">
        <v>3563</v>
      </c>
      <c r="I628" s="35" t="e">
        <f>VLOOKUP(H628,#REF!,1,FALSE)</f>
        <v>#REF!</v>
      </c>
      <c r="J628" s="215" t="s">
        <v>86</v>
      </c>
      <c r="K628" s="54" t="s">
        <v>3067</v>
      </c>
      <c r="L628" s="154" t="s">
        <v>3570</v>
      </c>
      <c r="M628" s="72" t="s">
        <v>3289</v>
      </c>
      <c r="N628" s="75">
        <v>45108</v>
      </c>
      <c r="O628" s="54" t="s">
        <v>3340</v>
      </c>
      <c r="P628" s="268">
        <v>12000</v>
      </c>
      <c r="Q628" s="269">
        <v>1</v>
      </c>
      <c r="R628" s="268">
        <f t="shared" si="43"/>
        <v>12000</v>
      </c>
      <c r="S628" s="45">
        <v>202309</v>
      </c>
      <c r="T628" s="58" t="s">
        <v>3571</v>
      </c>
      <c r="U628" s="258"/>
      <c r="V628" s="270">
        <v>1.0732E-5</v>
      </c>
      <c r="W628" s="271">
        <v>0</v>
      </c>
      <c r="X628" s="49"/>
      <c r="Y628" s="49"/>
      <c r="Z628" s="58" t="s">
        <v>3572</v>
      </c>
      <c r="AA628" s="223">
        <v>1</v>
      </c>
      <c r="AB628" s="81">
        <v>0.1</v>
      </c>
      <c r="AC628" s="81">
        <f>AB628*AA628</f>
        <v>0.1</v>
      </c>
      <c r="AD628" s="80"/>
    </row>
    <row r="629" spans="1:30" s="52" customFormat="1" ht="15" customHeight="1">
      <c r="A629" s="54" t="s">
        <v>27</v>
      </c>
      <c r="B629" s="54" t="s">
        <v>3129</v>
      </c>
      <c r="C629" s="54" t="s">
        <v>3237</v>
      </c>
      <c r="D629" s="53" t="s">
        <v>3131</v>
      </c>
      <c r="E629" s="54" t="s">
        <v>3540</v>
      </c>
      <c r="F629" s="54" t="s">
        <v>3541</v>
      </c>
      <c r="G629" s="54" t="s">
        <v>33</v>
      </c>
      <c r="H629" s="55" t="s">
        <v>3542</v>
      </c>
      <c r="I629" s="35" t="e">
        <f>VLOOKUP(H629,#REF!,1,FALSE)</f>
        <v>#REF!</v>
      </c>
      <c r="J629" s="215" t="s">
        <v>35</v>
      </c>
      <c r="K629" s="54" t="s">
        <v>3543</v>
      </c>
      <c r="L629" s="154" t="s">
        <v>3544</v>
      </c>
      <c r="M629" s="72" t="s">
        <v>3545</v>
      </c>
      <c r="N629" s="75" t="s">
        <v>3546</v>
      </c>
      <c r="O629" s="71" t="s">
        <v>3547</v>
      </c>
      <c r="P629" s="268">
        <v>6740</v>
      </c>
      <c r="Q629" s="269">
        <v>0.42</v>
      </c>
      <c r="R629" s="268">
        <f t="shared" si="43"/>
        <v>2830.8</v>
      </c>
      <c r="S629" s="278">
        <v>202308</v>
      </c>
      <c r="T629" s="189" t="s">
        <v>3573</v>
      </c>
      <c r="U629" s="258"/>
      <c r="V629" s="270">
        <v>0</v>
      </c>
      <c r="W629" s="258"/>
      <c r="X629" s="49"/>
      <c r="Y629" s="49"/>
      <c r="Z629" s="58"/>
      <c r="AA629" s="223"/>
      <c r="AB629" s="81"/>
      <c r="AC629" s="81"/>
      <c r="AD629" s="80"/>
    </row>
    <row r="630" spans="1:30" s="52" customFormat="1" ht="15" customHeight="1">
      <c r="A630" s="54" t="s">
        <v>27</v>
      </c>
      <c r="B630" s="54" t="s">
        <v>3129</v>
      </c>
      <c r="C630" s="54" t="s">
        <v>3237</v>
      </c>
      <c r="D630" s="53" t="s">
        <v>3131</v>
      </c>
      <c r="E630" s="54" t="s">
        <v>3540</v>
      </c>
      <c r="F630" s="54" t="s">
        <v>3541</v>
      </c>
      <c r="G630" s="54" t="s">
        <v>33</v>
      </c>
      <c r="H630" s="55" t="s">
        <v>3542</v>
      </c>
      <c r="I630" s="35" t="e">
        <f>VLOOKUP(H630,#REF!,1,FALSE)</f>
        <v>#REF!</v>
      </c>
      <c r="J630" s="215" t="s">
        <v>35</v>
      </c>
      <c r="K630" s="54" t="s">
        <v>3067</v>
      </c>
      <c r="L630" s="154" t="s">
        <v>3550</v>
      </c>
      <c r="M630" s="72" t="s">
        <v>3545</v>
      </c>
      <c r="N630" s="75">
        <v>44805</v>
      </c>
      <c r="O630" s="71" t="s">
        <v>171</v>
      </c>
      <c r="P630" s="268">
        <v>6740</v>
      </c>
      <c r="Q630" s="269">
        <v>0.94</v>
      </c>
      <c r="R630" s="268">
        <f t="shared" si="43"/>
        <v>6335.6</v>
      </c>
      <c r="S630" s="278">
        <v>202308</v>
      </c>
      <c r="T630" s="189" t="s">
        <v>3574</v>
      </c>
      <c r="U630" s="258"/>
      <c r="V630" s="270">
        <v>0</v>
      </c>
      <c r="W630" s="258"/>
      <c r="X630" s="49"/>
      <c r="Y630" s="49"/>
      <c r="Z630" s="58"/>
      <c r="AA630" s="223"/>
      <c r="AB630" s="81"/>
      <c r="AC630" s="81"/>
      <c r="AD630" s="80"/>
    </row>
    <row r="631" spans="1:30" s="52" customFormat="1" ht="15" customHeight="1">
      <c r="A631" s="54" t="s">
        <v>27</v>
      </c>
      <c r="B631" s="54" t="s">
        <v>3129</v>
      </c>
      <c r="C631" s="54" t="s">
        <v>3237</v>
      </c>
      <c r="D631" s="53" t="s">
        <v>3131</v>
      </c>
      <c r="E631" s="54" t="s">
        <v>3540</v>
      </c>
      <c r="F631" s="54" t="s">
        <v>3541</v>
      </c>
      <c r="G631" s="54" t="s">
        <v>33</v>
      </c>
      <c r="H631" s="55" t="s">
        <v>3563</v>
      </c>
      <c r="I631" s="35" t="e">
        <f>VLOOKUP(H631,#REF!,1,FALSE)</f>
        <v>#REF!</v>
      </c>
      <c r="J631" s="215" t="s">
        <v>1238</v>
      </c>
      <c r="K631" s="54" t="s">
        <v>3067</v>
      </c>
      <c r="L631" s="154" t="s">
        <v>3567</v>
      </c>
      <c r="M631" s="72" t="s">
        <v>3289</v>
      </c>
      <c r="N631" s="75" t="s">
        <v>3575</v>
      </c>
      <c r="O631" s="54" t="s">
        <v>3576</v>
      </c>
      <c r="P631" s="268">
        <v>6740</v>
      </c>
      <c r="Q631" s="269">
        <v>1.32</v>
      </c>
      <c r="R631" s="268">
        <f t="shared" si="43"/>
        <v>8896.7999999999993</v>
      </c>
      <c r="S631" s="278">
        <v>202308</v>
      </c>
      <c r="T631" s="189" t="s">
        <v>3577</v>
      </c>
      <c r="U631" s="258"/>
      <c r="V631" s="270">
        <v>0</v>
      </c>
      <c r="W631" s="258"/>
      <c r="X631" s="49"/>
      <c r="Y631" s="49"/>
      <c r="Z631" s="58"/>
      <c r="AA631" s="223"/>
      <c r="AB631" s="81"/>
      <c r="AC631" s="81"/>
      <c r="AD631" s="80"/>
    </row>
    <row r="632" spans="1:30" s="336" customFormat="1" ht="15" customHeight="1">
      <c r="A632" s="317" t="s">
        <v>27</v>
      </c>
      <c r="B632" s="317" t="s">
        <v>3129</v>
      </c>
      <c r="C632" s="317" t="s">
        <v>3226</v>
      </c>
      <c r="D632" s="315" t="s">
        <v>3131</v>
      </c>
      <c r="E632" s="317" t="s">
        <v>3578</v>
      </c>
      <c r="F632" s="317" t="s">
        <v>3579</v>
      </c>
      <c r="G632" s="317" t="s">
        <v>33</v>
      </c>
      <c r="H632" s="318" t="s">
        <v>3580</v>
      </c>
      <c r="I632" s="319" t="e">
        <f>VLOOKUP(H632,#REF!,1,FALSE)</f>
        <v>#REF!</v>
      </c>
      <c r="J632" s="462" t="s">
        <v>35</v>
      </c>
      <c r="K632" s="317" t="s">
        <v>3418</v>
      </c>
      <c r="L632" s="463" t="s">
        <v>3579</v>
      </c>
      <c r="M632" s="354" t="s">
        <v>3581</v>
      </c>
      <c r="N632" s="402" t="s">
        <v>3582</v>
      </c>
      <c r="O632" s="315" t="s">
        <v>3583</v>
      </c>
      <c r="P632" s="513">
        <v>6740</v>
      </c>
      <c r="Q632" s="514">
        <v>43.86</v>
      </c>
      <c r="R632" s="513">
        <f t="shared" si="43"/>
        <v>295616.40000000002</v>
      </c>
      <c r="S632" s="327">
        <v>202309</v>
      </c>
      <c r="T632" s="322" t="s">
        <v>3584</v>
      </c>
      <c r="U632" s="506"/>
      <c r="V632" s="516">
        <v>43.857883452999999</v>
      </c>
      <c r="W632" s="517">
        <v>0</v>
      </c>
      <c r="X632" s="333">
        <v>45108</v>
      </c>
      <c r="Y632" s="333">
        <v>45473</v>
      </c>
      <c r="Z632" s="322" t="s">
        <v>3585</v>
      </c>
      <c r="AA632" s="472">
        <v>0.4</v>
      </c>
      <c r="AB632" s="343">
        <v>100</v>
      </c>
      <c r="AC632" s="506">
        <f>AA632*AB632</f>
        <v>40</v>
      </c>
      <c r="AD632" s="348"/>
    </row>
    <row r="633" spans="1:30" s="336" customFormat="1" ht="15" customHeight="1">
      <c r="A633" s="317" t="s">
        <v>27</v>
      </c>
      <c r="B633" s="317" t="s">
        <v>3129</v>
      </c>
      <c r="C633" s="317" t="s">
        <v>3226</v>
      </c>
      <c r="D633" s="315" t="s">
        <v>3131</v>
      </c>
      <c r="E633" s="317" t="s">
        <v>3578</v>
      </c>
      <c r="F633" s="317" t="s">
        <v>3579</v>
      </c>
      <c r="G633" s="317" t="s">
        <v>33</v>
      </c>
      <c r="H633" s="318" t="s">
        <v>3580</v>
      </c>
      <c r="I633" s="319" t="e">
        <f>VLOOKUP(H633,#REF!,1,FALSE)</f>
        <v>#REF!</v>
      </c>
      <c r="J633" s="462" t="s">
        <v>35</v>
      </c>
      <c r="K633" s="317" t="s">
        <v>3418</v>
      </c>
      <c r="L633" s="463" t="s">
        <v>3579</v>
      </c>
      <c r="M633" s="354" t="s">
        <v>3581</v>
      </c>
      <c r="N633" s="402" t="s">
        <v>3582</v>
      </c>
      <c r="O633" s="315" t="s">
        <v>3583</v>
      </c>
      <c r="P633" s="513">
        <v>6740</v>
      </c>
      <c r="Q633" s="514">
        <v>0.08</v>
      </c>
      <c r="R633" s="513">
        <f t="shared" si="43"/>
        <v>539.20000000000005</v>
      </c>
      <c r="S633" s="520">
        <v>202308</v>
      </c>
      <c r="T633" s="410" t="s">
        <v>3586</v>
      </c>
      <c r="U633" s="506"/>
      <c r="V633" s="516">
        <v>0</v>
      </c>
      <c r="W633" s="506"/>
      <c r="X633" s="333"/>
      <c r="Y633" s="333"/>
      <c r="Z633" s="322"/>
      <c r="AA633" s="472"/>
      <c r="AB633" s="343"/>
      <c r="AC633" s="343"/>
      <c r="AD633" s="348"/>
    </row>
    <row r="634" spans="1:30" s="336" customFormat="1" ht="15" customHeight="1">
      <c r="A634" s="317" t="s">
        <v>27</v>
      </c>
      <c r="B634" s="317" t="s">
        <v>3129</v>
      </c>
      <c r="C634" s="317" t="s">
        <v>3161</v>
      </c>
      <c r="D634" s="315" t="s">
        <v>3131</v>
      </c>
      <c r="E634" s="317" t="s">
        <v>3587</v>
      </c>
      <c r="F634" s="317" t="s">
        <v>3588</v>
      </c>
      <c r="G634" s="317" t="s">
        <v>33</v>
      </c>
      <c r="H634" s="318" t="s">
        <v>3589</v>
      </c>
      <c r="I634" s="319" t="e">
        <f>VLOOKUP(H634,#REF!,1,FALSE)</f>
        <v>#REF!</v>
      </c>
      <c r="J634" s="462" t="s">
        <v>35</v>
      </c>
      <c r="K634" s="317" t="s">
        <v>3590</v>
      </c>
      <c r="L634" s="463" t="s">
        <v>3591</v>
      </c>
      <c r="M634" s="354" t="s">
        <v>3592</v>
      </c>
      <c r="N634" s="527" t="s">
        <v>3593</v>
      </c>
      <c r="O634" s="528" t="s">
        <v>3594</v>
      </c>
      <c r="P634" s="513">
        <v>6740</v>
      </c>
      <c r="Q634" s="514">
        <v>34.54</v>
      </c>
      <c r="R634" s="513">
        <f t="shared" si="43"/>
        <v>232799.6</v>
      </c>
      <c r="S634" s="327">
        <v>202309</v>
      </c>
      <c r="T634" s="322" t="s">
        <v>3595</v>
      </c>
      <c r="U634" s="506"/>
      <c r="V634" s="516">
        <v>34.536304473999998</v>
      </c>
      <c r="W634" s="517">
        <v>0</v>
      </c>
      <c r="X634" s="333">
        <v>45108</v>
      </c>
      <c r="Y634" s="333">
        <v>45473</v>
      </c>
      <c r="Z634" s="322" t="s">
        <v>3596</v>
      </c>
      <c r="AA634" s="472">
        <v>0.4</v>
      </c>
      <c r="AB634" s="343">
        <v>80</v>
      </c>
      <c r="AC634" s="506">
        <f t="shared" ref="AC634:AC697" si="45">AA634*AB634</f>
        <v>32</v>
      </c>
      <c r="AD634" s="348"/>
    </row>
    <row r="635" spans="1:30" s="336" customFormat="1" ht="15" customHeight="1">
      <c r="A635" s="317" t="s">
        <v>27</v>
      </c>
      <c r="B635" s="317" t="s">
        <v>3129</v>
      </c>
      <c r="C635" s="317" t="s">
        <v>3161</v>
      </c>
      <c r="D635" s="315" t="s">
        <v>3131</v>
      </c>
      <c r="E635" s="317" t="s">
        <v>3597</v>
      </c>
      <c r="F635" s="317" t="s">
        <v>3598</v>
      </c>
      <c r="G635" s="317" t="s">
        <v>33</v>
      </c>
      <c r="H635" s="318" t="s">
        <v>3599</v>
      </c>
      <c r="I635" s="319" t="e">
        <f>VLOOKUP(H635,#REF!,1,FALSE)</f>
        <v>#REF!</v>
      </c>
      <c r="J635" s="462" t="s">
        <v>35</v>
      </c>
      <c r="K635" s="317" t="s">
        <v>3045</v>
      </c>
      <c r="L635" s="463" t="s">
        <v>3598</v>
      </c>
      <c r="M635" s="354" t="s">
        <v>3600</v>
      </c>
      <c r="N635" s="402" t="s">
        <v>3601</v>
      </c>
      <c r="O635" s="315" t="s">
        <v>3602</v>
      </c>
      <c r="P635" s="513">
        <v>11000</v>
      </c>
      <c r="Q635" s="514">
        <v>0</v>
      </c>
      <c r="R635" s="513">
        <f t="shared" si="43"/>
        <v>0</v>
      </c>
      <c r="S635" s="327">
        <v>202309</v>
      </c>
      <c r="T635" s="322" t="s">
        <v>3603</v>
      </c>
      <c r="U635" s="506"/>
      <c r="V635" s="516">
        <v>0</v>
      </c>
      <c r="W635" s="517">
        <v>0</v>
      </c>
      <c r="X635" s="333">
        <v>44197</v>
      </c>
      <c r="Y635" s="333">
        <v>44926</v>
      </c>
      <c r="Z635" s="519"/>
      <c r="AA635" s="482">
        <v>0</v>
      </c>
      <c r="AB635" s="506">
        <v>0</v>
      </c>
      <c r="AC635" s="506">
        <f t="shared" si="45"/>
        <v>0</v>
      </c>
      <c r="AD635" s="348"/>
    </row>
    <row r="636" spans="1:30" s="336" customFormat="1" ht="15" customHeight="1">
      <c r="A636" s="315" t="s">
        <v>41</v>
      </c>
      <c r="B636" s="315" t="s">
        <v>3604</v>
      </c>
      <c r="C636" s="315" t="s">
        <v>3161</v>
      </c>
      <c r="D636" s="315" t="s">
        <v>3131</v>
      </c>
      <c r="E636" s="317" t="s">
        <v>3605</v>
      </c>
      <c r="F636" s="317" t="s">
        <v>3606</v>
      </c>
      <c r="G636" s="317" t="s">
        <v>33</v>
      </c>
      <c r="H636" s="318" t="s">
        <v>3607</v>
      </c>
      <c r="I636" s="319" t="e">
        <f>VLOOKUP(H636,#REF!,1,FALSE)</f>
        <v>#REF!</v>
      </c>
      <c r="J636" s="317" t="s">
        <v>86</v>
      </c>
      <c r="K636" s="315" t="s">
        <v>3608</v>
      </c>
      <c r="L636" s="322" t="s">
        <v>3609</v>
      </c>
      <c r="M636" s="516"/>
      <c r="N636" s="402">
        <v>44827</v>
      </c>
      <c r="O636" s="315" t="s">
        <v>328</v>
      </c>
      <c r="P636" s="529">
        <v>50000</v>
      </c>
      <c r="Q636" s="514">
        <v>0</v>
      </c>
      <c r="R636" s="513">
        <f t="shared" si="43"/>
        <v>0</v>
      </c>
      <c r="S636" s="327">
        <v>202309</v>
      </c>
      <c r="T636" s="322" t="s">
        <v>3610</v>
      </c>
      <c r="U636" s="315"/>
      <c r="V636" s="516">
        <v>0</v>
      </c>
      <c r="W636" s="517">
        <v>0</v>
      </c>
      <c r="X636" s="333">
        <v>44562</v>
      </c>
      <c r="Y636" s="333">
        <v>45291</v>
      </c>
      <c r="Z636" s="519"/>
      <c r="AA636" s="482">
        <v>0</v>
      </c>
      <c r="AB636" s="506">
        <v>0</v>
      </c>
      <c r="AC636" s="506">
        <f t="shared" si="45"/>
        <v>0</v>
      </c>
      <c r="AD636" s="348"/>
    </row>
    <row r="637" spans="1:30" s="336" customFormat="1" ht="15" customHeight="1">
      <c r="A637" s="315" t="s">
        <v>776</v>
      </c>
      <c r="B637" s="315" t="s">
        <v>3129</v>
      </c>
      <c r="C637" s="315" t="s">
        <v>3237</v>
      </c>
      <c r="D637" s="315" t="s">
        <v>82</v>
      </c>
      <c r="E637" s="315" t="s">
        <v>3611</v>
      </c>
      <c r="F637" s="315" t="s">
        <v>3612</v>
      </c>
      <c r="G637" s="315" t="s">
        <v>33</v>
      </c>
      <c r="H637" s="315" t="s">
        <v>3613</v>
      </c>
      <c r="I637" s="319" t="e">
        <f>VLOOKUP(H637,#REF!,1,FALSE)</f>
        <v>#REF!</v>
      </c>
      <c r="J637" s="315" t="s">
        <v>35</v>
      </c>
      <c r="K637" s="530" t="s">
        <v>3067</v>
      </c>
      <c r="L637" s="531" t="s">
        <v>3614</v>
      </c>
      <c r="M637" s="322" t="s">
        <v>3615</v>
      </c>
      <c r="N637" s="402" t="s">
        <v>3616</v>
      </c>
      <c r="O637" s="315" t="s">
        <v>1253</v>
      </c>
      <c r="P637" s="532">
        <v>7084</v>
      </c>
      <c r="Q637" s="514">
        <v>0</v>
      </c>
      <c r="R637" s="513">
        <f t="shared" si="43"/>
        <v>0</v>
      </c>
      <c r="S637" s="327">
        <v>202309</v>
      </c>
      <c r="T637" s="402" t="s">
        <v>3617</v>
      </c>
      <c r="U637" s="333"/>
      <c r="V637" s="516">
        <v>0</v>
      </c>
      <c r="W637" s="517">
        <v>0</v>
      </c>
      <c r="X637" s="333">
        <v>44621</v>
      </c>
      <c r="Y637" s="333">
        <v>44985</v>
      </c>
      <c r="Z637" s="519"/>
      <c r="AA637" s="482">
        <v>0</v>
      </c>
      <c r="AB637" s="506">
        <v>0</v>
      </c>
      <c r="AC637" s="506">
        <f t="shared" si="45"/>
        <v>0</v>
      </c>
      <c r="AD637" s="348"/>
    </row>
    <row r="638" spans="1:30" s="336" customFormat="1" ht="15" customHeight="1">
      <c r="A638" s="317" t="s">
        <v>776</v>
      </c>
      <c r="B638" s="317" t="s">
        <v>3604</v>
      </c>
      <c r="C638" s="317" t="s">
        <v>2783</v>
      </c>
      <c r="D638" s="315" t="s">
        <v>3618</v>
      </c>
      <c r="E638" s="317" t="s">
        <v>3619</v>
      </c>
      <c r="F638" s="317" t="s">
        <v>3620</v>
      </c>
      <c r="G638" s="317" t="s">
        <v>33</v>
      </c>
      <c r="H638" s="318" t="s">
        <v>3621</v>
      </c>
      <c r="I638" s="319" t="e">
        <f>VLOOKUP(H638,#REF!,1,FALSE)</f>
        <v>#REF!</v>
      </c>
      <c r="J638" s="462" t="s">
        <v>35</v>
      </c>
      <c r="K638" s="317" t="s">
        <v>3622</v>
      </c>
      <c r="L638" s="463" t="s">
        <v>3623</v>
      </c>
      <c r="M638" s="354" t="s">
        <v>3624</v>
      </c>
      <c r="N638" s="402" t="s">
        <v>3625</v>
      </c>
      <c r="O638" s="528" t="s">
        <v>3626</v>
      </c>
      <c r="P638" s="513">
        <v>4500</v>
      </c>
      <c r="Q638" s="514">
        <v>0</v>
      </c>
      <c r="R638" s="513">
        <f t="shared" si="43"/>
        <v>0</v>
      </c>
      <c r="S638" s="327">
        <v>202309</v>
      </c>
      <c r="T638" s="322" t="s">
        <v>3627</v>
      </c>
      <c r="U638" s="506"/>
      <c r="V638" s="516">
        <v>0</v>
      </c>
      <c r="W638" s="517">
        <v>0</v>
      </c>
      <c r="X638" s="333">
        <v>44652</v>
      </c>
      <c r="Y638" s="333">
        <v>45016</v>
      </c>
      <c r="Z638" s="519"/>
      <c r="AA638" s="482">
        <v>0</v>
      </c>
      <c r="AB638" s="506">
        <v>0</v>
      </c>
      <c r="AC638" s="506">
        <f t="shared" si="45"/>
        <v>0</v>
      </c>
      <c r="AD638" s="348"/>
    </row>
    <row r="639" spans="1:30" s="336" customFormat="1" ht="15" customHeight="1">
      <c r="A639" s="317" t="s">
        <v>783</v>
      </c>
      <c r="B639" s="317" t="s">
        <v>3604</v>
      </c>
      <c r="C639" s="317" t="s">
        <v>2041</v>
      </c>
      <c r="D639" s="315" t="s">
        <v>44</v>
      </c>
      <c r="E639" s="317" t="s">
        <v>3628</v>
      </c>
      <c r="F639" s="317" t="s">
        <v>3629</v>
      </c>
      <c r="G639" s="317" t="s">
        <v>33</v>
      </c>
      <c r="H639" s="318" t="s">
        <v>3630</v>
      </c>
      <c r="I639" s="319" t="e">
        <f>VLOOKUP(H639,#REF!,1,FALSE)</f>
        <v>#REF!</v>
      </c>
      <c r="J639" s="462" t="s">
        <v>35</v>
      </c>
      <c r="K639" s="317" t="s">
        <v>3631</v>
      </c>
      <c r="L639" s="463" t="s">
        <v>3632</v>
      </c>
      <c r="M639" s="354" t="s">
        <v>3633</v>
      </c>
      <c r="N639" s="484" t="s">
        <v>3634</v>
      </c>
      <c r="O639" s="533" t="s">
        <v>3635</v>
      </c>
      <c r="P639" s="513">
        <v>4000</v>
      </c>
      <c r="Q639" s="514">
        <v>0</v>
      </c>
      <c r="R639" s="513">
        <f t="shared" si="43"/>
        <v>0</v>
      </c>
      <c r="S639" s="327">
        <v>202309</v>
      </c>
      <c r="T639" s="322" t="s">
        <v>3636</v>
      </c>
      <c r="U639" s="506"/>
      <c r="V639" s="516">
        <v>0</v>
      </c>
      <c r="W639" s="517">
        <v>0</v>
      </c>
      <c r="X639" s="333">
        <v>44013</v>
      </c>
      <c r="Y639" s="333">
        <v>44255</v>
      </c>
      <c r="Z639" s="519"/>
      <c r="AA639" s="482">
        <v>0</v>
      </c>
      <c r="AB639" s="506">
        <v>0</v>
      </c>
      <c r="AC639" s="506">
        <f t="shared" si="45"/>
        <v>0</v>
      </c>
      <c r="AD639" s="348"/>
    </row>
    <row r="640" spans="1:30" s="336" customFormat="1" ht="15" customHeight="1">
      <c r="A640" s="317" t="s">
        <v>783</v>
      </c>
      <c r="B640" s="317" t="s">
        <v>3604</v>
      </c>
      <c r="C640" s="317" t="s">
        <v>2041</v>
      </c>
      <c r="D640" s="315" t="s">
        <v>44</v>
      </c>
      <c r="E640" s="317" t="s">
        <v>3637</v>
      </c>
      <c r="F640" s="317" t="s">
        <v>3638</v>
      </c>
      <c r="G640" s="317" t="s">
        <v>33</v>
      </c>
      <c r="H640" s="318" t="s">
        <v>3639</v>
      </c>
      <c r="I640" s="319" t="e">
        <f>VLOOKUP(H640,#REF!,1,FALSE)</f>
        <v>#REF!</v>
      </c>
      <c r="J640" s="462" t="s">
        <v>35</v>
      </c>
      <c r="K640" s="317" t="s">
        <v>3631</v>
      </c>
      <c r="L640" s="463" t="s">
        <v>3632</v>
      </c>
      <c r="M640" s="354" t="s">
        <v>3633</v>
      </c>
      <c r="N640" s="484" t="s">
        <v>3640</v>
      </c>
      <c r="O640" s="533" t="s">
        <v>3635</v>
      </c>
      <c r="P640" s="513">
        <v>4300</v>
      </c>
      <c r="Q640" s="514">
        <v>0</v>
      </c>
      <c r="R640" s="513">
        <f t="shared" si="43"/>
        <v>0</v>
      </c>
      <c r="S640" s="327">
        <v>202309</v>
      </c>
      <c r="T640" s="322" t="s">
        <v>3641</v>
      </c>
      <c r="U640" s="506"/>
      <c r="V640" s="516">
        <v>0</v>
      </c>
      <c r="W640" s="517">
        <v>0</v>
      </c>
      <c r="X640" s="333">
        <v>44256</v>
      </c>
      <c r="Y640" s="333">
        <v>44620</v>
      </c>
      <c r="Z640" s="519"/>
      <c r="AA640" s="482">
        <v>0</v>
      </c>
      <c r="AB640" s="506">
        <v>0</v>
      </c>
      <c r="AC640" s="506">
        <f t="shared" si="45"/>
        <v>0</v>
      </c>
      <c r="AD640" s="348"/>
    </row>
    <row r="641" spans="1:30" s="336" customFormat="1" ht="15" customHeight="1">
      <c r="A641" s="317" t="s">
        <v>764</v>
      </c>
      <c r="B641" s="317" t="s">
        <v>3604</v>
      </c>
      <c r="C641" s="317" t="s">
        <v>149</v>
      </c>
      <c r="D641" s="315" t="s">
        <v>44</v>
      </c>
      <c r="E641" s="317" t="s">
        <v>3642</v>
      </c>
      <c r="F641" s="317" t="s">
        <v>3643</v>
      </c>
      <c r="G641" s="317" t="s">
        <v>33</v>
      </c>
      <c r="H641" s="318" t="s">
        <v>3644</v>
      </c>
      <c r="I641" s="319" t="e">
        <f>VLOOKUP(H641,#REF!,1,FALSE)</f>
        <v>#REF!</v>
      </c>
      <c r="J641" s="462" t="s">
        <v>35</v>
      </c>
      <c r="K641" s="317" t="s">
        <v>680</v>
      </c>
      <c r="L641" s="463" t="s">
        <v>3645</v>
      </c>
      <c r="M641" s="354" t="s">
        <v>3646</v>
      </c>
      <c r="N641" s="527" t="s">
        <v>3647</v>
      </c>
      <c r="O641" s="528" t="s">
        <v>2037</v>
      </c>
      <c r="P641" s="513">
        <v>6666.67</v>
      </c>
      <c r="Q641" s="514">
        <v>0</v>
      </c>
      <c r="R641" s="513">
        <f t="shared" si="43"/>
        <v>0</v>
      </c>
      <c r="S641" s="327">
        <v>202309</v>
      </c>
      <c r="T641" s="322" t="s">
        <v>3648</v>
      </c>
      <c r="U641" s="506"/>
      <c r="V641" s="516">
        <v>0</v>
      </c>
      <c r="W641" s="517">
        <v>0</v>
      </c>
      <c r="X641" s="528">
        <v>44682</v>
      </c>
      <c r="Y641" s="528">
        <v>45046</v>
      </c>
      <c r="Z641" s="519"/>
      <c r="AA641" s="482">
        <v>0</v>
      </c>
      <c r="AB641" s="506">
        <v>0</v>
      </c>
      <c r="AC641" s="506">
        <f t="shared" si="45"/>
        <v>0</v>
      </c>
      <c r="AD641" s="348"/>
    </row>
    <row r="642" spans="1:30" s="336" customFormat="1" ht="15" customHeight="1">
      <c r="A642" s="317" t="s">
        <v>783</v>
      </c>
      <c r="B642" s="315" t="s">
        <v>3604</v>
      </c>
      <c r="C642" s="315" t="s">
        <v>3161</v>
      </c>
      <c r="D642" s="315" t="s">
        <v>44</v>
      </c>
      <c r="E642" s="317" t="s">
        <v>3649</v>
      </c>
      <c r="F642" s="317" t="s">
        <v>3650</v>
      </c>
      <c r="G642" s="317" t="s">
        <v>33</v>
      </c>
      <c r="H642" s="318" t="s">
        <v>3651</v>
      </c>
      <c r="I642" s="319" t="e">
        <f>VLOOKUP(H642,#REF!,1,FALSE)</f>
        <v>#REF!</v>
      </c>
      <c r="J642" s="462" t="s">
        <v>35</v>
      </c>
      <c r="K642" s="317" t="s">
        <v>3652</v>
      </c>
      <c r="L642" s="463" t="s">
        <v>3653</v>
      </c>
      <c r="M642" s="354" t="s">
        <v>3654</v>
      </c>
      <c r="N642" s="402" t="s">
        <v>3655</v>
      </c>
      <c r="O642" s="315" t="s">
        <v>3656</v>
      </c>
      <c r="P642" s="513">
        <v>5200</v>
      </c>
      <c r="Q642" s="514">
        <v>0</v>
      </c>
      <c r="R642" s="513">
        <f t="shared" si="43"/>
        <v>0</v>
      </c>
      <c r="S642" s="327">
        <v>202309</v>
      </c>
      <c r="T642" s="322" t="s">
        <v>3657</v>
      </c>
      <c r="U642" s="315"/>
      <c r="V642" s="516">
        <v>0</v>
      </c>
      <c r="W642" s="517">
        <v>0</v>
      </c>
      <c r="X642" s="333">
        <v>44593</v>
      </c>
      <c r="Y642" s="333">
        <v>44620</v>
      </c>
      <c r="Z642" s="519"/>
      <c r="AA642" s="482">
        <v>0</v>
      </c>
      <c r="AB642" s="506">
        <v>0</v>
      </c>
      <c r="AC642" s="506">
        <f t="shared" si="45"/>
        <v>0</v>
      </c>
      <c r="AD642" s="348"/>
    </row>
    <row r="643" spans="1:30" s="336" customFormat="1" ht="15" customHeight="1">
      <c r="A643" s="317" t="s">
        <v>776</v>
      </c>
      <c r="B643" s="315" t="s">
        <v>3604</v>
      </c>
      <c r="C643" s="315" t="s">
        <v>1549</v>
      </c>
      <c r="D643" s="315" t="s">
        <v>3658</v>
      </c>
      <c r="E643" s="315" t="s">
        <v>3659</v>
      </c>
      <c r="F643" s="315" t="s">
        <v>3660</v>
      </c>
      <c r="G643" s="317" t="s">
        <v>33</v>
      </c>
      <c r="H643" s="315" t="s">
        <v>3661</v>
      </c>
      <c r="I643" s="319" t="e">
        <f>VLOOKUP(H643,#REF!,1,FALSE)</f>
        <v>#REF!</v>
      </c>
      <c r="J643" s="462" t="s">
        <v>35</v>
      </c>
      <c r="K643" s="315" t="s">
        <v>3662</v>
      </c>
      <c r="L643" s="322" t="s">
        <v>3663</v>
      </c>
      <c r="M643" s="322" t="s">
        <v>3664</v>
      </c>
      <c r="N643" s="402">
        <v>43831</v>
      </c>
      <c r="O643" s="315" t="s">
        <v>1471</v>
      </c>
      <c r="P643" s="529">
        <v>5416.67</v>
      </c>
      <c r="Q643" s="514">
        <v>19.2</v>
      </c>
      <c r="R643" s="513">
        <f t="shared" si="43"/>
        <v>104000.06</v>
      </c>
      <c r="S643" s="327">
        <v>202309</v>
      </c>
      <c r="T643" s="322" t="s">
        <v>3665</v>
      </c>
      <c r="U643" s="315"/>
      <c r="V643" s="516">
        <v>19.149843216000001</v>
      </c>
      <c r="W643" s="517">
        <v>0</v>
      </c>
      <c r="X643" s="333">
        <v>45047</v>
      </c>
      <c r="Y643" s="333">
        <v>45412</v>
      </c>
      <c r="Z643" s="322" t="s">
        <v>3666</v>
      </c>
      <c r="AA643" s="472">
        <v>0.3</v>
      </c>
      <c r="AB643" s="343">
        <v>40</v>
      </c>
      <c r="AC643" s="506">
        <f t="shared" si="45"/>
        <v>12</v>
      </c>
      <c r="AD643" s="348"/>
    </row>
    <row r="644" spans="1:30" s="336" customFormat="1" ht="15" customHeight="1">
      <c r="A644" s="317" t="s">
        <v>776</v>
      </c>
      <c r="B644" s="315" t="s">
        <v>3604</v>
      </c>
      <c r="C644" s="315" t="s">
        <v>2072</v>
      </c>
      <c r="D644" s="315" t="s">
        <v>3658</v>
      </c>
      <c r="E644" s="315" t="s">
        <v>3659</v>
      </c>
      <c r="F644" s="315" t="s">
        <v>3660</v>
      </c>
      <c r="G644" s="317" t="s">
        <v>33</v>
      </c>
      <c r="H644" s="315" t="s">
        <v>3667</v>
      </c>
      <c r="I644" s="319" t="e">
        <f>VLOOKUP(H644,#REF!,1,FALSE)</f>
        <v>#REF!</v>
      </c>
      <c r="J644" s="462" t="s">
        <v>35</v>
      </c>
      <c r="K644" s="315" t="s">
        <v>2305</v>
      </c>
      <c r="L644" s="322" t="s">
        <v>3668</v>
      </c>
      <c r="M644" s="322" t="s">
        <v>3669</v>
      </c>
      <c r="N644" s="402" t="s">
        <v>3670</v>
      </c>
      <c r="O644" s="315" t="s">
        <v>2764</v>
      </c>
      <c r="P644" s="513">
        <v>5000</v>
      </c>
      <c r="Q644" s="514">
        <v>36</v>
      </c>
      <c r="R644" s="513">
        <f t="shared" si="43"/>
        <v>180000</v>
      </c>
      <c r="S644" s="327">
        <v>202309</v>
      </c>
      <c r="T644" s="322" t="s">
        <v>3671</v>
      </c>
      <c r="U644" s="315"/>
      <c r="V644" s="516">
        <v>35.058319091999998</v>
      </c>
      <c r="W644" s="517">
        <v>0</v>
      </c>
      <c r="X644" s="333">
        <v>44835</v>
      </c>
      <c r="Y644" s="355">
        <v>45199</v>
      </c>
      <c r="Z644" s="322" t="s">
        <v>3672</v>
      </c>
      <c r="AA644" s="472">
        <v>0.3</v>
      </c>
      <c r="AB644" s="343">
        <v>120</v>
      </c>
      <c r="AC644" s="506">
        <f t="shared" si="45"/>
        <v>36</v>
      </c>
      <c r="AD644" s="348"/>
    </row>
    <row r="645" spans="1:30" s="336" customFormat="1" ht="15" customHeight="1">
      <c r="A645" s="317" t="s">
        <v>776</v>
      </c>
      <c r="B645" s="315" t="s">
        <v>3604</v>
      </c>
      <c r="C645" s="315" t="s">
        <v>311</v>
      </c>
      <c r="D645" s="315" t="s">
        <v>3618</v>
      </c>
      <c r="E645" s="315" t="s">
        <v>3659</v>
      </c>
      <c r="F645" s="315" t="s">
        <v>3660</v>
      </c>
      <c r="G645" s="317" t="s">
        <v>33</v>
      </c>
      <c r="H645" s="315" t="s">
        <v>3673</v>
      </c>
      <c r="I645" s="319" t="e">
        <f>VLOOKUP(H645,#REF!,1,FALSE)</f>
        <v>#REF!</v>
      </c>
      <c r="J645" s="462" t="s">
        <v>35</v>
      </c>
      <c r="K645" s="315" t="s">
        <v>3674</v>
      </c>
      <c r="L645" s="322" t="s">
        <v>3675</v>
      </c>
      <c r="M645" s="322" t="s">
        <v>3676</v>
      </c>
      <c r="N645" s="402" t="s">
        <v>3677</v>
      </c>
      <c r="O645" s="315" t="s">
        <v>3678</v>
      </c>
      <c r="P645" s="529">
        <v>5000</v>
      </c>
      <c r="Q645" s="514">
        <v>31.1</v>
      </c>
      <c r="R645" s="513">
        <f t="shared" si="43"/>
        <v>155500</v>
      </c>
      <c r="S645" s="327">
        <v>202309</v>
      </c>
      <c r="T645" s="322" t="s">
        <v>3679</v>
      </c>
      <c r="U645" s="315"/>
      <c r="V645" s="516">
        <v>31.063102722</v>
      </c>
      <c r="W645" s="517">
        <v>0</v>
      </c>
      <c r="X645" s="333">
        <v>45047</v>
      </c>
      <c r="Y645" s="333">
        <v>45412</v>
      </c>
      <c r="Z645" s="322" t="s">
        <v>3680</v>
      </c>
      <c r="AA645" s="472">
        <v>0.3</v>
      </c>
      <c r="AB645" s="343">
        <v>100</v>
      </c>
      <c r="AC645" s="506">
        <f t="shared" si="45"/>
        <v>30</v>
      </c>
      <c r="AD645" s="348"/>
    </row>
    <row r="646" spans="1:30" s="336" customFormat="1" ht="15" customHeight="1">
      <c r="A646" s="317" t="s">
        <v>783</v>
      </c>
      <c r="B646" s="317" t="s">
        <v>3604</v>
      </c>
      <c r="C646" s="317" t="s">
        <v>3161</v>
      </c>
      <c r="D646" s="315" t="s">
        <v>44</v>
      </c>
      <c r="E646" s="317" t="s">
        <v>3681</v>
      </c>
      <c r="F646" s="317" t="s">
        <v>3682</v>
      </c>
      <c r="G646" s="317" t="s">
        <v>33</v>
      </c>
      <c r="H646" s="318" t="s">
        <v>3683</v>
      </c>
      <c r="I646" s="319" t="e">
        <f>VLOOKUP(H646,#REF!,1,FALSE)</f>
        <v>#REF!</v>
      </c>
      <c r="J646" s="462" t="s">
        <v>35</v>
      </c>
      <c r="K646" s="317" t="s">
        <v>3371</v>
      </c>
      <c r="L646" s="463" t="s">
        <v>3684</v>
      </c>
      <c r="M646" s="354" t="s">
        <v>3685</v>
      </c>
      <c r="N646" s="527" t="s">
        <v>3686</v>
      </c>
      <c r="O646" s="528" t="s">
        <v>3687</v>
      </c>
      <c r="P646" s="513">
        <v>5000</v>
      </c>
      <c r="Q646" s="514">
        <v>0</v>
      </c>
      <c r="R646" s="513">
        <f t="shared" si="43"/>
        <v>0</v>
      </c>
      <c r="S646" s="327">
        <v>202309</v>
      </c>
      <c r="T646" s="322" t="s">
        <v>3688</v>
      </c>
      <c r="U646" s="506"/>
      <c r="V646" s="516">
        <v>0</v>
      </c>
      <c r="W646" s="517">
        <v>0</v>
      </c>
      <c r="X646" s="333">
        <v>44378</v>
      </c>
      <c r="Y646" s="333">
        <v>44742</v>
      </c>
      <c r="Z646" s="519"/>
      <c r="AA646" s="482">
        <v>0</v>
      </c>
      <c r="AB646" s="506">
        <v>0</v>
      </c>
      <c r="AC646" s="506">
        <f t="shared" si="45"/>
        <v>0</v>
      </c>
      <c r="AD646" s="348"/>
    </row>
    <row r="647" spans="1:30" s="336" customFormat="1" ht="15" customHeight="1">
      <c r="A647" s="317" t="s">
        <v>783</v>
      </c>
      <c r="B647" s="317" t="s">
        <v>3604</v>
      </c>
      <c r="C647" s="317" t="s">
        <v>3161</v>
      </c>
      <c r="D647" s="315" t="s">
        <v>44</v>
      </c>
      <c r="E647" s="317" t="s">
        <v>3681</v>
      </c>
      <c r="F647" s="317" t="s">
        <v>3682</v>
      </c>
      <c r="G647" s="317" t="s">
        <v>33</v>
      </c>
      <c r="H647" s="318" t="s">
        <v>3689</v>
      </c>
      <c r="I647" s="319" t="e">
        <f>VLOOKUP(H647,#REF!,1,FALSE)</f>
        <v>#REF!</v>
      </c>
      <c r="J647" s="462" t="s">
        <v>35</v>
      </c>
      <c r="K647" s="317" t="s">
        <v>3652</v>
      </c>
      <c r="L647" s="463" t="s">
        <v>3690</v>
      </c>
      <c r="M647" s="354" t="s">
        <v>3691</v>
      </c>
      <c r="N647" s="527" t="s">
        <v>3692</v>
      </c>
      <c r="O647" s="528" t="s">
        <v>3693</v>
      </c>
      <c r="P647" s="513">
        <v>5000</v>
      </c>
      <c r="Q647" s="514">
        <v>0</v>
      </c>
      <c r="R647" s="513">
        <f t="shared" si="43"/>
        <v>0</v>
      </c>
      <c r="S647" s="327">
        <v>202309</v>
      </c>
      <c r="T647" s="322" t="s">
        <v>3694</v>
      </c>
      <c r="U647" s="506"/>
      <c r="V647" s="516">
        <v>0</v>
      </c>
      <c r="W647" s="517">
        <v>0</v>
      </c>
      <c r="X647" s="333">
        <v>44866</v>
      </c>
      <c r="Y647" s="355">
        <v>45230</v>
      </c>
      <c r="Z647" s="519"/>
      <c r="AA647" s="482">
        <v>0</v>
      </c>
      <c r="AB647" s="506">
        <v>0</v>
      </c>
      <c r="AC647" s="506">
        <f t="shared" si="45"/>
        <v>0</v>
      </c>
      <c r="AD647" s="348"/>
    </row>
    <row r="648" spans="1:30" s="336" customFormat="1" ht="15" customHeight="1">
      <c r="A648" s="317" t="s">
        <v>783</v>
      </c>
      <c r="B648" s="317" t="s">
        <v>3604</v>
      </c>
      <c r="C648" s="317" t="s">
        <v>3161</v>
      </c>
      <c r="D648" s="315" t="s">
        <v>44</v>
      </c>
      <c r="E648" s="317" t="s">
        <v>3681</v>
      </c>
      <c r="F648" s="317" t="s">
        <v>3682</v>
      </c>
      <c r="G648" s="317" t="s">
        <v>33</v>
      </c>
      <c r="H648" s="318" t="s">
        <v>3695</v>
      </c>
      <c r="I648" s="319" t="e">
        <f>VLOOKUP(H648,#REF!,1,FALSE)</f>
        <v>#REF!</v>
      </c>
      <c r="J648" s="462" t="s">
        <v>35</v>
      </c>
      <c r="K648" s="317" t="s">
        <v>3371</v>
      </c>
      <c r="L648" s="463" t="s">
        <v>3696</v>
      </c>
      <c r="M648" s="354" t="s">
        <v>3697</v>
      </c>
      <c r="N648" s="527" t="s">
        <v>3698</v>
      </c>
      <c r="O648" s="528" t="s">
        <v>2037</v>
      </c>
      <c r="P648" s="513">
        <v>4900</v>
      </c>
      <c r="Q648" s="514">
        <v>0</v>
      </c>
      <c r="R648" s="513">
        <f t="shared" si="43"/>
        <v>0</v>
      </c>
      <c r="S648" s="327">
        <v>202309</v>
      </c>
      <c r="T648" s="322" t="s">
        <v>3699</v>
      </c>
      <c r="U648" s="506"/>
      <c r="V648" s="516">
        <v>0</v>
      </c>
      <c r="W648" s="517">
        <v>0</v>
      </c>
      <c r="X648" s="333">
        <v>44986</v>
      </c>
      <c r="Y648" s="355">
        <v>45351</v>
      </c>
      <c r="Z648" s="519"/>
      <c r="AA648" s="482">
        <v>0</v>
      </c>
      <c r="AB648" s="506">
        <v>0</v>
      </c>
      <c r="AC648" s="506">
        <f t="shared" si="45"/>
        <v>0</v>
      </c>
      <c r="AD648" s="348"/>
    </row>
    <row r="649" spans="1:30" s="336" customFormat="1" ht="15" customHeight="1">
      <c r="A649" s="534" t="s">
        <v>764</v>
      </c>
      <c r="B649" s="315" t="s">
        <v>3604</v>
      </c>
      <c r="C649" s="315" t="s">
        <v>1280</v>
      </c>
      <c r="D649" s="315" t="s">
        <v>3618</v>
      </c>
      <c r="E649" s="317" t="s">
        <v>3700</v>
      </c>
      <c r="F649" s="317" t="s">
        <v>3701</v>
      </c>
      <c r="G649" s="317" t="s">
        <v>33</v>
      </c>
      <c r="H649" s="318" t="s">
        <v>3702</v>
      </c>
      <c r="I649" s="319" t="e">
        <f>VLOOKUP(H649,#REF!,1,FALSE)</f>
        <v>#REF!</v>
      </c>
      <c r="J649" s="462" t="s">
        <v>35</v>
      </c>
      <c r="K649" s="317" t="s">
        <v>3703</v>
      </c>
      <c r="L649" s="463" t="s">
        <v>3704</v>
      </c>
      <c r="M649" s="354" t="s">
        <v>3705</v>
      </c>
      <c r="N649" s="402" t="s">
        <v>3706</v>
      </c>
      <c r="O649" s="315" t="s">
        <v>3707</v>
      </c>
      <c r="P649" s="513">
        <v>6250</v>
      </c>
      <c r="Q649" s="514">
        <v>63.7</v>
      </c>
      <c r="R649" s="513">
        <f t="shared" si="43"/>
        <v>398125</v>
      </c>
      <c r="S649" s="327">
        <v>202309</v>
      </c>
      <c r="T649" s="322" t="s">
        <v>3708</v>
      </c>
      <c r="U649" s="315"/>
      <c r="V649" s="516">
        <v>63.655269623000002</v>
      </c>
      <c r="W649" s="517">
        <v>0</v>
      </c>
      <c r="X649" s="333">
        <v>44958</v>
      </c>
      <c r="Y649" s="333">
        <v>45322</v>
      </c>
      <c r="Z649" s="322" t="s">
        <v>3709</v>
      </c>
      <c r="AA649" s="472">
        <v>0.3</v>
      </c>
      <c r="AB649" s="343">
        <v>200</v>
      </c>
      <c r="AC649" s="506">
        <f t="shared" si="45"/>
        <v>60</v>
      </c>
      <c r="AD649" s="348"/>
    </row>
    <row r="650" spans="1:30" s="336" customFormat="1" ht="15" customHeight="1">
      <c r="A650" s="534" t="s">
        <v>764</v>
      </c>
      <c r="B650" s="315" t="s">
        <v>3604</v>
      </c>
      <c r="C650" s="315" t="s">
        <v>1280</v>
      </c>
      <c r="D650" s="315" t="s">
        <v>3618</v>
      </c>
      <c r="E650" s="317" t="s">
        <v>3700</v>
      </c>
      <c r="F650" s="317" t="s">
        <v>3701</v>
      </c>
      <c r="G650" s="317" t="s">
        <v>33</v>
      </c>
      <c r="H650" s="318" t="s">
        <v>3702</v>
      </c>
      <c r="I650" s="319" t="e">
        <f>VLOOKUP(H650,#REF!,1,FALSE)</f>
        <v>#REF!</v>
      </c>
      <c r="J650" s="462" t="s">
        <v>35</v>
      </c>
      <c r="K650" s="317" t="s">
        <v>3703</v>
      </c>
      <c r="L650" s="463" t="s">
        <v>3710</v>
      </c>
      <c r="M650" s="354" t="s">
        <v>3705</v>
      </c>
      <c r="N650" s="402" t="s">
        <v>3711</v>
      </c>
      <c r="O650" s="315" t="s">
        <v>3712</v>
      </c>
      <c r="P650" s="513">
        <v>6250</v>
      </c>
      <c r="Q650" s="514">
        <v>65.3</v>
      </c>
      <c r="R650" s="513">
        <f t="shared" si="43"/>
        <v>408125</v>
      </c>
      <c r="S650" s="327">
        <v>202309</v>
      </c>
      <c r="T650" s="322" t="s">
        <v>3713</v>
      </c>
      <c r="U650" s="315"/>
      <c r="V650" s="516">
        <v>65.279563904</v>
      </c>
      <c r="W650" s="517">
        <v>0</v>
      </c>
      <c r="X650" s="333">
        <v>44958</v>
      </c>
      <c r="Y650" s="333">
        <v>45322</v>
      </c>
      <c r="Z650" s="519" t="s">
        <v>3714</v>
      </c>
      <c r="AA650" s="472">
        <v>0.3</v>
      </c>
      <c r="AB650" s="343">
        <v>200</v>
      </c>
      <c r="AC650" s="506">
        <f t="shared" si="45"/>
        <v>60</v>
      </c>
      <c r="AD650" s="348"/>
    </row>
    <row r="651" spans="1:30" s="336" customFormat="1" ht="15" customHeight="1">
      <c r="A651" s="317" t="s">
        <v>776</v>
      </c>
      <c r="B651" s="315" t="s">
        <v>3604</v>
      </c>
      <c r="C651" s="315" t="s">
        <v>311</v>
      </c>
      <c r="D651" s="315" t="s">
        <v>3618</v>
      </c>
      <c r="E651" s="317" t="s">
        <v>3700</v>
      </c>
      <c r="F651" s="317" t="s">
        <v>3701</v>
      </c>
      <c r="G651" s="317" t="s">
        <v>33</v>
      </c>
      <c r="H651" s="318" t="s">
        <v>3715</v>
      </c>
      <c r="I651" s="319" t="e">
        <f>VLOOKUP(H651,#REF!,1,FALSE)</f>
        <v>#REF!</v>
      </c>
      <c r="J651" s="462" t="s">
        <v>35</v>
      </c>
      <c r="K651" s="317" t="s">
        <v>744</v>
      </c>
      <c r="L651" s="463" t="s">
        <v>3716</v>
      </c>
      <c r="M651" s="354" t="s">
        <v>3717</v>
      </c>
      <c r="N651" s="535" t="s">
        <v>3718</v>
      </c>
      <c r="O651" s="315" t="s">
        <v>3256</v>
      </c>
      <c r="P651" s="513">
        <v>5500</v>
      </c>
      <c r="Q651" s="514">
        <v>0</v>
      </c>
      <c r="R651" s="513">
        <f t="shared" si="43"/>
        <v>0</v>
      </c>
      <c r="S651" s="327">
        <v>202309</v>
      </c>
      <c r="T651" s="322" t="s">
        <v>3719</v>
      </c>
      <c r="U651" s="315"/>
      <c r="V651" s="516">
        <v>0</v>
      </c>
      <c r="W651" s="517">
        <v>0</v>
      </c>
      <c r="X651" s="333">
        <v>44652</v>
      </c>
      <c r="Y651" s="333">
        <v>45016</v>
      </c>
      <c r="Z651" s="519"/>
      <c r="AA651" s="482">
        <v>0</v>
      </c>
      <c r="AB651" s="506">
        <v>0</v>
      </c>
      <c r="AC651" s="506">
        <f t="shared" si="45"/>
        <v>0</v>
      </c>
      <c r="AD651" s="348"/>
    </row>
    <row r="652" spans="1:30" s="336" customFormat="1" ht="15" customHeight="1">
      <c r="A652" s="317" t="s">
        <v>776</v>
      </c>
      <c r="B652" s="315" t="s">
        <v>3604</v>
      </c>
      <c r="C652" s="315" t="s">
        <v>311</v>
      </c>
      <c r="D652" s="315" t="s">
        <v>3618</v>
      </c>
      <c r="E652" s="317" t="s">
        <v>3700</v>
      </c>
      <c r="F652" s="317" t="s">
        <v>3701</v>
      </c>
      <c r="G652" s="317" t="s">
        <v>33</v>
      </c>
      <c r="H652" s="318" t="s">
        <v>3715</v>
      </c>
      <c r="I652" s="319" t="e">
        <f>VLOOKUP(H652,#REF!,1,FALSE)</f>
        <v>#REF!</v>
      </c>
      <c r="J652" s="462" t="s">
        <v>35</v>
      </c>
      <c r="K652" s="317" t="s">
        <v>744</v>
      </c>
      <c r="L652" s="463" t="s">
        <v>3720</v>
      </c>
      <c r="M652" s="354" t="s">
        <v>3717</v>
      </c>
      <c r="N652" s="535" t="s">
        <v>3721</v>
      </c>
      <c r="O652" s="315" t="s">
        <v>3182</v>
      </c>
      <c r="P652" s="513">
        <v>5500</v>
      </c>
      <c r="Q652" s="514">
        <v>0</v>
      </c>
      <c r="R652" s="513">
        <f t="shared" si="43"/>
        <v>0</v>
      </c>
      <c r="S652" s="327">
        <v>202309</v>
      </c>
      <c r="T652" s="322" t="s">
        <v>3722</v>
      </c>
      <c r="U652" s="315"/>
      <c r="V652" s="516">
        <v>0</v>
      </c>
      <c r="W652" s="517">
        <v>0</v>
      </c>
      <c r="X652" s="333">
        <v>44652</v>
      </c>
      <c r="Y652" s="333">
        <v>45016</v>
      </c>
      <c r="Z652" s="519"/>
      <c r="AA652" s="482">
        <v>0</v>
      </c>
      <c r="AB652" s="506">
        <v>0</v>
      </c>
      <c r="AC652" s="506">
        <f t="shared" si="45"/>
        <v>0</v>
      </c>
      <c r="AD652" s="348"/>
    </row>
    <row r="653" spans="1:30" s="336" customFormat="1" ht="15" customHeight="1">
      <c r="A653" s="317" t="s">
        <v>776</v>
      </c>
      <c r="B653" s="315" t="s">
        <v>3604</v>
      </c>
      <c r="C653" s="315" t="s">
        <v>311</v>
      </c>
      <c r="D653" s="315" t="s">
        <v>3618</v>
      </c>
      <c r="E653" s="317" t="s">
        <v>3700</v>
      </c>
      <c r="F653" s="317" t="s">
        <v>3701</v>
      </c>
      <c r="G653" s="317" t="s">
        <v>33</v>
      </c>
      <c r="H653" s="318" t="s">
        <v>3723</v>
      </c>
      <c r="I653" s="319" t="e">
        <f>VLOOKUP(H653,#REF!,1,FALSE)</f>
        <v>#REF!</v>
      </c>
      <c r="J653" s="462" t="s">
        <v>35</v>
      </c>
      <c r="K653" s="317" t="s">
        <v>3724</v>
      </c>
      <c r="L653" s="463" t="s">
        <v>3725</v>
      </c>
      <c r="M653" s="354" t="s">
        <v>3726</v>
      </c>
      <c r="N653" s="535" t="s">
        <v>1894</v>
      </c>
      <c r="O653" s="315" t="s">
        <v>3182</v>
      </c>
      <c r="P653" s="513">
        <v>5000</v>
      </c>
      <c r="Q653" s="514">
        <v>0</v>
      </c>
      <c r="R653" s="513">
        <f t="shared" si="43"/>
        <v>0</v>
      </c>
      <c r="S653" s="327">
        <v>202309</v>
      </c>
      <c r="T653" s="322" t="s">
        <v>3727</v>
      </c>
      <c r="U653" s="315"/>
      <c r="V653" s="516">
        <v>0</v>
      </c>
      <c r="W653" s="517">
        <v>0</v>
      </c>
      <c r="X653" s="333">
        <v>44866</v>
      </c>
      <c r="Y653" s="333">
        <v>45230</v>
      </c>
      <c r="Z653" s="519"/>
      <c r="AA653" s="482">
        <v>0</v>
      </c>
      <c r="AB653" s="506">
        <v>0</v>
      </c>
      <c r="AC653" s="506">
        <f t="shared" si="45"/>
        <v>0</v>
      </c>
      <c r="AD653" s="348"/>
    </row>
    <row r="654" spans="1:30" s="52" customFormat="1" ht="15" customHeight="1">
      <c r="A654" s="54" t="s">
        <v>776</v>
      </c>
      <c r="B654" s="53" t="s">
        <v>3604</v>
      </c>
      <c r="C654" s="53" t="s">
        <v>311</v>
      </c>
      <c r="D654" s="53" t="s">
        <v>3618</v>
      </c>
      <c r="E654" s="54" t="s">
        <v>3700</v>
      </c>
      <c r="F654" s="54" t="s">
        <v>3701</v>
      </c>
      <c r="G654" s="54" t="s">
        <v>33</v>
      </c>
      <c r="H654" s="55" t="s">
        <v>3728</v>
      </c>
      <c r="I654" s="35" t="e">
        <f>VLOOKUP(H654,#REF!,1,FALSE)</f>
        <v>#REF!</v>
      </c>
      <c r="J654" s="215" t="s">
        <v>35</v>
      </c>
      <c r="K654" s="54" t="s">
        <v>3724</v>
      </c>
      <c r="L654" s="154" t="s">
        <v>3729</v>
      </c>
      <c r="M654" s="72" t="s">
        <v>3726</v>
      </c>
      <c r="N654" s="279" t="s">
        <v>3730</v>
      </c>
      <c r="O654" s="53" t="s">
        <v>1409</v>
      </c>
      <c r="P654" s="268">
        <v>4650</v>
      </c>
      <c r="Q654" s="269">
        <v>160</v>
      </c>
      <c r="R654" s="268">
        <f t="shared" si="43"/>
        <v>744000</v>
      </c>
      <c r="S654" s="45">
        <v>202309</v>
      </c>
      <c r="T654" s="58" t="s">
        <v>3731</v>
      </c>
      <c r="U654" s="53"/>
      <c r="V654" s="270">
        <v>132.29666137699999</v>
      </c>
      <c r="W654" s="271">
        <v>0</v>
      </c>
      <c r="X654" s="49"/>
      <c r="Y654" s="49"/>
      <c r="Z654" s="58" t="s">
        <v>3732</v>
      </c>
      <c r="AA654" s="223">
        <v>0.4</v>
      </c>
      <c r="AB654" s="81">
        <v>400</v>
      </c>
      <c r="AC654" s="258">
        <f t="shared" si="45"/>
        <v>160</v>
      </c>
      <c r="AD654" s="80"/>
    </row>
    <row r="655" spans="1:30" s="336" customFormat="1" ht="15" customHeight="1">
      <c r="A655" s="317" t="s">
        <v>776</v>
      </c>
      <c r="B655" s="315" t="s">
        <v>3604</v>
      </c>
      <c r="C655" s="315" t="s">
        <v>3130</v>
      </c>
      <c r="D655" s="315" t="s">
        <v>3658</v>
      </c>
      <c r="E655" s="317" t="s">
        <v>3733</v>
      </c>
      <c r="F655" s="317" t="s">
        <v>3734</v>
      </c>
      <c r="G655" s="317" t="s">
        <v>33</v>
      </c>
      <c r="H655" s="318" t="s">
        <v>3735</v>
      </c>
      <c r="I655" s="319" t="e">
        <f>VLOOKUP(H655,#REF!,1,FALSE)</f>
        <v>#REF!</v>
      </c>
      <c r="J655" s="462" t="s">
        <v>35</v>
      </c>
      <c r="K655" s="317" t="s">
        <v>3145</v>
      </c>
      <c r="L655" s="463" t="s">
        <v>3736</v>
      </c>
      <c r="M655" s="354" t="s">
        <v>3737</v>
      </c>
      <c r="N655" s="402" t="s">
        <v>3738</v>
      </c>
      <c r="O655" s="315" t="s">
        <v>1332</v>
      </c>
      <c r="P655" s="513">
        <v>5667</v>
      </c>
      <c r="Q655" s="514">
        <v>0</v>
      </c>
      <c r="R655" s="513">
        <f t="shared" si="43"/>
        <v>0</v>
      </c>
      <c r="S655" s="327">
        <v>202309</v>
      </c>
      <c r="T655" s="322" t="s">
        <v>3739</v>
      </c>
      <c r="U655" s="315"/>
      <c r="V655" s="516">
        <v>0</v>
      </c>
      <c r="W655" s="517">
        <v>0</v>
      </c>
      <c r="X655" s="333">
        <v>44378</v>
      </c>
      <c r="Y655" s="333">
        <v>44742</v>
      </c>
      <c r="Z655" s="519"/>
      <c r="AA655" s="482">
        <v>0</v>
      </c>
      <c r="AB655" s="506">
        <v>0</v>
      </c>
      <c r="AC655" s="506">
        <f t="shared" si="45"/>
        <v>0</v>
      </c>
      <c r="AD655" s="348"/>
    </row>
    <row r="656" spans="1:30" s="336" customFormat="1" ht="15" customHeight="1">
      <c r="A656" s="317" t="s">
        <v>776</v>
      </c>
      <c r="B656" s="315" t="s">
        <v>3604</v>
      </c>
      <c r="C656" s="315" t="s">
        <v>2856</v>
      </c>
      <c r="D656" s="315" t="s">
        <v>3618</v>
      </c>
      <c r="E656" s="317" t="s">
        <v>3733</v>
      </c>
      <c r="F656" s="317" t="s">
        <v>3734</v>
      </c>
      <c r="G656" s="317" t="s">
        <v>33</v>
      </c>
      <c r="H656" s="318" t="s">
        <v>3740</v>
      </c>
      <c r="I656" s="319" t="e">
        <f>VLOOKUP(H656,#REF!,1,FALSE)</f>
        <v>#REF!</v>
      </c>
      <c r="J656" s="462" t="s">
        <v>35</v>
      </c>
      <c r="K656" s="317" t="s">
        <v>3741</v>
      </c>
      <c r="L656" s="463" t="s">
        <v>3742</v>
      </c>
      <c r="M656" s="354" t="s">
        <v>3743</v>
      </c>
      <c r="N656" s="402" t="s">
        <v>3744</v>
      </c>
      <c r="O656" s="315" t="s">
        <v>3182</v>
      </c>
      <c r="P656" s="513">
        <v>5833</v>
      </c>
      <c r="Q656" s="514">
        <v>0</v>
      </c>
      <c r="R656" s="513">
        <f t="shared" si="43"/>
        <v>0</v>
      </c>
      <c r="S656" s="327">
        <v>202309</v>
      </c>
      <c r="T656" s="322" t="s">
        <v>3745</v>
      </c>
      <c r="U656" s="315"/>
      <c r="V656" s="516">
        <v>0</v>
      </c>
      <c r="W656" s="517">
        <v>0</v>
      </c>
      <c r="X656" s="333">
        <v>44228</v>
      </c>
      <c r="Y656" s="333">
        <v>44592</v>
      </c>
      <c r="Z656" s="519"/>
      <c r="AA656" s="482">
        <v>0</v>
      </c>
      <c r="AB656" s="506">
        <v>0</v>
      </c>
      <c r="AC656" s="506">
        <f t="shared" si="45"/>
        <v>0</v>
      </c>
      <c r="AD656" s="348"/>
    </row>
    <row r="657" spans="1:30" s="336" customFormat="1" ht="15" customHeight="1">
      <c r="A657" s="317" t="s">
        <v>776</v>
      </c>
      <c r="B657" s="315" t="s">
        <v>3604</v>
      </c>
      <c r="C657" s="315" t="s">
        <v>3130</v>
      </c>
      <c r="D657" s="315" t="s">
        <v>3658</v>
      </c>
      <c r="E657" s="317" t="s">
        <v>3746</v>
      </c>
      <c r="F657" s="317" t="s">
        <v>3747</v>
      </c>
      <c r="G657" s="317" t="s">
        <v>33</v>
      </c>
      <c r="H657" s="318" t="s">
        <v>3748</v>
      </c>
      <c r="I657" s="319" t="e">
        <f>VLOOKUP(H657,#REF!,1,FALSE)</f>
        <v>#REF!</v>
      </c>
      <c r="J657" s="462" t="s">
        <v>35</v>
      </c>
      <c r="K657" s="317" t="s">
        <v>3749</v>
      </c>
      <c r="L657" s="463" t="s">
        <v>3750</v>
      </c>
      <c r="M657" s="354" t="s">
        <v>3751</v>
      </c>
      <c r="N657" s="402" t="s">
        <v>3752</v>
      </c>
      <c r="O657" s="315" t="s">
        <v>3753</v>
      </c>
      <c r="P657" s="529">
        <v>5666.67</v>
      </c>
      <c r="Q657" s="514">
        <v>0</v>
      </c>
      <c r="R657" s="513">
        <f t="shared" si="43"/>
        <v>0</v>
      </c>
      <c r="S657" s="327">
        <v>202309</v>
      </c>
      <c r="T657" s="322" t="s">
        <v>3754</v>
      </c>
      <c r="U657" s="315"/>
      <c r="V657" s="516">
        <v>0</v>
      </c>
      <c r="W657" s="517">
        <v>0</v>
      </c>
      <c r="X657" s="333">
        <v>44470</v>
      </c>
      <c r="Y657" s="333">
        <v>44834</v>
      </c>
      <c r="Z657" s="519"/>
      <c r="AA657" s="482">
        <v>0</v>
      </c>
      <c r="AB657" s="506">
        <v>0</v>
      </c>
      <c r="AC657" s="506">
        <f t="shared" si="45"/>
        <v>0</v>
      </c>
      <c r="AD657" s="348"/>
    </row>
    <row r="658" spans="1:30" s="336" customFormat="1" ht="15" customHeight="1">
      <c r="A658" s="317" t="s">
        <v>776</v>
      </c>
      <c r="B658" s="315" t="s">
        <v>3604</v>
      </c>
      <c r="C658" s="315" t="s">
        <v>3130</v>
      </c>
      <c r="D658" s="315" t="s">
        <v>3658</v>
      </c>
      <c r="E658" s="317" t="s">
        <v>3746</v>
      </c>
      <c r="F658" s="317" t="s">
        <v>3747</v>
      </c>
      <c r="G658" s="317" t="s">
        <v>33</v>
      </c>
      <c r="H658" s="318" t="s">
        <v>3748</v>
      </c>
      <c r="I658" s="319" t="e">
        <f>VLOOKUP(H658,#REF!,1,FALSE)</f>
        <v>#REF!</v>
      </c>
      <c r="J658" s="462" t="s">
        <v>35</v>
      </c>
      <c r="K658" s="317" t="s">
        <v>3152</v>
      </c>
      <c r="L658" s="463" t="s">
        <v>3755</v>
      </c>
      <c r="M658" s="354" t="s">
        <v>3756</v>
      </c>
      <c r="N658" s="402" t="s">
        <v>3757</v>
      </c>
      <c r="O658" s="315" t="s">
        <v>3182</v>
      </c>
      <c r="P658" s="529">
        <v>5666.67</v>
      </c>
      <c r="Q658" s="514">
        <v>0</v>
      </c>
      <c r="R658" s="513">
        <f t="shared" si="43"/>
        <v>0</v>
      </c>
      <c r="S658" s="327">
        <v>202309</v>
      </c>
      <c r="T658" s="322" t="s">
        <v>3758</v>
      </c>
      <c r="U658" s="315"/>
      <c r="V658" s="516">
        <v>0</v>
      </c>
      <c r="W658" s="517">
        <v>0</v>
      </c>
      <c r="X658" s="333">
        <v>44470</v>
      </c>
      <c r="Y658" s="333">
        <v>44834</v>
      </c>
      <c r="Z658" s="519"/>
      <c r="AA658" s="482">
        <v>0</v>
      </c>
      <c r="AB658" s="506">
        <v>0</v>
      </c>
      <c r="AC658" s="506">
        <f t="shared" si="45"/>
        <v>0</v>
      </c>
      <c r="AD658" s="348"/>
    </row>
    <row r="659" spans="1:30" s="336" customFormat="1" ht="15" customHeight="1">
      <c r="A659" s="534" t="s">
        <v>764</v>
      </c>
      <c r="B659" s="315" t="s">
        <v>3604</v>
      </c>
      <c r="C659" s="315" t="s">
        <v>2085</v>
      </c>
      <c r="D659" s="315" t="s">
        <v>3658</v>
      </c>
      <c r="E659" s="317" t="s">
        <v>3746</v>
      </c>
      <c r="F659" s="317" t="s">
        <v>3747</v>
      </c>
      <c r="G659" s="317" t="s">
        <v>33</v>
      </c>
      <c r="H659" s="318" t="s">
        <v>3759</v>
      </c>
      <c r="I659" s="319" t="e">
        <f>VLOOKUP(H659,#REF!,1,FALSE)</f>
        <v>#REF!</v>
      </c>
      <c r="J659" s="462" t="s">
        <v>35</v>
      </c>
      <c r="K659" s="317" t="s">
        <v>3760</v>
      </c>
      <c r="L659" s="463" t="s">
        <v>3761</v>
      </c>
      <c r="M659" s="354" t="s">
        <v>3762</v>
      </c>
      <c r="N659" s="402" t="s">
        <v>3763</v>
      </c>
      <c r="O659" s="315" t="s">
        <v>3764</v>
      </c>
      <c r="P659" s="529">
        <v>6000</v>
      </c>
      <c r="Q659" s="514">
        <v>62.7</v>
      </c>
      <c r="R659" s="513">
        <f t="shared" si="43"/>
        <v>376200</v>
      </c>
      <c r="S659" s="327">
        <v>202309</v>
      </c>
      <c r="T659" s="322" t="s">
        <v>3765</v>
      </c>
      <c r="U659" s="315"/>
      <c r="V659" s="516">
        <v>62.687213898000003</v>
      </c>
      <c r="W659" s="517">
        <v>0</v>
      </c>
      <c r="X659" s="333">
        <v>45017</v>
      </c>
      <c r="Y659" s="333">
        <v>45382</v>
      </c>
      <c r="Z659" s="322" t="s">
        <v>3766</v>
      </c>
      <c r="AA659" s="472">
        <v>0.3</v>
      </c>
      <c r="AB659" s="343">
        <v>200</v>
      </c>
      <c r="AC659" s="506">
        <f t="shared" si="45"/>
        <v>60</v>
      </c>
      <c r="AD659" s="348"/>
    </row>
    <row r="660" spans="1:30" s="336" customFormat="1" ht="15" customHeight="1">
      <c r="A660" s="534" t="s">
        <v>764</v>
      </c>
      <c r="B660" s="315" t="s">
        <v>3604</v>
      </c>
      <c r="C660" s="315" t="s">
        <v>2085</v>
      </c>
      <c r="D660" s="315" t="s">
        <v>3658</v>
      </c>
      <c r="E660" s="317" t="s">
        <v>3746</v>
      </c>
      <c r="F660" s="317" t="s">
        <v>3747</v>
      </c>
      <c r="G660" s="317" t="s">
        <v>33</v>
      </c>
      <c r="H660" s="318" t="s">
        <v>3759</v>
      </c>
      <c r="I660" s="319" t="e">
        <f>VLOOKUP(H660,#REF!,1,FALSE)</f>
        <v>#REF!</v>
      </c>
      <c r="J660" s="462" t="s">
        <v>35</v>
      </c>
      <c r="K660" s="317" t="s">
        <v>3760</v>
      </c>
      <c r="L660" s="463" t="s">
        <v>3767</v>
      </c>
      <c r="M660" s="354" t="s">
        <v>3762</v>
      </c>
      <c r="N660" s="402" t="s">
        <v>3768</v>
      </c>
      <c r="O660" s="315" t="s">
        <v>867</v>
      </c>
      <c r="P660" s="529">
        <v>6000</v>
      </c>
      <c r="Q660" s="514">
        <v>64.099999999999994</v>
      </c>
      <c r="R660" s="513">
        <f t="shared" si="43"/>
        <v>384600</v>
      </c>
      <c r="S660" s="327">
        <v>202309</v>
      </c>
      <c r="T660" s="322" t="s">
        <v>3769</v>
      </c>
      <c r="U660" s="315"/>
      <c r="V660" s="516">
        <v>64.069831848000007</v>
      </c>
      <c r="W660" s="517">
        <v>0</v>
      </c>
      <c r="X660" s="333">
        <v>45017</v>
      </c>
      <c r="Y660" s="333">
        <v>45382</v>
      </c>
      <c r="Z660" s="322" t="s">
        <v>3770</v>
      </c>
      <c r="AA660" s="472">
        <v>0.3</v>
      </c>
      <c r="AB660" s="343">
        <v>200</v>
      </c>
      <c r="AC660" s="506">
        <f t="shared" si="45"/>
        <v>60</v>
      </c>
      <c r="AD660" s="348"/>
    </row>
    <row r="661" spans="1:30" s="336" customFormat="1" ht="15" customHeight="1">
      <c r="A661" s="534" t="s">
        <v>764</v>
      </c>
      <c r="B661" s="315" t="s">
        <v>3604</v>
      </c>
      <c r="C661" s="315" t="s">
        <v>3130</v>
      </c>
      <c r="D661" s="315" t="s">
        <v>3658</v>
      </c>
      <c r="E661" s="317" t="s">
        <v>3746</v>
      </c>
      <c r="F661" s="317" t="s">
        <v>3747</v>
      </c>
      <c r="G661" s="317" t="s">
        <v>33</v>
      </c>
      <c r="H661" s="318" t="s">
        <v>3771</v>
      </c>
      <c r="I661" s="319" t="e">
        <f>VLOOKUP(H661,#REF!,1,FALSE)</f>
        <v>#REF!</v>
      </c>
      <c r="J661" s="462" t="s">
        <v>35</v>
      </c>
      <c r="K661" s="317" t="s">
        <v>3749</v>
      </c>
      <c r="L661" s="463" t="s">
        <v>3772</v>
      </c>
      <c r="M661" s="354" t="s">
        <v>3773</v>
      </c>
      <c r="N661" s="402" t="s">
        <v>3768</v>
      </c>
      <c r="O661" s="343" t="s">
        <v>3774</v>
      </c>
      <c r="P661" s="529">
        <v>5833.33</v>
      </c>
      <c r="Q661" s="514">
        <v>128.4</v>
      </c>
      <c r="R661" s="513">
        <f t="shared" si="43"/>
        <v>748999.57</v>
      </c>
      <c r="S661" s="327">
        <v>202309</v>
      </c>
      <c r="T661" s="322" t="s">
        <v>3775</v>
      </c>
      <c r="U661" s="315"/>
      <c r="V661" s="516">
        <v>128.32711792000001</v>
      </c>
      <c r="W661" s="517">
        <v>0</v>
      </c>
      <c r="X661" s="333">
        <v>45078</v>
      </c>
      <c r="Y661" s="333">
        <v>45443</v>
      </c>
      <c r="Z661" s="322" t="s">
        <v>3776</v>
      </c>
      <c r="AA661" s="472">
        <v>0.3</v>
      </c>
      <c r="AB661" s="343">
        <v>400</v>
      </c>
      <c r="AC661" s="506">
        <f t="shared" si="45"/>
        <v>120</v>
      </c>
      <c r="AD661" s="348"/>
    </row>
    <row r="662" spans="1:30" s="336" customFormat="1" ht="15" customHeight="1">
      <c r="A662" s="317" t="s">
        <v>776</v>
      </c>
      <c r="B662" s="315" t="s">
        <v>3604</v>
      </c>
      <c r="C662" s="315" t="s">
        <v>3130</v>
      </c>
      <c r="D662" s="315" t="s">
        <v>3658</v>
      </c>
      <c r="E662" s="317" t="s">
        <v>3746</v>
      </c>
      <c r="F662" s="317" t="s">
        <v>3747</v>
      </c>
      <c r="G662" s="317" t="s">
        <v>33</v>
      </c>
      <c r="H662" s="318" t="s">
        <v>3777</v>
      </c>
      <c r="I662" s="319" t="e">
        <f>VLOOKUP(H662,#REF!,1,FALSE)</f>
        <v>#REF!</v>
      </c>
      <c r="J662" s="462" t="s">
        <v>35</v>
      </c>
      <c r="K662" s="317" t="s">
        <v>3140</v>
      </c>
      <c r="L662" s="463" t="s">
        <v>3778</v>
      </c>
      <c r="M662" s="354" t="s">
        <v>3779</v>
      </c>
      <c r="N662" s="535" t="s">
        <v>3780</v>
      </c>
      <c r="O662" s="343" t="s">
        <v>3781</v>
      </c>
      <c r="P662" s="529">
        <v>4600</v>
      </c>
      <c r="Q662" s="514">
        <v>109.4</v>
      </c>
      <c r="R662" s="513">
        <f t="shared" si="43"/>
        <v>503240</v>
      </c>
      <c r="S662" s="327">
        <v>202309</v>
      </c>
      <c r="T662" s="322" t="s">
        <v>3782</v>
      </c>
      <c r="U662" s="315"/>
      <c r="V662" s="516">
        <v>109.38192749</v>
      </c>
      <c r="W662" s="517">
        <v>0</v>
      </c>
      <c r="X662" s="518">
        <v>44958</v>
      </c>
      <c r="Y662" s="518">
        <v>45322</v>
      </c>
      <c r="Z662" s="322" t="s">
        <v>3783</v>
      </c>
      <c r="AA662" s="472">
        <v>0.3</v>
      </c>
      <c r="AB662" s="343">
        <v>300</v>
      </c>
      <c r="AC662" s="506">
        <f t="shared" si="45"/>
        <v>90</v>
      </c>
      <c r="AD662" s="348"/>
    </row>
    <row r="663" spans="1:30" s="336" customFormat="1" ht="15" customHeight="1">
      <c r="A663" s="317" t="s">
        <v>776</v>
      </c>
      <c r="B663" s="315" t="s">
        <v>3604</v>
      </c>
      <c r="C663" s="315" t="s">
        <v>2085</v>
      </c>
      <c r="D663" s="315" t="s">
        <v>3658</v>
      </c>
      <c r="E663" s="317" t="s">
        <v>3746</v>
      </c>
      <c r="F663" s="317" t="s">
        <v>3747</v>
      </c>
      <c r="G663" s="317" t="s">
        <v>33</v>
      </c>
      <c r="H663" s="318" t="s">
        <v>3784</v>
      </c>
      <c r="I663" s="319" t="e">
        <f>VLOOKUP(H663,#REF!,1,FALSE)</f>
        <v>#REF!</v>
      </c>
      <c r="J663" s="462" t="s">
        <v>35</v>
      </c>
      <c r="K663" s="317" t="s">
        <v>3760</v>
      </c>
      <c r="L663" s="463" t="s">
        <v>3785</v>
      </c>
      <c r="M663" s="354" t="s">
        <v>3786</v>
      </c>
      <c r="N663" s="535" t="s">
        <v>3787</v>
      </c>
      <c r="O663" s="343" t="s">
        <v>3788</v>
      </c>
      <c r="P663" s="529">
        <v>5000</v>
      </c>
      <c r="Q663" s="514">
        <v>65.5</v>
      </c>
      <c r="R663" s="513">
        <f t="shared" si="43"/>
        <v>327500</v>
      </c>
      <c r="S663" s="327">
        <v>202309</v>
      </c>
      <c r="T663" s="322" t="s">
        <v>3789</v>
      </c>
      <c r="U663" s="315"/>
      <c r="V663" s="516">
        <v>65.481231688999998</v>
      </c>
      <c r="W663" s="517">
        <v>0</v>
      </c>
      <c r="X663" s="333">
        <v>45078</v>
      </c>
      <c r="Y663" s="333">
        <v>45443</v>
      </c>
      <c r="Z663" s="322" t="s">
        <v>3790</v>
      </c>
      <c r="AA663" s="472">
        <v>0.3</v>
      </c>
      <c r="AB663" s="343">
        <v>200</v>
      </c>
      <c r="AC663" s="506">
        <f t="shared" si="45"/>
        <v>60</v>
      </c>
      <c r="AD663" s="348"/>
    </row>
    <row r="664" spans="1:30" s="336" customFormat="1" ht="15" customHeight="1">
      <c r="A664" s="317" t="s">
        <v>776</v>
      </c>
      <c r="B664" s="315" t="s">
        <v>3604</v>
      </c>
      <c r="C664" s="315" t="s">
        <v>3130</v>
      </c>
      <c r="D664" s="315" t="s">
        <v>3658</v>
      </c>
      <c r="E664" s="317" t="s">
        <v>3746</v>
      </c>
      <c r="F664" s="317" t="s">
        <v>3747</v>
      </c>
      <c r="G664" s="317" t="s">
        <v>33</v>
      </c>
      <c r="H664" s="318" t="s">
        <v>3791</v>
      </c>
      <c r="I664" s="319" t="e">
        <f>VLOOKUP(H664,#REF!,1,FALSE)</f>
        <v>#REF!</v>
      </c>
      <c r="J664" s="462" t="s">
        <v>35</v>
      </c>
      <c r="K664" s="317" t="s">
        <v>3140</v>
      </c>
      <c r="L664" s="463" t="s">
        <v>3792</v>
      </c>
      <c r="M664" s="354" t="s">
        <v>3779</v>
      </c>
      <c r="N664" s="535">
        <v>44775</v>
      </c>
      <c r="O664" s="343" t="s">
        <v>328</v>
      </c>
      <c r="P664" s="529">
        <v>4600</v>
      </c>
      <c r="Q664" s="514">
        <v>70.900000000000006</v>
      </c>
      <c r="R664" s="513">
        <f t="shared" si="43"/>
        <v>326140</v>
      </c>
      <c r="S664" s="327">
        <v>202309</v>
      </c>
      <c r="T664" s="322" t="s">
        <v>3793</v>
      </c>
      <c r="U664" s="315"/>
      <c r="V664" s="516">
        <v>70.809196471999996</v>
      </c>
      <c r="W664" s="517">
        <v>0</v>
      </c>
      <c r="X664" s="333">
        <v>44958</v>
      </c>
      <c r="Y664" s="333">
        <v>45322</v>
      </c>
      <c r="Z664" s="322" t="s">
        <v>3794</v>
      </c>
      <c r="AA664" s="472">
        <v>0.3</v>
      </c>
      <c r="AB664" s="343">
        <v>200</v>
      </c>
      <c r="AC664" s="506">
        <f t="shared" si="45"/>
        <v>60</v>
      </c>
      <c r="AD664" s="348"/>
    </row>
    <row r="665" spans="1:30" s="336" customFormat="1" ht="15" customHeight="1">
      <c r="A665" s="317" t="s">
        <v>783</v>
      </c>
      <c r="B665" s="315" t="s">
        <v>3604</v>
      </c>
      <c r="C665" s="315" t="s">
        <v>3073</v>
      </c>
      <c r="D665" s="315" t="s">
        <v>3658</v>
      </c>
      <c r="E665" s="317" t="s">
        <v>3746</v>
      </c>
      <c r="F665" s="317" t="s">
        <v>3747</v>
      </c>
      <c r="G665" s="317" t="s">
        <v>33</v>
      </c>
      <c r="H665" s="318" t="s">
        <v>3795</v>
      </c>
      <c r="I665" s="319" t="e">
        <f>VLOOKUP(H665,#REF!,1,FALSE)</f>
        <v>#REF!</v>
      </c>
      <c r="J665" s="462" t="s">
        <v>35</v>
      </c>
      <c r="K665" s="317" t="s">
        <v>3073</v>
      </c>
      <c r="L665" s="463" t="s">
        <v>3796</v>
      </c>
      <c r="M665" s="354" t="s">
        <v>3797</v>
      </c>
      <c r="N665" s="535" t="s">
        <v>3798</v>
      </c>
      <c r="O665" s="343" t="s">
        <v>1721</v>
      </c>
      <c r="P665" s="529">
        <v>2800</v>
      </c>
      <c r="Q665" s="514">
        <v>0</v>
      </c>
      <c r="R665" s="513">
        <f t="shared" si="43"/>
        <v>0</v>
      </c>
      <c r="S665" s="327">
        <v>202309</v>
      </c>
      <c r="T665" s="322" t="s">
        <v>3799</v>
      </c>
      <c r="U665" s="315"/>
      <c r="V665" s="516">
        <v>0</v>
      </c>
      <c r="W665" s="517">
        <v>0</v>
      </c>
      <c r="X665" s="333">
        <v>44986</v>
      </c>
      <c r="Y665" s="333">
        <v>45351</v>
      </c>
      <c r="Z665" s="519"/>
      <c r="AA665" s="482">
        <v>0</v>
      </c>
      <c r="AB665" s="506">
        <v>0</v>
      </c>
      <c r="AC665" s="506">
        <f t="shared" si="45"/>
        <v>0</v>
      </c>
      <c r="AD665" s="348"/>
    </row>
    <row r="666" spans="1:30" s="52" customFormat="1" ht="15" customHeight="1">
      <c r="A666" s="54" t="s">
        <v>783</v>
      </c>
      <c r="B666" s="54" t="s">
        <v>3604</v>
      </c>
      <c r="C666" s="54" t="s">
        <v>3161</v>
      </c>
      <c r="D666" s="53" t="s">
        <v>44</v>
      </c>
      <c r="E666" s="54" t="s">
        <v>3746</v>
      </c>
      <c r="F666" s="54" t="s">
        <v>3747</v>
      </c>
      <c r="G666" s="54" t="s">
        <v>33</v>
      </c>
      <c r="H666" s="55" t="s">
        <v>3800</v>
      </c>
      <c r="I666" s="35" t="e">
        <f>VLOOKUP(H666,#REF!,1,FALSE)</f>
        <v>#REF!</v>
      </c>
      <c r="J666" s="215" t="s">
        <v>35</v>
      </c>
      <c r="K666" s="54" t="s">
        <v>3590</v>
      </c>
      <c r="L666" s="154" t="s">
        <v>3801</v>
      </c>
      <c r="M666" s="72" t="s">
        <v>3802</v>
      </c>
      <c r="N666" s="280">
        <v>45139</v>
      </c>
      <c r="O666" s="281" t="s">
        <v>3803</v>
      </c>
      <c r="P666" s="268">
        <v>4200</v>
      </c>
      <c r="Q666" s="269">
        <v>97.7</v>
      </c>
      <c r="R666" s="268">
        <f t="shared" si="43"/>
        <v>410340</v>
      </c>
      <c r="S666" s="45">
        <v>202309</v>
      </c>
      <c r="T666" s="58" t="s">
        <v>3804</v>
      </c>
      <c r="U666" s="258"/>
      <c r="V666" s="270">
        <v>97.655914307000003</v>
      </c>
      <c r="W666" s="271">
        <v>0</v>
      </c>
      <c r="X666" s="49"/>
      <c r="Y666" s="93"/>
      <c r="Z666" s="58" t="s">
        <v>3805</v>
      </c>
      <c r="AA666" s="223">
        <v>0.4</v>
      </c>
      <c r="AB666" s="81">
        <v>220</v>
      </c>
      <c r="AC666" s="258">
        <f t="shared" si="45"/>
        <v>88</v>
      </c>
      <c r="AD666" s="80"/>
    </row>
    <row r="667" spans="1:30" s="336" customFormat="1" ht="15" customHeight="1">
      <c r="A667" s="317" t="s">
        <v>783</v>
      </c>
      <c r="B667" s="317" t="s">
        <v>3604</v>
      </c>
      <c r="C667" s="317" t="s">
        <v>3161</v>
      </c>
      <c r="D667" s="315" t="s">
        <v>44</v>
      </c>
      <c r="E667" s="317" t="s">
        <v>3806</v>
      </c>
      <c r="F667" s="317" t="s">
        <v>3807</v>
      </c>
      <c r="G667" s="317" t="s">
        <v>33</v>
      </c>
      <c r="H667" s="318" t="s">
        <v>3808</v>
      </c>
      <c r="I667" s="319" t="e">
        <f>VLOOKUP(H667,#REF!,1,FALSE)</f>
        <v>#REF!</v>
      </c>
      <c r="J667" s="462" t="s">
        <v>35</v>
      </c>
      <c r="K667" s="317" t="s">
        <v>3590</v>
      </c>
      <c r="L667" s="463" t="s">
        <v>3801</v>
      </c>
      <c r="M667" s="354" t="s">
        <v>3802</v>
      </c>
      <c r="N667" s="527" t="s">
        <v>3809</v>
      </c>
      <c r="O667" s="528" t="s">
        <v>3687</v>
      </c>
      <c r="P667" s="513">
        <v>5000</v>
      </c>
      <c r="Q667" s="514">
        <v>0</v>
      </c>
      <c r="R667" s="513">
        <f t="shared" si="43"/>
        <v>0</v>
      </c>
      <c r="S667" s="327">
        <v>202309</v>
      </c>
      <c r="T667" s="322" t="s">
        <v>3804</v>
      </c>
      <c r="U667" s="506"/>
      <c r="V667" s="516">
        <v>0</v>
      </c>
      <c r="W667" s="517">
        <v>0</v>
      </c>
      <c r="X667" s="333">
        <v>44835</v>
      </c>
      <c r="Y667" s="355">
        <v>45199</v>
      </c>
      <c r="Z667" s="519"/>
      <c r="AA667" s="482">
        <v>0</v>
      </c>
      <c r="AB667" s="506">
        <v>0</v>
      </c>
      <c r="AC667" s="506">
        <f t="shared" si="45"/>
        <v>0</v>
      </c>
      <c r="AD667" s="348"/>
    </row>
    <row r="668" spans="1:30" s="336" customFormat="1" ht="15" customHeight="1">
      <c r="A668" s="317" t="s">
        <v>776</v>
      </c>
      <c r="B668" s="317" t="s">
        <v>3604</v>
      </c>
      <c r="C668" s="317" t="s">
        <v>149</v>
      </c>
      <c r="D668" s="315" t="s">
        <v>44</v>
      </c>
      <c r="E668" s="317" t="s">
        <v>3806</v>
      </c>
      <c r="F668" s="317" t="s">
        <v>3807</v>
      </c>
      <c r="G668" s="317" t="s">
        <v>33</v>
      </c>
      <c r="H668" s="318" t="s">
        <v>3810</v>
      </c>
      <c r="I668" s="319" t="e">
        <f>VLOOKUP(H668,#REF!,1,FALSE)</f>
        <v>#REF!</v>
      </c>
      <c r="J668" s="462" t="s">
        <v>35</v>
      </c>
      <c r="K668" s="317" t="s">
        <v>646</v>
      </c>
      <c r="L668" s="322" t="s">
        <v>3811</v>
      </c>
      <c r="M668" s="354" t="s">
        <v>3812</v>
      </c>
      <c r="N668" s="527" t="s">
        <v>3813</v>
      </c>
      <c r="O668" s="528" t="s">
        <v>3814</v>
      </c>
      <c r="P668" s="513">
        <v>5400</v>
      </c>
      <c r="Q668" s="514">
        <v>30</v>
      </c>
      <c r="R668" s="513">
        <f t="shared" si="43"/>
        <v>162000</v>
      </c>
      <c r="S668" s="327">
        <v>202309</v>
      </c>
      <c r="T668" s="322" t="s">
        <v>3815</v>
      </c>
      <c r="U668" s="506"/>
      <c r="V668" s="516">
        <v>29.616754532000002</v>
      </c>
      <c r="W668" s="517">
        <v>0</v>
      </c>
      <c r="X668" s="333">
        <v>45017</v>
      </c>
      <c r="Y668" s="333">
        <v>45382</v>
      </c>
      <c r="Z668" s="322" t="s">
        <v>3816</v>
      </c>
      <c r="AA668" s="472">
        <v>0.3</v>
      </c>
      <c r="AB668" s="343">
        <v>100</v>
      </c>
      <c r="AC668" s="506">
        <f t="shared" si="45"/>
        <v>30</v>
      </c>
      <c r="AD668" s="348"/>
    </row>
    <row r="669" spans="1:30" s="336" customFormat="1" ht="15" customHeight="1">
      <c r="A669" s="317" t="s">
        <v>764</v>
      </c>
      <c r="B669" s="317" t="s">
        <v>3604</v>
      </c>
      <c r="C669" s="317" t="s">
        <v>3226</v>
      </c>
      <c r="D669" s="315" t="s">
        <v>3658</v>
      </c>
      <c r="E669" s="317" t="s">
        <v>3806</v>
      </c>
      <c r="F669" s="317" t="s">
        <v>3807</v>
      </c>
      <c r="G669" s="317" t="s">
        <v>33</v>
      </c>
      <c r="H669" s="318" t="s">
        <v>3817</v>
      </c>
      <c r="I669" s="319" t="e">
        <f>VLOOKUP(H669,#REF!,1,FALSE)</f>
        <v>#REF!</v>
      </c>
      <c r="J669" s="462" t="s">
        <v>35</v>
      </c>
      <c r="K669" s="317" t="s">
        <v>3418</v>
      </c>
      <c r="L669" s="536" t="s">
        <v>3818</v>
      </c>
      <c r="M669" s="354" t="s">
        <v>3819</v>
      </c>
      <c r="N669" s="527" t="s">
        <v>3820</v>
      </c>
      <c r="O669" s="528" t="s">
        <v>3821</v>
      </c>
      <c r="P669" s="513">
        <v>16667</v>
      </c>
      <c r="Q669" s="514">
        <v>29.6</v>
      </c>
      <c r="R669" s="513">
        <f t="shared" si="43"/>
        <v>493343.2</v>
      </c>
      <c r="S669" s="327">
        <v>202309</v>
      </c>
      <c r="T669" s="322" t="s">
        <v>3822</v>
      </c>
      <c r="U669" s="506"/>
      <c r="V669" s="516">
        <v>29.580863953000001</v>
      </c>
      <c r="W669" s="517">
        <v>0</v>
      </c>
      <c r="X669" s="333">
        <v>44835</v>
      </c>
      <c r="Y669" s="355">
        <v>45199</v>
      </c>
      <c r="Z669" s="322" t="s">
        <v>3823</v>
      </c>
      <c r="AA669" s="472">
        <v>0.2</v>
      </c>
      <c r="AB669" s="343">
        <v>140</v>
      </c>
      <c r="AC669" s="506">
        <f t="shared" si="45"/>
        <v>28</v>
      </c>
      <c r="AD669" s="348"/>
    </row>
    <row r="670" spans="1:30" s="336" customFormat="1" ht="15" customHeight="1">
      <c r="A670" s="317" t="s">
        <v>764</v>
      </c>
      <c r="B670" s="317" t="s">
        <v>3604</v>
      </c>
      <c r="C670" s="317" t="s">
        <v>3226</v>
      </c>
      <c r="D670" s="315" t="s">
        <v>3658</v>
      </c>
      <c r="E670" s="317" t="s">
        <v>3806</v>
      </c>
      <c r="F670" s="317" t="s">
        <v>3807</v>
      </c>
      <c r="G670" s="317" t="s">
        <v>33</v>
      </c>
      <c r="H670" s="318" t="s">
        <v>3817</v>
      </c>
      <c r="I670" s="319" t="e">
        <f>VLOOKUP(H670,#REF!,1,FALSE)</f>
        <v>#REF!</v>
      </c>
      <c r="J670" s="462" t="s">
        <v>35</v>
      </c>
      <c r="K670" s="317" t="s">
        <v>3418</v>
      </c>
      <c r="L670" s="536" t="s">
        <v>3824</v>
      </c>
      <c r="M670" s="354" t="s">
        <v>3825</v>
      </c>
      <c r="N670" s="527" t="s">
        <v>3826</v>
      </c>
      <c r="O670" s="528" t="s">
        <v>3821</v>
      </c>
      <c r="P670" s="513">
        <v>16667</v>
      </c>
      <c r="Q670" s="514">
        <v>29.2</v>
      </c>
      <c r="R670" s="513">
        <f t="shared" si="43"/>
        <v>486676.4</v>
      </c>
      <c r="S670" s="327">
        <v>202309</v>
      </c>
      <c r="T670" s="322" t="s">
        <v>3827</v>
      </c>
      <c r="U670" s="506"/>
      <c r="V670" s="516">
        <v>29.110578536999999</v>
      </c>
      <c r="W670" s="517">
        <v>0</v>
      </c>
      <c r="X670" s="333">
        <v>44835</v>
      </c>
      <c r="Y670" s="355">
        <v>45199</v>
      </c>
      <c r="Z670" s="322" t="s">
        <v>3828</v>
      </c>
      <c r="AA670" s="472">
        <v>0.2</v>
      </c>
      <c r="AB670" s="343">
        <v>140</v>
      </c>
      <c r="AC670" s="506">
        <f t="shared" si="45"/>
        <v>28</v>
      </c>
      <c r="AD670" s="348"/>
    </row>
    <row r="671" spans="1:30" s="336" customFormat="1" ht="15" customHeight="1">
      <c r="A671" s="317" t="s">
        <v>764</v>
      </c>
      <c r="B671" s="317" t="s">
        <v>3604</v>
      </c>
      <c r="C671" s="317" t="s">
        <v>1869</v>
      </c>
      <c r="D671" s="315" t="s">
        <v>44</v>
      </c>
      <c r="E671" s="317" t="s">
        <v>3806</v>
      </c>
      <c r="F671" s="317" t="s">
        <v>3807</v>
      </c>
      <c r="G671" s="317" t="s">
        <v>33</v>
      </c>
      <c r="H671" s="318" t="s">
        <v>3829</v>
      </c>
      <c r="I671" s="319" t="e">
        <f>VLOOKUP(H671,#REF!,1,FALSE)</f>
        <v>#REF!</v>
      </c>
      <c r="J671" s="462" t="s">
        <v>35</v>
      </c>
      <c r="K671" s="522" t="s">
        <v>3830</v>
      </c>
      <c r="L671" s="463" t="s">
        <v>3831</v>
      </c>
      <c r="M671" s="354" t="s">
        <v>3832</v>
      </c>
      <c r="N671" s="402" t="s">
        <v>3833</v>
      </c>
      <c r="O671" s="537" t="s">
        <v>2764</v>
      </c>
      <c r="P671" s="513">
        <v>5000</v>
      </c>
      <c r="Q671" s="514">
        <v>41.3</v>
      </c>
      <c r="R671" s="513">
        <f t="shared" si="43"/>
        <v>206500</v>
      </c>
      <c r="S671" s="327">
        <v>202309</v>
      </c>
      <c r="T671" s="322" t="s">
        <v>3834</v>
      </c>
      <c r="U671" s="315"/>
      <c r="V671" s="516">
        <v>41.235771178999997</v>
      </c>
      <c r="W671" s="517">
        <v>0</v>
      </c>
      <c r="X671" s="333">
        <v>45017</v>
      </c>
      <c r="Y671" s="333">
        <v>45382</v>
      </c>
      <c r="Z671" s="322" t="s">
        <v>3835</v>
      </c>
      <c r="AA671" s="472">
        <v>0.3</v>
      </c>
      <c r="AB671" s="343">
        <v>120</v>
      </c>
      <c r="AC671" s="506">
        <f t="shared" si="45"/>
        <v>36</v>
      </c>
      <c r="AD671" s="348"/>
    </row>
    <row r="672" spans="1:30" s="336" customFormat="1" ht="15" customHeight="1">
      <c r="A672" s="534" t="s">
        <v>764</v>
      </c>
      <c r="B672" s="315" t="s">
        <v>3604</v>
      </c>
      <c r="C672" s="315" t="s">
        <v>2783</v>
      </c>
      <c r="D672" s="315" t="s">
        <v>3618</v>
      </c>
      <c r="E672" s="317" t="s">
        <v>3806</v>
      </c>
      <c r="F672" s="317" t="s">
        <v>3807</v>
      </c>
      <c r="G672" s="317" t="s">
        <v>33</v>
      </c>
      <c r="H672" s="318" t="s">
        <v>3836</v>
      </c>
      <c r="I672" s="319" t="e">
        <f>VLOOKUP(H672,#REF!,1,FALSE)</f>
        <v>#REF!</v>
      </c>
      <c r="J672" s="462" t="s">
        <v>35</v>
      </c>
      <c r="K672" s="317" t="s">
        <v>3837</v>
      </c>
      <c r="L672" s="463" t="s">
        <v>3838</v>
      </c>
      <c r="M672" s="354" t="s">
        <v>3839</v>
      </c>
      <c r="N672" s="402" t="s">
        <v>3840</v>
      </c>
      <c r="O672" s="315" t="s">
        <v>1332</v>
      </c>
      <c r="P672" s="513">
        <v>5416.67</v>
      </c>
      <c r="Q672" s="514">
        <v>0</v>
      </c>
      <c r="R672" s="513">
        <f t="shared" si="43"/>
        <v>0</v>
      </c>
      <c r="S672" s="327">
        <v>202309</v>
      </c>
      <c r="T672" s="322" t="s">
        <v>3841</v>
      </c>
      <c r="U672" s="315"/>
      <c r="V672" s="516">
        <v>0</v>
      </c>
      <c r="W672" s="517">
        <v>0</v>
      </c>
      <c r="X672" s="333">
        <v>44652</v>
      </c>
      <c r="Y672" s="333">
        <v>44681</v>
      </c>
      <c r="Z672" s="519"/>
      <c r="AA672" s="482">
        <v>0</v>
      </c>
      <c r="AB672" s="506">
        <v>0</v>
      </c>
      <c r="AC672" s="506">
        <f t="shared" si="45"/>
        <v>0</v>
      </c>
      <c r="AD672" s="348"/>
    </row>
    <row r="673" spans="1:30" s="336" customFormat="1" ht="15" customHeight="1">
      <c r="A673" s="534" t="s">
        <v>764</v>
      </c>
      <c r="B673" s="538" t="s">
        <v>3604</v>
      </c>
      <c r="C673" s="315" t="s">
        <v>3226</v>
      </c>
      <c r="D673" s="315" t="s">
        <v>3658</v>
      </c>
      <c r="E673" s="317" t="s">
        <v>3806</v>
      </c>
      <c r="F673" s="317" t="s">
        <v>3807</v>
      </c>
      <c r="G673" s="317" t="s">
        <v>33</v>
      </c>
      <c r="H673" s="318" t="s">
        <v>3842</v>
      </c>
      <c r="I673" s="319" t="e">
        <f>VLOOKUP(H673,#REF!,1,FALSE)</f>
        <v>#REF!</v>
      </c>
      <c r="J673" s="462" t="s">
        <v>35</v>
      </c>
      <c r="K673" s="317" t="s">
        <v>3418</v>
      </c>
      <c r="L673" s="463" t="s">
        <v>3843</v>
      </c>
      <c r="M673" s="354" t="s">
        <v>3844</v>
      </c>
      <c r="N673" s="402" t="s">
        <v>3845</v>
      </c>
      <c r="O673" s="315" t="s">
        <v>3846</v>
      </c>
      <c r="P673" s="513">
        <v>7000</v>
      </c>
      <c r="Q673" s="514">
        <v>0</v>
      </c>
      <c r="R673" s="513">
        <f t="shared" si="43"/>
        <v>0</v>
      </c>
      <c r="S673" s="327">
        <v>202309</v>
      </c>
      <c r="T673" s="322" t="s">
        <v>3847</v>
      </c>
      <c r="U673" s="315"/>
      <c r="V673" s="516">
        <v>0</v>
      </c>
      <c r="W673" s="517">
        <v>0</v>
      </c>
      <c r="X673" s="333">
        <v>44470</v>
      </c>
      <c r="Y673" s="333">
        <v>44834</v>
      </c>
      <c r="Z673" s="519"/>
      <c r="AA673" s="482">
        <v>0</v>
      </c>
      <c r="AB673" s="506">
        <v>0</v>
      </c>
      <c r="AC673" s="506">
        <f t="shared" si="45"/>
        <v>0</v>
      </c>
      <c r="AD673" s="348"/>
    </row>
    <row r="674" spans="1:30" s="336" customFormat="1" ht="15" customHeight="1">
      <c r="A674" s="534" t="s">
        <v>764</v>
      </c>
      <c r="B674" s="538" t="s">
        <v>3604</v>
      </c>
      <c r="C674" s="315" t="s">
        <v>765</v>
      </c>
      <c r="D674" s="315" t="s">
        <v>44</v>
      </c>
      <c r="E674" s="317" t="s">
        <v>3806</v>
      </c>
      <c r="F674" s="317" t="s">
        <v>3807</v>
      </c>
      <c r="G674" s="317" t="s">
        <v>33</v>
      </c>
      <c r="H674" s="318" t="s">
        <v>3848</v>
      </c>
      <c r="I674" s="319" t="e">
        <f>VLOOKUP(H674,#REF!,1,FALSE)</f>
        <v>#REF!</v>
      </c>
      <c r="J674" s="462" t="s">
        <v>35</v>
      </c>
      <c r="K674" s="317" t="s">
        <v>983</v>
      </c>
      <c r="L674" s="463" t="s">
        <v>3849</v>
      </c>
      <c r="M674" s="354" t="s">
        <v>3850</v>
      </c>
      <c r="N674" s="402" t="s">
        <v>3851</v>
      </c>
      <c r="O674" s="315" t="s">
        <v>3182</v>
      </c>
      <c r="P674" s="513">
        <v>5000</v>
      </c>
      <c r="Q674" s="514">
        <v>0</v>
      </c>
      <c r="R674" s="513">
        <f t="shared" si="43"/>
        <v>0</v>
      </c>
      <c r="S674" s="327">
        <v>202309</v>
      </c>
      <c r="T674" s="322" t="s">
        <v>3852</v>
      </c>
      <c r="U674" s="315"/>
      <c r="V674" s="516">
        <v>0</v>
      </c>
      <c r="W674" s="517">
        <v>0</v>
      </c>
      <c r="X674" s="333">
        <v>44835</v>
      </c>
      <c r="Y674" s="355">
        <v>45199</v>
      </c>
      <c r="Z674" s="519"/>
      <c r="AA674" s="482">
        <v>0</v>
      </c>
      <c r="AB674" s="506">
        <v>0</v>
      </c>
      <c r="AC674" s="506">
        <f t="shared" si="45"/>
        <v>0</v>
      </c>
      <c r="AD674" s="348"/>
    </row>
    <row r="675" spans="1:30" s="336" customFormat="1" ht="15" customHeight="1">
      <c r="A675" s="534" t="s">
        <v>776</v>
      </c>
      <c r="B675" s="538" t="s">
        <v>3604</v>
      </c>
      <c r="C675" s="315" t="s">
        <v>29</v>
      </c>
      <c r="D675" s="315" t="s">
        <v>44</v>
      </c>
      <c r="E675" s="317" t="s">
        <v>3806</v>
      </c>
      <c r="F675" s="317" t="s">
        <v>3807</v>
      </c>
      <c r="G675" s="317" t="s">
        <v>33</v>
      </c>
      <c r="H675" s="318" t="s">
        <v>3853</v>
      </c>
      <c r="I675" s="319" t="e">
        <f>VLOOKUP(H675,#REF!,1,FALSE)</f>
        <v>#REF!</v>
      </c>
      <c r="J675" s="462" t="s">
        <v>35</v>
      </c>
      <c r="K675" s="317" t="s">
        <v>3854</v>
      </c>
      <c r="L675" s="463" t="s">
        <v>3855</v>
      </c>
      <c r="M675" s="354" t="s">
        <v>3856</v>
      </c>
      <c r="N675" s="402" t="s">
        <v>3857</v>
      </c>
      <c r="O675" s="315" t="s">
        <v>3858</v>
      </c>
      <c r="P675" s="513">
        <v>6250</v>
      </c>
      <c r="Q675" s="514">
        <v>48.4</v>
      </c>
      <c r="R675" s="513">
        <f t="shared" si="43"/>
        <v>302500</v>
      </c>
      <c r="S675" s="327">
        <v>202309</v>
      </c>
      <c r="T675" s="322" t="s">
        <v>3859</v>
      </c>
      <c r="U675" s="315"/>
      <c r="V675" s="516">
        <v>48.376373291</v>
      </c>
      <c r="W675" s="517">
        <v>0</v>
      </c>
      <c r="X675" s="333">
        <v>44896</v>
      </c>
      <c r="Y675" s="333">
        <v>45260</v>
      </c>
      <c r="Z675" s="322" t="s">
        <v>3860</v>
      </c>
      <c r="AA675" s="472">
        <v>0.3</v>
      </c>
      <c r="AB675" s="343">
        <v>140</v>
      </c>
      <c r="AC675" s="506">
        <f t="shared" si="45"/>
        <v>42</v>
      </c>
      <c r="AD675" s="348"/>
    </row>
    <row r="676" spans="1:30" s="336" customFormat="1" ht="15" customHeight="1">
      <c r="A676" s="317" t="s">
        <v>764</v>
      </c>
      <c r="B676" s="315" t="s">
        <v>3604</v>
      </c>
      <c r="C676" s="315" t="s">
        <v>1280</v>
      </c>
      <c r="D676" s="315" t="s">
        <v>3618</v>
      </c>
      <c r="E676" s="317" t="s">
        <v>3806</v>
      </c>
      <c r="F676" s="317" t="s">
        <v>3807</v>
      </c>
      <c r="G676" s="317" t="s">
        <v>33</v>
      </c>
      <c r="H676" s="462" t="s">
        <v>3861</v>
      </c>
      <c r="I676" s="319" t="e">
        <f>VLOOKUP(H676,#REF!,1,FALSE)</f>
        <v>#REF!</v>
      </c>
      <c r="J676" s="462" t="s">
        <v>35</v>
      </c>
      <c r="K676" s="315" t="s">
        <v>3862</v>
      </c>
      <c r="L676" s="322" t="s">
        <v>3863</v>
      </c>
      <c r="M676" s="322" t="s">
        <v>3864</v>
      </c>
      <c r="N676" s="402" t="s">
        <v>3865</v>
      </c>
      <c r="O676" s="315" t="s">
        <v>3182</v>
      </c>
      <c r="P676" s="342">
        <v>7917</v>
      </c>
      <c r="Q676" s="514">
        <v>0</v>
      </c>
      <c r="R676" s="513">
        <f t="shared" si="43"/>
        <v>0</v>
      </c>
      <c r="S676" s="327">
        <v>202309</v>
      </c>
      <c r="T676" s="322" t="s">
        <v>3866</v>
      </c>
      <c r="U676" s="315"/>
      <c r="V676" s="516">
        <v>0</v>
      </c>
      <c r="W676" s="517">
        <v>0</v>
      </c>
      <c r="X676" s="333">
        <v>44593</v>
      </c>
      <c r="Y676" s="333">
        <v>44957</v>
      </c>
      <c r="Z676" s="519"/>
      <c r="AA676" s="482">
        <v>0</v>
      </c>
      <c r="AB676" s="506">
        <v>0</v>
      </c>
      <c r="AC676" s="506">
        <f t="shared" si="45"/>
        <v>0</v>
      </c>
      <c r="AD676" s="348"/>
    </row>
    <row r="677" spans="1:30" s="336" customFormat="1" ht="15" customHeight="1">
      <c r="A677" s="317" t="s">
        <v>764</v>
      </c>
      <c r="B677" s="315" t="s">
        <v>3604</v>
      </c>
      <c r="C677" s="315" t="s">
        <v>149</v>
      </c>
      <c r="D677" s="315" t="s">
        <v>44</v>
      </c>
      <c r="E677" s="317" t="s">
        <v>3806</v>
      </c>
      <c r="F677" s="317" t="s">
        <v>3807</v>
      </c>
      <c r="G677" s="317" t="s">
        <v>33</v>
      </c>
      <c r="H677" s="462" t="s">
        <v>3867</v>
      </c>
      <c r="I677" s="319" t="e">
        <f>VLOOKUP(H677,#REF!,1,FALSE)</f>
        <v>#REF!</v>
      </c>
      <c r="J677" s="462" t="s">
        <v>35</v>
      </c>
      <c r="K677" s="315" t="s">
        <v>3868</v>
      </c>
      <c r="L677" s="322" t="s">
        <v>3869</v>
      </c>
      <c r="M677" s="322" t="s">
        <v>3870</v>
      </c>
      <c r="N677" s="402">
        <v>44805</v>
      </c>
      <c r="O677" s="315" t="s">
        <v>460</v>
      </c>
      <c r="P677" s="342">
        <v>4850</v>
      </c>
      <c r="Q677" s="514">
        <v>31.4</v>
      </c>
      <c r="R677" s="513">
        <f t="shared" si="43"/>
        <v>152290</v>
      </c>
      <c r="S677" s="327">
        <v>202309</v>
      </c>
      <c r="T677" s="322" t="s">
        <v>3871</v>
      </c>
      <c r="U677" s="315"/>
      <c r="V677" s="516">
        <v>31.352153778000002</v>
      </c>
      <c r="W677" s="517">
        <v>0</v>
      </c>
      <c r="X677" s="333">
        <v>45017</v>
      </c>
      <c r="Y677" s="333">
        <v>45382</v>
      </c>
      <c r="Z677" s="322" t="s">
        <v>3872</v>
      </c>
      <c r="AA677" s="472">
        <v>0.3</v>
      </c>
      <c r="AB677" s="343">
        <v>100</v>
      </c>
      <c r="AC677" s="506">
        <f t="shared" si="45"/>
        <v>30</v>
      </c>
      <c r="AD677" s="348"/>
    </row>
    <row r="678" spans="1:30" s="336" customFormat="1" ht="15" customHeight="1">
      <c r="A678" s="317" t="s">
        <v>764</v>
      </c>
      <c r="B678" s="315" t="s">
        <v>3604</v>
      </c>
      <c r="C678" s="315" t="s">
        <v>1757</v>
      </c>
      <c r="D678" s="315" t="s">
        <v>3658</v>
      </c>
      <c r="E678" s="317" t="s">
        <v>3806</v>
      </c>
      <c r="F678" s="317" t="s">
        <v>3807</v>
      </c>
      <c r="G678" s="317" t="s">
        <v>33</v>
      </c>
      <c r="H678" s="462" t="s">
        <v>3873</v>
      </c>
      <c r="I678" s="319" t="e">
        <f>VLOOKUP(H678,#REF!,1,FALSE)</f>
        <v>#REF!</v>
      </c>
      <c r="J678" s="462" t="s">
        <v>35</v>
      </c>
      <c r="K678" s="315" t="s">
        <v>1788</v>
      </c>
      <c r="L678" s="322" t="s">
        <v>3874</v>
      </c>
      <c r="M678" s="322" t="s">
        <v>3875</v>
      </c>
      <c r="N678" s="402" t="s">
        <v>3876</v>
      </c>
      <c r="O678" s="343" t="s">
        <v>3182</v>
      </c>
      <c r="P678" s="342">
        <v>6833.33</v>
      </c>
      <c r="Q678" s="514">
        <v>0</v>
      </c>
      <c r="R678" s="513">
        <f t="shared" si="43"/>
        <v>0</v>
      </c>
      <c r="S678" s="327">
        <v>202309</v>
      </c>
      <c r="T678" s="322" t="s">
        <v>3877</v>
      </c>
      <c r="U678" s="315"/>
      <c r="V678" s="516">
        <v>0</v>
      </c>
      <c r="W678" s="517">
        <v>0</v>
      </c>
      <c r="X678" s="333">
        <v>44866</v>
      </c>
      <c r="Y678" s="333">
        <v>45230</v>
      </c>
      <c r="Z678" s="519"/>
      <c r="AA678" s="482">
        <v>0</v>
      </c>
      <c r="AB678" s="506">
        <v>0</v>
      </c>
      <c r="AC678" s="506">
        <f t="shared" si="45"/>
        <v>0</v>
      </c>
      <c r="AD678" s="348"/>
    </row>
    <row r="679" spans="1:30" s="336" customFormat="1" ht="15" customHeight="1">
      <c r="A679" s="534" t="s">
        <v>764</v>
      </c>
      <c r="B679" s="317" t="s">
        <v>3604</v>
      </c>
      <c r="C679" s="317" t="s">
        <v>3161</v>
      </c>
      <c r="D679" s="315" t="s">
        <v>44</v>
      </c>
      <c r="E679" s="315" t="s">
        <v>3878</v>
      </c>
      <c r="F679" s="315" t="s">
        <v>3879</v>
      </c>
      <c r="G679" s="317" t="s">
        <v>33</v>
      </c>
      <c r="H679" s="315" t="s">
        <v>3880</v>
      </c>
      <c r="I679" s="319" t="e">
        <f>VLOOKUP(H679,#REF!,1,FALSE)</f>
        <v>#REF!</v>
      </c>
      <c r="J679" s="462" t="s">
        <v>35</v>
      </c>
      <c r="K679" s="315" t="s">
        <v>3652</v>
      </c>
      <c r="L679" s="322" t="s">
        <v>3881</v>
      </c>
      <c r="M679" s="322" t="s">
        <v>3882</v>
      </c>
      <c r="N679" s="402" t="s">
        <v>3883</v>
      </c>
      <c r="O679" s="315" t="s">
        <v>3884</v>
      </c>
      <c r="P679" s="342">
        <v>11250</v>
      </c>
      <c r="Q679" s="514">
        <v>0</v>
      </c>
      <c r="R679" s="513">
        <f t="shared" si="43"/>
        <v>0</v>
      </c>
      <c r="S679" s="327">
        <v>202309</v>
      </c>
      <c r="T679" s="322" t="s">
        <v>3885</v>
      </c>
      <c r="U679" s="506"/>
      <c r="V679" s="516">
        <v>0</v>
      </c>
      <c r="W679" s="517">
        <v>0</v>
      </c>
      <c r="X679" s="333">
        <v>44197</v>
      </c>
      <c r="Y679" s="333">
        <v>44561</v>
      </c>
      <c r="Z679" s="519"/>
      <c r="AA679" s="482">
        <v>0</v>
      </c>
      <c r="AB679" s="506">
        <v>0</v>
      </c>
      <c r="AC679" s="506">
        <f t="shared" si="45"/>
        <v>0</v>
      </c>
      <c r="AD679" s="348"/>
    </row>
    <row r="680" spans="1:30" s="336" customFormat="1" ht="15" customHeight="1">
      <c r="A680" s="534" t="s">
        <v>764</v>
      </c>
      <c r="B680" s="538" t="s">
        <v>3604</v>
      </c>
      <c r="C680" s="315" t="s">
        <v>3161</v>
      </c>
      <c r="D680" s="315" t="s">
        <v>44</v>
      </c>
      <c r="E680" s="315" t="s">
        <v>3878</v>
      </c>
      <c r="F680" s="315" t="s">
        <v>3879</v>
      </c>
      <c r="G680" s="317" t="s">
        <v>33</v>
      </c>
      <c r="H680" s="318" t="s">
        <v>3880</v>
      </c>
      <c r="I680" s="319" t="e">
        <f>VLOOKUP(H680,#REF!,1,FALSE)</f>
        <v>#REF!</v>
      </c>
      <c r="J680" s="462" t="s">
        <v>35</v>
      </c>
      <c r="K680" s="317" t="s">
        <v>3652</v>
      </c>
      <c r="L680" s="463" t="s">
        <v>3886</v>
      </c>
      <c r="M680" s="354" t="s">
        <v>3887</v>
      </c>
      <c r="N680" s="402" t="s">
        <v>3888</v>
      </c>
      <c r="O680" s="315" t="s">
        <v>3889</v>
      </c>
      <c r="P680" s="513">
        <v>11250</v>
      </c>
      <c r="Q680" s="514">
        <v>0</v>
      </c>
      <c r="R680" s="513">
        <f t="shared" si="43"/>
        <v>0</v>
      </c>
      <c r="S680" s="327">
        <v>202309</v>
      </c>
      <c r="T680" s="322" t="s">
        <v>3890</v>
      </c>
      <c r="U680" s="315"/>
      <c r="V680" s="516">
        <v>0</v>
      </c>
      <c r="W680" s="517">
        <v>0</v>
      </c>
      <c r="X680" s="333">
        <v>44197</v>
      </c>
      <c r="Y680" s="333">
        <v>44561</v>
      </c>
      <c r="Z680" s="519"/>
      <c r="AA680" s="482">
        <v>0</v>
      </c>
      <c r="AB680" s="506">
        <v>0</v>
      </c>
      <c r="AC680" s="506">
        <f t="shared" si="45"/>
        <v>0</v>
      </c>
      <c r="AD680" s="348"/>
    </row>
    <row r="681" spans="1:30" s="336" customFormat="1" ht="15" customHeight="1">
      <c r="A681" s="317" t="s">
        <v>776</v>
      </c>
      <c r="B681" s="317" t="s">
        <v>3604</v>
      </c>
      <c r="C681" s="317" t="s">
        <v>3161</v>
      </c>
      <c r="D681" s="315" t="s">
        <v>44</v>
      </c>
      <c r="E681" s="315" t="s">
        <v>3878</v>
      </c>
      <c r="F681" s="315" t="s">
        <v>3879</v>
      </c>
      <c r="G681" s="317" t="s">
        <v>33</v>
      </c>
      <c r="H681" s="315" t="s">
        <v>3891</v>
      </c>
      <c r="I681" s="319" t="e">
        <f>VLOOKUP(H681,#REF!,1,FALSE)</f>
        <v>#REF!</v>
      </c>
      <c r="J681" s="462" t="s">
        <v>35</v>
      </c>
      <c r="K681" s="315" t="s">
        <v>3061</v>
      </c>
      <c r="L681" s="322" t="s">
        <v>3892</v>
      </c>
      <c r="M681" s="322" t="s">
        <v>3893</v>
      </c>
      <c r="N681" s="402" t="s">
        <v>3894</v>
      </c>
      <c r="O681" s="315" t="s">
        <v>2037</v>
      </c>
      <c r="P681" s="342">
        <v>10000</v>
      </c>
      <c r="Q681" s="514">
        <v>0</v>
      </c>
      <c r="R681" s="513">
        <f t="shared" ref="R681:R744" si="46">ROUND(P681*Q681,2)</f>
        <v>0</v>
      </c>
      <c r="S681" s="327">
        <v>202309</v>
      </c>
      <c r="T681" s="322" t="s">
        <v>3895</v>
      </c>
      <c r="U681" s="506"/>
      <c r="V681" s="516">
        <v>0</v>
      </c>
      <c r="W681" s="517">
        <v>0</v>
      </c>
      <c r="X681" s="333">
        <v>44197</v>
      </c>
      <c r="Y681" s="333">
        <v>44255</v>
      </c>
      <c r="Z681" s="519"/>
      <c r="AA681" s="482">
        <v>0</v>
      </c>
      <c r="AB681" s="506">
        <v>0</v>
      </c>
      <c r="AC681" s="506">
        <f t="shared" si="45"/>
        <v>0</v>
      </c>
      <c r="AD681" s="348"/>
    </row>
    <row r="682" spans="1:30" s="336" customFormat="1" ht="15" customHeight="1">
      <c r="A682" s="317" t="s">
        <v>776</v>
      </c>
      <c r="B682" s="317" t="s">
        <v>3604</v>
      </c>
      <c r="C682" s="317" t="s">
        <v>3161</v>
      </c>
      <c r="D682" s="315" t="s">
        <v>44</v>
      </c>
      <c r="E682" s="315" t="s">
        <v>3878</v>
      </c>
      <c r="F682" s="315" t="s">
        <v>3879</v>
      </c>
      <c r="G682" s="317" t="s">
        <v>33</v>
      </c>
      <c r="H682" s="315" t="s">
        <v>3891</v>
      </c>
      <c r="I682" s="319" t="e">
        <f>VLOOKUP(H682,#REF!,1,FALSE)</f>
        <v>#REF!</v>
      </c>
      <c r="J682" s="462" t="s">
        <v>35</v>
      </c>
      <c r="K682" s="315" t="s">
        <v>3896</v>
      </c>
      <c r="L682" s="322" t="s">
        <v>3897</v>
      </c>
      <c r="M682" s="322" t="s">
        <v>3898</v>
      </c>
      <c r="N682" s="402" t="s">
        <v>3899</v>
      </c>
      <c r="O682" s="315" t="s">
        <v>3182</v>
      </c>
      <c r="P682" s="342">
        <v>9583.33</v>
      </c>
      <c r="Q682" s="514">
        <v>0</v>
      </c>
      <c r="R682" s="513">
        <f t="shared" si="46"/>
        <v>0</v>
      </c>
      <c r="S682" s="327">
        <v>202309</v>
      </c>
      <c r="T682" s="322" t="s">
        <v>3900</v>
      </c>
      <c r="U682" s="506"/>
      <c r="V682" s="516">
        <v>0</v>
      </c>
      <c r="W682" s="517">
        <v>0</v>
      </c>
      <c r="X682" s="333">
        <v>44197</v>
      </c>
      <c r="Y682" s="333">
        <v>44255</v>
      </c>
      <c r="Z682" s="519"/>
      <c r="AA682" s="482">
        <v>0</v>
      </c>
      <c r="AB682" s="506">
        <v>0</v>
      </c>
      <c r="AC682" s="506">
        <f t="shared" si="45"/>
        <v>0</v>
      </c>
      <c r="AD682" s="348"/>
    </row>
    <row r="683" spans="1:30" s="52" customFormat="1" ht="15" customHeight="1">
      <c r="A683" s="54" t="s">
        <v>783</v>
      </c>
      <c r="B683" s="54" t="s">
        <v>3604</v>
      </c>
      <c r="C683" s="54" t="s">
        <v>3161</v>
      </c>
      <c r="D683" s="53" t="s">
        <v>44</v>
      </c>
      <c r="E683" s="53" t="s">
        <v>3878</v>
      </c>
      <c r="F683" s="53" t="s">
        <v>3879</v>
      </c>
      <c r="G683" s="54" t="s">
        <v>33</v>
      </c>
      <c r="H683" s="53" t="s">
        <v>3901</v>
      </c>
      <c r="I683" s="35" t="e">
        <f>VLOOKUP(H683,#REF!,1,FALSE)</f>
        <v>#REF!</v>
      </c>
      <c r="J683" s="215" t="s">
        <v>35</v>
      </c>
      <c r="K683" s="53" t="s">
        <v>3590</v>
      </c>
      <c r="L683" s="58" t="s">
        <v>3902</v>
      </c>
      <c r="M683" s="58" t="s">
        <v>3903</v>
      </c>
      <c r="N683" s="191">
        <v>43831</v>
      </c>
      <c r="O683" s="53" t="s">
        <v>328</v>
      </c>
      <c r="P683" s="84">
        <v>4200</v>
      </c>
      <c r="Q683" s="269">
        <v>86.5</v>
      </c>
      <c r="R683" s="268">
        <f t="shared" si="46"/>
        <v>363300</v>
      </c>
      <c r="S683" s="45">
        <v>202309</v>
      </c>
      <c r="T683" s="58" t="s">
        <v>3904</v>
      </c>
      <c r="U683" s="258"/>
      <c r="V683" s="270">
        <v>86.503150939999998</v>
      </c>
      <c r="W683" s="271">
        <v>0</v>
      </c>
      <c r="X683" s="49"/>
      <c r="Y683" s="49"/>
      <c r="Z683" s="58" t="s">
        <v>3905</v>
      </c>
      <c r="AA683" s="223">
        <v>0.4</v>
      </c>
      <c r="AB683" s="81">
        <v>200</v>
      </c>
      <c r="AC683" s="258">
        <f t="shared" si="45"/>
        <v>80</v>
      </c>
      <c r="AD683" s="80"/>
    </row>
    <row r="684" spans="1:30" s="336" customFormat="1" ht="15" customHeight="1">
      <c r="A684" s="317" t="s">
        <v>783</v>
      </c>
      <c r="B684" s="315" t="s">
        <v>3604</v>
      </c>
      <c r="C684" s="317" t="s">
        <v>3161</v>
      </c>
      <c r="D684" s="315" t="s">
        <v>44</v>
      </c>
      <c r="E684" s="315" t="s">
        <v>3906</v>
      </c>
      <c r="F684" s="315" t="s">
        <v>3907</v>
      </c>
      <c r="G684" s="317" t="s">
        <v>33</v>
      </c>
      <c r="H684" s="315" t="s">
        <v>3908</v>
      </c>
      <c r="I684" s="319" t="e">
        <f>VLOOKUP(H684,#REF!,1,FALSE)</f>
        <v>#REF!</v>
      </c>
      <c r="J684" s="462" t="s">
        <v>35</v>
      </c>
      <c r="K684" s="315" t="s">
        <v>3399</v>
      </c>
      <c r="L684" s="322" t="s">
        <v>3909</v>
      </c>
      <c r="M684" s="322" t="s">
        <v>3910</v>
      </c>
      <c r="N684" s="402" t="s">
        <v>3911</v>
      </c>
      <c r="O684" s="315" t="s">
        <v>3912</v>
      </c>
      <c r="P684" s="529">
        <v>3500</v>
      </c>
      <c r="Q684" s="514">
        <v>0</v>
      </c>
      <c r="R684" s="513">
        <f t="shared" si="46"/>
        <v>0</v>
      </c>
      <c r="S684" s="327">
        <v>202309</v>
      </c>
      <c r="T684" s="322" t="s">
        <v>3913</v>
      </c>
      <c r="U684" s="315"/>
      <c r="V684" s="516">
        <v>0</v>
      </c>
      <c r="W684" s="517">
        <v>0</v>
      </c>
      <c r="X684" s="333">
        <v>44105</v>
      </c>
      <c r="Y684" s="333">
        <v>44469</v>
      </c>
      <c r="Z684" s="519"/>
      <c r="AA684" s="482">
        <v>0</v>
      </c>
      <c r="AB684" s="506">
        <v>0</v>
      </c>
      <c r="AC684" s="506">
        <f t="shared" si="45"/>
        <v>0</v>
      </c>
      <c r="AD684" s="348"/>
    </row>
    <row r="685" spans="1:30" s="336" customFormat="1" ht="15" customHeight="1">
      <c r="A685" s="317" t="s">
        <v>783</v>
      </c>
      <c r="B685" s="315" t="s">
        <v>3604</v>
      </c>
      <c r="C685" s="315" t="s">
        <v>2041</v>
      </c>
      <c r="D685" s="315" t="s">
        <v>44</v>
      </c>
      <c r="E685" s="315" t="s">
        <v>3906</v>
      </c>
      <c r="F685" s="315" t="s">
        <v>3907</v>
      </c>
      <c r="G685" s="317" t="s">
        <v>33</v>
      </c>
      <c r="H685" s="318" t="s">
        <v>3914</v>
      </c>
      <c r="I685" s="319" t="e">
        <f>VLOOKUP(H685,#REF!,1,FALSE)</f>
        <v>#REF!</v>
      </c>
      <c r="J685" s="462" t="s">
        <v>35</v>
      </c>
      <c r="K685" s="317" t="s">
        <v>2182</v>
      </c>
      <c r="L685" s="463" t="s">
        <v>3915</v>
      </c>
      <c r="M685" s="463" t="s">
        <v>3916</v>
      </c>
      <c r="N685" s="402" t="s">
        <v>3917</v>
      </c>
      <c r="O685" s="537" t="s">
        <v>1332</v>
      </c>
      <c r="P685" s="513">
        <v>4300</v>
      </c>
      <c r="Q685" s="514">
        <v>0</v>
      </c>
      <c r="R685" s="513">
        <f t="shared" si="46"/>
        <v>0</v>
      </c>
      <c r="S685" s="327">
        <v>202309</v>
      </c>
      <c r="T685" s="322" t="s">
        <v>3918</v>
      </c>
      <c r="U685" s="315"/>
      <c r="V685" s="516">
        <v>0</v>
      </c>
      <c r="W685" s="517">
        <v>0</v>
      </c>
      <c r="X685" s="333">
        <v>44228</v>
      </c>
      <c r="Y685" s="333">
        <v>44592</v>
      </c>
      <c r="Z685" s="519"/>
      <c r="AA685" s="482">
        <v>0</v>
      </c>
      <c r="AB685" s="506">
        <v>0</v>
      </c>
      <c r="AC685" s="506">
        <f t="shared" si="45"/>
        <v>0</v>
      </c>
      <c r="AD685" s="348"/>
    </row>
    <row r="686" spans="1:30" s="336" customFormat="1" ht="15" customHeight="1">
      <c r="A686" s="534" t="s">
        <v>764</v>
      </c>
      <c r="B686" s="317" t="s">
        <v>3604</v>
      </c>
      <c r="C686" s="317" t="s">
        <v>3161</v>
      </c>
      <c r="D686" s="315" t="s">
        <v>44</v>
      </c>
      <c r="E686" s="315" t="s">
        <v>3906</v>
      </c>
      <c r="F686" s="315" t="s">
        <v>3907</v>
      </c>
      <c r="G686" s="491" t="s">
        <v>33</v>
      </c>
      <c r="H686" s="315" t="s">
        <v>3919</v>
      </c>
      <c r="I686" s="319" t="e">
        <f>VLOOKUP(H686,#REF!,1,FALSE)</f>
        <v>#REF!</v>
      </c>
      <c r="J686" s="462" t="s">
        <v>35</v>
      </c>
      <c r="K686" s="491" t="s">
        <v>3061</v>
      </c>
      <c r="L686" s="498" t="s">
        <v>3920</v>
      </c>
      <c r="M686" s="354" t="s">
        <v>3921</v>
      </c>
      <c r="N686" s="539" t="s">
        <v>3922</v>
      </c>
      <c r="O686" s="490" t="s">
        <v>1332</v>
      </c>
      <c r="P686" s="513">
        <v>11250</v>
      </c>
      <c r="Q686" s="514">
        <v>0</v>
      </c>
      <c r="R686" s="513">
        <f t="shared" si="46"/>
        <v>0</v>
      </c>
      <c r="S686" s="327">
        <v>202309</v>
      </c>
      <c r="T686" s="500" t="s">
        <v>3923</v>
      </c>
      <c r="U686" s="490"/>
      <c r="V686" s="516">
        <v>0</v>
      </c>
      <c r="W686" s="517">
        <v>0</v>
      </c>
      <c r="X686" s="333">
        <v>44256</v>
      </c>
      <c r="Y686" s="333">
        <v>44469</v>
      </c>
      <c r="Z686" s="519"/>
      <c r="AA686" s="482">
        <v>0</v>
      </c>
      <c r="AB686" s="506">
        <v>0</v>
      </c>
      <c r="AC686" s="506">
        <f t="shared" si="45"/>
        <v>0</v>
      </c>
      <c r="AD686" s="348"/>
    </row>
    <row r="687" spans="1:30" s="336" customFormat="1" ht="15" customHeight="1">
      <c r="A687" s="317" t="s">
        <v>776</v>
      </c>
      <c r="B687" s="317" t="s">
        <v>3604</v>
      </c>
      <c r="C687" s="490" t="s">
        <v>2085</v>
      </c>
      <c r="D687" s="315" t="s">
        <v>3658</v>
      </c>
      <c r="E687" s="315" t="s">
        <v>3906</v>
      </c>
      <c r="F687" s="315" t="s">
        <v>3907</v>
      </c>
      <c r="G687" s="491" t="s">
        <v>33</v>
      </c>
      <c r="H687" s="318" t="s">
        <v>3924</v>
      </c>
      <c r="I687" s="319" t="e">
        <f>VLOOKUP(H687,#REF!,1,FALSE)</f>
        <v>#REF!</v>
      </c>
      <c r="J687" s="462" t="s">
        <v>35</v>
      </c>
      <c r="K687" s="491" t="s">
        <v>3925</v>
      </c>
      <c r="L687" s="498" t="s">
        <v>3926</v>
      </c>
      <c r="M687" s="354" t="s">
        <v>3927</v>
      </c>
      <c r="N687" s="539" t="s">
        <v>3928</v>
      </c>
      <c r="O687" s="490" t="s">
        <v>3182</v>
      </c>
      <c r="P687" s="513">
        <v>7500</v>
      </c>
      <c r="Q687" s="514">
        <v>0</v>
      </c>
      <c r="R687" s="513">
        <f t="shared" si="46"/>
        <v>0</v>
      </c>
      <c r="S687" s="327">
        <v>202309</v>
      </c>
      <c r="T687" s="500" t="s">
        <v>3929</v>
      </c>
      <c r="U687" s="490"/>
      <c r="V687" s="516">
        <v>0</v>
      </c>
      <c r="W687" s="517">
        <v>0</v>
      </c>
      <c r="X687" s="540">
        <v>44440</v>
      </c>
      <c r="Y687" s="540">
        <v>44804</v>
      </c>
      <c r="Z687" s="519"/>
      <c r="AA687" s="482">
        <v>0</v>
      </c>
      <c r="AB687" s="506">
        <v>0</v>
      </c>
      <c r="AC687" s="506">
        <f t="shared" si="45"/>
        <v>0</v>
      </c>
      <c r="AD687" s="348"/>
    </row>
    <row r="688" spans="1:30" s="336" customFormat="1" ht="15" customHeight="1">
      <c r="A688" s="317" t="s">
        <v>776</v>
      </c>
      <c r="B688" s="317" t="s">
        <v>3604</v>
      </c>
      <c r="C688" s="317" t="s">
        <v>3161</v>
      </c>
      <c r="D688" s="315" t="s">
        <v>44</v>
      </c>
      <c r="E688" s="315" t="s">
        <v>3906</v>
      </c>
      <c r="F688" s="315" t="s">
        <v>3907</v>
      </c>
      <c r="G688" s="317" t="s">
        <v>33</v>
      </c>
      <c r="H688" s="315" t="s">
        <v>3930</v>
      </c>
      <c r="I688" s="319" t="e">
        <f>VLOOKUP(H688,#REF!,1,FALSE)</f>
        <v>#REF!</v>
      </c>
      <c r="J688" s="462" t="s">
        <v>35</v>
      </c>
      <c r="K688" s="315" t="s">
        <v>3896</v>
      </c>
      <c r="L688" s="322" t="s">
        <v>3897</v>
      </c>
      <c r="M688" s="322" t="s">
        <v>3898</v>
      </c>
      <c r="N688" s="402" t="s">
        <v>3931</v>
      </c>
      <c r="O688" s="315" t="s">
        <v>3182</v>
      </c>
      <c r="P688" s="342">
        <v>9583</v>
      </c>
      <c r="Q688" s="514">
        <v>0</v>
      </c>
      <c r="R688" s="513">
        <f t="shared" si="46"/>
        <v>0</v>
      </c>
      <c r="S688" s="327">
        <v>202309</v>
      </c>
      <c r="T688" s="500" t="s">
        <v>3932</v>
      </c>
      <c r="U688" s="490"/>
      <c r="V688" s="516">
        <v>0</v>
      </c>
      <c r="W688" s="517">
        <v>0</v>
      </c>
      <c r="X688" s="333">
        <v>44593</v>
      </c>
      <c r="Y688" s="333">
        <v>44957</v>
      </c>
      <c r="Z688" s="519"/>
      <c r="AA688" s="482">
        <v>0</v>
      </c>
      <c r="AB688" s="506">
        <v>0</v>
      </c>
      <c r="AC688" s="506">
        <f t="shared" si="45"/>
        <v>0</v>
      </c>
      <c r="AD688" s="348"/>
    </row>
    <row r="689" spans="1:30" s="336" customFormat="1" ht="15" customHeight="1">
      <c r="A689" s="317" t="s">
        <v>776</v>
      </c>
      <c r="B689" s="317" t="s">
        <v>3604</v>
      </c>
      <c r="C689" s="317" t="s">
        <v>3161</v>
      </c>
      <c r="D689" s="315" t="s">
        <v>44</v>
      </c>
      <c r="E689" s="315" t="s">
        <v>3906</v>
      </c>
      <c r="F689" s="315" t="s">
        <v>3907</v>
      </c>
      <c r="G689" s="491" t="s">
        <v>33</v>
      </c>
      <c r="H689" s="315" t="s">
        <v>3933</v>
      </c>
      <c r="I689" s="319" t="e">
        <f>VLOOKUP(H689,#REF!,1,FALSE)</f>
        <v>#REF!</v>
      </c>
      <c r="J689" s="462" t="s">
        <v>35</v>
      </c>
      <c r="K689" s="315" t="s">
        <v>3934</v>
      </c>
      <c r="L689" s="322" t="s">
        <v>3935</v>
      </c>
      <c r="M689" s="516" t="s">
        <v>3936</v>
      </c>
      <c r="N689" s="402" t="s">
        <v>3937</v>
      </c>
      <c r="O689" s="355" t="s">
        <v>1248</v>
      </c>
      <c r="P689" s="342">
        <v>9583</v>
      </c>
      <c r="Q689" s="514">
        <v>0</v>
      </c>
      <c r="R689" s="513">
        <f t="shared" si="46"/>
        <v>0</v>
      </c>
      <c r="S689" s="327">
        <v>202309</v>
      </c>
      <c r="T689" s="500" t="s">
        <v>3938</v>
      </c>
      <c r="U689" s="490"/>
      <c r="V689" s="516">
        <v>0</v>
      </c>
      <c r="W689" s="517">
        <v>0</v>
      </c>
      <c r="X689" s="333">
        <v>44621</v>
      </c>
      <c r="Y689" s="333">
        <v>44985</v>
      </c>
      <c r="Z689" s="519"/>
      <c r="AA689" s="482">
        <v>0</v>
      </c>
      <c r="AB689" s="506">
        <v>0</v>
      </c>
      <c r="AC689" s="506">
        <f t="shared" si="45"/>
        <v>0</v>
      </c>
      <c r="AD689" s="348"/>
    </row>
    <row r="690" spans="1:30" s="336" customFormat="1" ht="15" customHeight="1">
      <c r="A690" s="534" t="s">
        <v>764</v>
      </c>
      <c r="B690" s="315" t="s">
        <v>3604</v>
      </c>
      <c r="C690" s="315" t="s">
        <v>3161</v>
      </c>
      <c r="D690" s="315" t="s">
        <v>44</v>
      </c>
      <c r="E690" s="317" t="s">
        <v>3906</v>
      </c>
      <c r="F690" s="317" t="s">
        <v>3907</v>
      </c>
      <c r="G690" s="317" t="s">
        <v>33</v>
      </c>
      <c r="H690" s="318" t="s">
        <v>3939</v>
      </c>
      <c r="I690" s="319" t="e">
        <f>VLOOKUP(H690,#REF!,1,FALSE)</f>
        <v>#REF!</v>
      </c>
      <c r="J690" s="462" t="s">
        <v>35</v>
      </c>
      <c r="K690" s="317" t="s">
        <v>3405</v>
      </c>
      <c r="L690" s="463" t="s">
        <v>3940</v>
      </c>
      <c r="M690" s="354" t="s">
        <v>3941</v>
      </c>
      <c r="N690" s="402" t="s">
        <v>3942</v>
      </c>
      <c r="O690" s="315" t="s">
        <v>3182</v>
      </c>
      <c r="P690" s="513">
        <v>10417</v>
      </c>
      <c r="Q690" s="514">
        <v>0</v>
      </c>
      <c r="R690" s="513">
        <f t="shared" si="46"/>
        <v>0</v>
      </c>
      <c r="S690" s="327">
        <v>202309</v>
      </c>
      <c r="T690" s="322" t="s">
        <v>3943</v>
      </c>
      <c r="U690" s="315"/>
      <c r="V690" s="516">
        <v>0</v>
      </c>
      <c r="W690" s="517">
        <v>0</v>
      </c>
      <c r="X690" s="333">
        <v>44501</v>
      </c>
      <c r="Y690" s="333">
        <v>44957</v>
      </c>
      <c r="Z690" s="519"/>
      <c r="AA690" s="482">
        <v>0</v>
      </c>
      <c r="AB690" s="506">
        <v>0</v>
      </c>
      <c r="AC690" s="506">
        <f t="shared" si="45"/>
        <v>0</v>
      </c>
      <c r="AD690" s="348"/>
    </row>
    <row r="691" spans="1:30" s="336" customFormat="1" ht="15" customHeight="1">
      <c r="A691" s="534" t="s">
        <v>764</v>
      </c>
      <c r="B691" s="315" t="s">
        <v>3604</v>
      </c>
      <c r="C691" s="315" t="s">
        <v>1869</v>
      </c>
      <c r="D691" s="315" t="s">
        <v>44</v>
      </c>
      <c r="E691" s="317" t="s">
        <v>3906</v>
      </c>
      <c r="F691" s="317" t="s">
        <v>3907</v>
      </c>
      <c r="G691" s="317" t="s">
        <v>33</v>
      </c>
      <c r="H691" s="318" t="s">
        <v>3944</v>
      </c>
      <c r="I691" s="319" t="e">
        <f>VLOOKUP(H691,#REF!,1,FALSE)</f>
        <v>#REF!</v>
      </c>
      <c r="J691" s="462" t="s">
        <v>35</v>
      </c>
      <c r="K691" s="317" t="s">
        <v>3945</v>
      </c>
      <c r="L691" s="463" t="s">
        <v>3946</v>
      </c>
      <c r="M691" s="354" t="s">
        <v>3947</v>
      </c>
      <c r="N691" s="402" t="s">
        <v>3948</v>
      </c>
      <c r="O691" s="315" t="s">
        <v>1332</v>
      </c>
      <c r="P691" s="513">
        <v>6333</v>
      </c>
      <c r="Q691" s="514">
        <v>0</v>
      </c>
      <c r="R691" s="513">
        <f t="shared" si="46"/>
        <v>0</v>
      </c>
      <c r="S691" s="327">
        <v>202309</v>
      </c>
      <c r="T691" s="322" t="s">
        <v>3949</v>
      </c>
      <c r="U691" s="315"/>
      <c r="V691" s="516">
        <v>0</v>
      </c>
      <c r="W691" s="517">
        <v>0</v>
      </c>
      <c r="X691" s="333">
        <v>44835</v>
      </c>
      <c r="Y691" s="333">
        <v>44957</v>
      </c>
      <c r="Z691" s="519"/>
      <c r="AA691" s="482">
        <v>0</v>
      </c>
      <c r="AB691" s="506">
        <v>0</v>
      </c>
      <c r="AC691" s="506">
        <f t="shared" si="45"/>
        <v>0</v>
      </c>
      <c r="AD691" s="348"/>
    </row>
    <row r="692" spans="1:30" s="336" customFormat="1" ht="15" customHeight="1">
      <c r="A692" s="534" t="s">
        <v>764</v>
      </c>
      <c r="B692" s="315" t="s">
        <v>3604</v>
      </c>
      <c r="C692" s="315" t="s">
        <v>765</v>
      </c>
      <c r="D692" s="315" t="s">
        <v>44</v>
      </c>
      <c r="E692" s="317" t="s">
        <v>3906</v>
      </c>
      <c r="F692" s="317" t="s">
        <v>3907</v>
      </c>
      <c r="G692" s="317" t="s">
        <v>33</v>
      </c>
      <c r="H692" s="318" t="s">
        <v>3950</v>
      </c>
      <c r="I692" s="319" t="e">
        <f>VLOOKUP(H692,#REF!,1,FALSE)</f>
        <v>#REF!</v>
      </c>
      <c r="J692" s="462" t="s">
        <v>35</v>
      </c>
      <c r="K692" s="317" t="s">
        <v>3951</v>
      </c>
      <c r="L692" s="463" t="s">
        <v>3952</v>
      </c>
      <c r="M692" s="354" t="s">
        <v>3953</v>
      </c>
      <c r="N692" s="402" t="s">
        <v>3948</v>
      </c>
      <c r="O692" s="315" t="s">
        <v>3182</v>
      </c>
      <c r="P692" s="513">
        <v>6333</v>
      </c>
      <c r="Q692" s="514">
        <v>0</v>
      </c>
      <c r="R692" s="513">
        <f t="shared" si="46"/>
        <v>0</v>
      </c>
      <c r="S692" s="327">
        <v>202309</v>
      </c>
      <c r="T692" s="322" t="s">
        <v>3954</v>
      </c>
      <c r="U692" s="315"/>
      <c r="V692" s="516">
        <v>0</v>
      </c>
      <c r="W692" s="517">
        <v>0</v>
      </c>
      <c r="X692" s="333">
        <v>44835</v>
      </c>
      <c r="Y692" s="333">
        <v>44957</v>
      </c>
      <c r="Z692" s="519"/>
      <c r="AA692" s="482">
        <v>0</v>
      </c>
      <c r="AB692" s="506">
        <v>0</v>
      </c>
      <c r="AC692" s="506">
        <f t="shared" si="45"/>
        <v>0</v>
      </c>
      <c r="AD692" s="348"/>
    </row>
    <row r="693" spans="1:30" s="336" customFormat="1" ht="15" customHeight="1">
      <c r="A693" s="317" t="s">
        <v>776</v>
      </c>
      <c r="B693" s="315" t="s">
        <v>3604</v>
      </c>
      <c r="C693" s="315" t="s">
        <v>2085</v>
      </c>
      <c r="D693" s="315" t="s">
        <v>3658</v>
      </c>
      <c r="E693" s="317" t="s">
        <v>3906</v>
      </c>
      <c r="F693" s="317" t="s">
        <v>3907</v>
      </c>
      <c r="G693" s="317" t="s">
        <v>33</v>
      </c>
      <c r="H693" s="318" t="s">
        <v>3955</v>
      </c>
      <c r="I693" s="319" t="e">
        <f>VLOOKUP(H693,#REF!,1,FALSE)</f>
        <v>#REF!</v>
      </c>
      <c r="J693" s="462" t="s">
        <v>35</v>
      </c>
      <c r="K693" s="317" t="s">
        <v>3956</v>
      </c>
      <c r="L693" s="463" t="s">
        <v>3957</v>
      </c>
      <c r="M693" s="354" t="s">
        <v>3958</v>
      </c>
      <c r="N693" s="402" t="s">
        <v>3959</v>
      </c>
      <c r="O693" s="315" t="s">
        <v>1332</v>
      </c>
      <c r="P693" s="513">
        <v>7083</v>
      </c>
      <c r="Q693" s="514">
        <v>0</v>
      </c>
      <c r="R693" s="513">
        <f t="shared" si="46"/>
        <v>0</v>
      </c>
      <c r="S693" s="327">
        <v>202309</v>
      </c>
      <c r="T693" s="322" t="s">
        <v>3960</v>
      </c>
      <c r="U693" s="315"/>
      <c r="V693" s="516">
        <v>0</v>
      </c>
      <c r="W693" s="517">
        <v>0</v>
      </c>
      <c r="X693" s="333">
        <v>44470</v>
      </c>
      <c r="Y693" s="333">
        <v>44834</v>
      </c>
      <c r="Z693" s="519"/>
      <c r="AA693" s="482">
        <v>0</v>
      </c>
      <c r="AB693" s="506">
        <v>0</v>
      </c>
      <c r="AC693" s="506">
        <f t="shared" si="45"/>
        <v>0</v>
      </c>
      <c r="AD693" s="348"/>
    </row>
    <row r="694" spans="1:30" s="336" customFormat="1" ht="15" customHeight="1">
      <c r="A694" s="534" t="s">
        <v>764</v>
      </c>
      <c r="B694" s="315" t="s">
        <v>3604</v>
      </c>
      <c r="C694" s="315" t="s">
        <v>3161</v>
      </c>
      <c r="D694" s="315" t="s">
        <v>44</v>
      </c>
      <c r="E694" s="317" t="s">
        <v>3906</v>
      </c>
      <c r="F694" s="317" t="s">
        <v>3907</v>
      </c>
      <c r="G694" s="317" t="s">
        <v>33</v>
      </c>
      <c r="H694" s="318" t="s">
        <v>3939</v>
      </c>
      <c r="I694" s="319" t="e">
        <f>VLOOKUP(H694,#REF!,1,FALSE)</f>
        <v>#REF!</v>
      </c>
      <c r="J694" s="462" t="s">
        <v>35</v>
      </c>
      <c r="K694" s="317" t="s">
        <v>3061</v>
      </c>
      <c r="L694" s="463" t="s">
        <v>3961</v>
      </c>
      <c r="M694" s="354" t="s">
        <v>3962</v>
      </c>
      <c r="N694" s="402" t="s">
        <v>3963</v>
      </c>
      <c r="O694" s="315" t="s">
        <v>3188</v>
      </c>
      <c r="P694" s="513">
        <v>10417</v>
      </c>
      <c r="Q694" s="514">
        <v>0</v>
      </c>
      <c r="R694" s="513">
        <f t="shared" si="46"/>
        <v>0</v>
      </c>
      <c r="S694" s="327">
        <v>202309</v>
      </c>
      <c r="T694" s="322" t="s">
        <v>3964</v>
      </c>
      <c r="U694" s="315"/>
      <c r="V694" s="516">
        <v>0</v>
      </c>
      <c r="W694" s="517">
        <v>0</v>
      </c>
      <c r="X694" s="333">
        <v>44501</v>
      </c>
      <c r="Y694" s="333">
        <v>44957</v>
      </c>
      <c r="Z694" s="519"/>
      <c r="AA694" s="482">
        <v>0</v>
      </c>
      <c r="AB694" s="506">
        <v>0</v>
      </c>
      <c r="AC694" s="506">
        <f t="shared" si="45"/>
        <v>0</v>
      </c>
      <c r="AD694" s="348"/>
    </row>
    <row r="695" spans="1:30" s="336" customFormat="1" ht="15" customHeight="1">
      <c r="A695" s="317" t="s">
        <v>783</v>
      </c>
      <c r="B695" s="315" t="s">
        <v>3604</v>
      </c>
      <c r="C695" s="315" t="s">
        <v>2783</v>
      </c>
      <c r="D695" s="315" t="s">
        <v>3618</v>
      </c>
      <c r="E695" s="317" t="s">
        <v>3965</v>
      </c>
      <c r="F695" s="317" t="s">
        <v>3966</v>
      </c>
      <c r="G695" s="317" t="s">
        <v>33</v>
      </c>
      <c r="H695" s="318" t="s">
        <v>3967</v>
      </c>
      <c r="I695" s="319" t="e">
        <f>VLOOKUP(H695,#REF!,1,FALSE)</f>
        <v>#REF!</v>
      </c>
      <c r="J695" s="462" t="s">
        <v>35</v>
      </c>
      <c r="K695" s="317" t="s">
        <v>3837</v>
      </c>
      <c r="L695" s="463" t="s">
        <v>3968</v>
      </c>
      <c r="M695" s="354" t="s">
        <v>3969</v>
      </c>
      <c r="N695" s="402" t="s">
        <v>3970</v>
      </c>
      <c r="O695" s="315" t="s">
        <v>3182</v>
      </c>
      <c r="P695" s="513">
        <v>5400</v>
      </c>
      <c r="Q695" s="514">
        <v>0</v>
      </c>
      <c r="R695" s="513">
        <f t="shared" si="46"/>
        <v>0</v>
      </c>
      <c r="S695" s="327">
        <v>202309</v>
      </c>
      <c r="T695" s="322" t="s">
        <v>3971</v>
      </c>
      <c r="U695" s="315"/>
      <c r="V695" s="516">
        <v>0</v>
      </c>
      <c r="W695" s="517">
        <v>0</v>
      </c>
      <c r="X695" s="540">
        <v>44440</v>
      </c>
      <c r="Y695" s="540">
        <v>44742</v>
      </c>
      <c r="Z695" s="519"/>
      <c r="AA695" s="482">
        <v>0</v>
      </c>
      <c r="AB695" s="506">
        <v>0</v>
      </c>
      <c r="AC695" s="506">
        <f t="shared" si="45"/>
        <v>0</v>
      </c>
      <c r="AD695" s="348"/>
    </row>
    <row r="696" spans="1:30" s="336" customFormat="1" ht="15" customHeight="1">
      <c r="A696" s="317" t="s">
        <v>783</v>
      </c>
      <c r="B696" s="315" t="s">
        <v>3604</v>
      </c>
      <c r="C696" s="315" t="s">
        <v>2783</v>
      </c>
      <c r="D696" s="315" t="s">
        <v>3618</v>
      </c>
      <c r="E696" s="317" t="s">
        <v>3965</v>
      </c>
      <c r="F696" s="317" t="s">
        <v>3966</v>
      </c>
      <c r="G696" s="317" t="s">
        <v>33</v>
      </c>
      <c r="H696" s="318" t="s">
        <v>3967</v>
      </c>
      <c r="I696" s="319" t="e">
        <f>VLOOKUP(H696,#REF!,1,FALSE)</f>
        <v>#REF!</v>
      </c>
      <c r="J696" s="462" t="s">
        <v>35</v>
      </c>
      <c r="K696" s="317" t="s">
        <v>3837</v>
      </c>
      <c r="L696" s="463" t="s">
        <v>3972</v>
      </c>
      <c r="M696" s="354" t="s">
        <v>3969</v>
      </c>
      <c r="N696" s="402" t="s">
        <v>3970</v>
      </c>
      <c r="O696" s="315" t="s">
        <v>3182</v>
      </c>
      <c r="P696" s="513">
        <v>5050</v>
      </c>
      <c r="Q696" s="514">
        <v>0</v>
      </c>
      <c r="R696" s="513">
        <f t="shared" si="46"/>
        <v>0</v>
      </c>
      <c r="S696" s="327">
        <v>202309</v>
      </c>
      <c r="T696" s="322" t="s">
        <v>3973</v>
      </c>
      <c r="U696" s="315"/>
      <c r="V696" s="516">
        <v>0</v>
      </c>
      <c r="W696" s="517">
        <v>0</v>
      </c>
      <c r="X696" s="540">
        <v>44440</v>
      </c>
      <c r="Y696" s="540">
        <v>44742</v>
      </c>
      <c r="Z696" s="519"/>
      <c r="AA696" s="482">
        <v>0</v>
      </c>
      <c r="AB696" s="506">
        <v>0</v>
      </c>
      <c r="AC696" s="506">
        <f t="shared" si="45"/>
        <v>0</v>
      </c>
      <c r="AD696" s="348"/>
    </row>
    <row r="697" spans="1:30" s="336" customFormat="1" ht="15" customHeight="1">
      <c r="A697" s="534" t="s">
        <v>764</v>
      </c>
      <c r="B697" s="317" t="s">
        <v>3604</v>
      </c>
      <c r="C697" s="317" t="s">
        <v>2856</v>
      </c>
      <c r="D697" s="315" t="s">
        <v>3618</v>
      </c>
      <c r="E697" s="317" t="s">
        <v>3974</v>
      </c>
      <c r="F697" s="317" t="s">
        <v>3975</v>
      </c>
      <c r="G697" s="317" t="s">
        <v>33</v>
      </c>
      <c r="H697" s="318" t="s">
        <v>3976</v>
      </c>
      <c r="I697" s="319" t="e">
        <f>VLOOKUP(H697,#REF!,1,FALSE)</f>
        <v>#REF!</v>
      </c>
      <c r="J697" s="462" t="s">
        <v>35</v>
      </c>
      <c r="K697" s="317" t="s">
        <v>2963</v>
      </c>
      <c r="L697" s="531" t="s">
        <v>3977</v>
      </c>
      <c r="M697" s="354" t="s">
        <v>3978</v>
      </c>
      <c r="N697" s="402" t="s">
        <v>3979</v>
      </c>
      <c r="O697" s="315" t="s">
        <v>3980</v>
      </c>
      <c r="P697" s="514">
        <v>5000</v>
      </c>
      <c r="Q697" s="514">
        <v>26.6</v>
      </c>
      <c r="R697" s="513">
        <f t="shared" si="46"/>
        <v>133000</v>
      </c>
      <c r="S697" s="327">
        <v>202309</v>
      </c>
      <c r="T697" s="322" t="s">
        <v>3981</v>
      </c>
      <c r="U697" s="315"/>
      <c r="V697" s="516">
        <v>26.511129379</v>
      </c>
      <c r="W697" s="517">
        <v>0</v>
      </c>
      <c r="X697" s="333">
        <v>44986</v>
      </c>
      <c r="Y697" s="333">
        <v>45351</v>
      </c>
      <c r="Z697" s="322" t="s">
        <v>3982</v>
      </c>
      <c r="AA697" s="472">
        <v>0.25</v>
      </c>
      <c r="AB697" s="343">
        <v>100</v>
      </c>
      <c r="AC697" s="506">
        <f t="shared" si="45"/>
        <v>25</v>
      </c>
      <c r="AD697" s="348"/>
    </row>
    <row r="698" spans="1:30" s="336" customFormat="1" ht="15" customHeight="1">
      <c r="A698" s="534" t="s">
        <v>764</v>
      </c>
      <c r="B698" s="317" t="s">
        <v>3604</v>
      </c>
      <c r="C698" s="317" t="s">
        <v>2856</v>
      </c>
      <c r="D698" s="315" t="s">
        <v>3618</v>
      </c>
      <c r="E698" s="317" t="s">
        <v>3974</v>
      </c>
      <c r="F698" s="317" t="s">
        <v>3975</v>
      </c>
      <c r="G698" s="317" t="s">
        <v>33</v>
      </c>
      <c r="H698" s="318" t="s">
        <v>3976</v>
      </c>
      <c r="I698" s="319" t="e">
        <f>VLOOKUP(H698,#REF!,1,FALSE)</f>
        <v>#REF!</v>
      </c>
      <c r="J698" s="462" t="s">
        <v>35</v>
      </c>
      <c r="K698" s="317" t="s">
        <v>2963</v>
      </c>
      <c r="L698" s="531" t="s">
        <v>3983</v>
      </c>
      <c r="M698" s="354" t="s">
        <v>3978</v>
      </c>
      <c r="N698" s="402" t="s">
        <v>3984</v>
      </c>
      <c r="O698" s="315" t="s">
        <v>3985</v>
      </c>
      <c r="P698" s="513">
        <v>5000</v>
      </c>
      <c r="Q698" s="514">
        <v>26.8</v>
      </c>
      <c r="R698" s="513">
        <f t="shared" si="46"/>
        <v>134000</v>
      </c>
      <c r="S698" s="327">
        <v>202309</v>
      </c>
      <c r="T698" s="322" t="s">
        <v>3986</v>
      </c>
      <c r="U698" s="315"/>
      <c r="V698" s="516">
        <v>26.776275635000001</v>
      </c>
      <c r="W698" s="517">
        <v>0</v>
      </c>
      <c r="X698" s="518">
        <v>44986</v>
      </c>
      <c r="Y698" s="518">
        <v>45351</v>
      </c>
      <c r="Z698" s="322" t="s">
        <v>3987</v>
      </c>
      <c r="AA698" s="472">
        <v>0.25</v>
      </c>
      <c r="AB698" s="343">
        <v>100</v>
      </c>
      <c r="AC698" s="506">
        <f t="shared" ref="AC698:AC761" si="47">AA698*AB698</f>
        <v>25</v>
      </c>
      <c r="AD698" s="348"/>
    </row>
    <row r="699" spans="1:30" s="336" customFormat="1" ht="15" customHeight="1">
      <c r="A699" s="317" t="s">
        <v>764</v>
      </c>
      <c r="B699" s="317" t="s">
        <v>3604</v>
      </c>
      <c r="C699" s="317" t="s">
        <v>765</v>
      </c>
      <c r="D699" s="315" t="s">
        <v>44</v>
      </c>
      <c r="E699" s="317" t="s">
        <v>3988</v>
      </c>
      <c r="F699" s="317" t="s">
        <v>3989</v>
      </c>
      <c r="G699" s="317" t="s">
        <v>33</v>
      </c>
      <c r="H699" s="318" t="s">
        <v>3990</v>
      </c>
      <c r="I699" s="319" t="e">
        <f>VLOOKUP(H699,#REF!,1,FALSE)</f>
        <v>#REF!</v>
      </c>
      <c r="J699" s="462" t="s">
        <v>35</v>
      </c>
      <c r="K699" s="317" t="s">
        <v>3991</v>
      </c>
      <c r="L699" s="463" t="s">
        <v>3992</v>
      </c>
      <c r="M699" s="354" t="s">
        <v>3993</v>
      </c>
      <c r="N699" s="527">
        <v>43282</v>
      </c>
      <c r="O699" s="528" t="s">
        <v>1370</v>
      </c>
      <c r="P699" s="513">
        <v>5000</v>
      </c>
      <c r="Q699" s="514">
        <v>26.3</v>
      </c>
      <c r="R699" s="513">
        <f t="shared" si="46"/>
        <v>131500</v>
      </c>
      <c r="S699" s="327">
        <v>202309</v>
      </c>
      <c r="T699" s="322" t="s">
        <v>3994</v>
      </c>
      <c r="U699" s="506"/>
      <c r="V699" s="516">
        <v>26.251222609999999</v>
      </c>
      <c r="W699" s="517">
        <v>0</v>
      </c>
      <c r="X699" s="333">
        <v>45017</v>
      </c>
      <c r="Y699" s="333">
        <v>45382</v>
      </c>
      <c r="Z699" s="322" t="s">
        <v>3995</v>
      </c>
      <c r="AA699" s="472">
        <v>0.3</v>
      </c>
      <c r="AB699" s="343">
        <v>80</v>
      </c>
      <c r="AC699" s="506">
        <f t="shared" si="47"/>
        <v>24</v>
      </c>
      <c r="AD699" s="348"/>
    </row>
    <row r="700" spans="1:30" s="336" customFormat="1" ht="15" customHeight="1">
      <c r="A700" s="317" t="s">
        <v>764</v>
      </c>
      <c r="B700" s="317" t="s">
        <v>3604</v>
      </c>
      <c r="C700" s="317" t="s">
        <v>765</v>
      </c>
      <c r="D700" s="315" t="s">
        <v>44</v>
      </c>
      <c r="E700" s="317" t="s">
        <v>3988</v>
      </c>
      <c r="F700" s="317" t="s">
        <v>3989</v>
      </c>
      <c r="G700" s="317" t="s">
        <v>33</v>
      </c>
      <c r="H700" s="318" t="s">
        <v>3996</v>
      </c>
      <c r="I700" s="319" t="e">
        <f>VLOOKUP(H700,#REF!,1,FALSE)</f>
        <v>#REF!</v>
      </c>
      <c r="J700" s="462" t="s">
        <v>35</v>
      </c>
      <c r="K700" s="317" t="s">
        <v>997</v>
      </c>
      <c r="L700" s="463" t="s">
        <v>3997</v>
      </c>
      <c r="M700" s="354" t="s">
        <v>3998</v>
      </c>
      <c r="N700" s="402">
        <v>43282</v>
      </c>
      <c r="O700" s="528" t="s">
        <v>1370</v>
      </c>
      <c r="P700" s="513">
        <v>5000</v>
      </c>
      <c r="Q700" s="514">
        <v>26.1</v>
      </c>
      <c r="R700" s="513">
        <f t="shared" si="46"/>
        <v>130500</v>
      </c>
      <c r="S700" s="327">
        <v>202309</v>
      </c>
      <c r="T700" s="322" t="s">
        <v>3999</v>
      </c>
      <c r="U700" s="506"/>
      <c r="V700" s="516">
        <v>26.078140259000001</v>
      </c>
      <c r="W700" s="517">
        <v>0</v>
      </c>
      <c r="X700" s="333">
        <v>45017</v>
      </c>
      <c r="Y700" s="333">
        <v>45382</v>
      </c>
      <c r="Z700" s="322" t="s">
        <v>4000</v>
      </c>
      <c r="AA700" s="472">
        <v>0.3</v>
      </c>
      <c r="AB700" s="343">
        <v>80</v>
      </c>
      <c r="AC700" s="506">
        <f t="shared" si="47"/>
        <v>24</v>
      </c>
      <c r="AD700" s="348"/>
    </row>
    <row r="701" spans="1:30" s="336" customFormat="1" ht="15" customHeight="1">
      <c r="A701" s="317" t="s">
        <v>783</v>
      </c>
      <c r="B701" s="315" t="s">
        <v>3604</v>
      </c>
      <c r="C701" s="315" t="s">
        <v>765</v>
      </c>
      <c r="D701" s="315" t="s">
        <v>44</v>
      </c>
      <c r="E701" s="317" t="s">
        <v>3988</v>
      </c>
      <c r="F701" s="317" t="s">
        <v>3989</v>
      </c>
      <c r="G701" s="317" t="s">
        <v>33</v>
      </c>
      <c r="H701" s="318" t="s">
        <v>4001</v>
      </c>
      <c r="I701" s="319" t="e">
        <f>VLOOKUP(H701,#REF!,1,FALSE)</f>
        <v>#REF!</v>
      </c>
      <c r="J701" s="462" t="s">
        <v>35</v>
      </c>
      <c r="K701" s="317" t="s">
        <v>3991</v>
      </c>
      <c r="L701" s="463" t="s">
        <v>4002</v>
      </c>
      <c r="M701" s="354" t="s">
        <v>4003</v>
      </c>
      <c r="N701" s="402" t="s">
        <v>4004</v>
      </c>
      <c r="O701" s="315" t="s">
        <v>4005</v>
      </c>
      <c r="P701" s="513">
        <v>4500</v>
      </c>
      <c r="Q701" s="514">
        <v>101.3</v>
      </c>
      <c r="R701" s="513">
        <f t="shared" si="46"/>
        <v>455850</v>
      </c>
      <c r="S701" s="327">
        <v>202309</v>
      </c>
      <c r="T701" s="322" t="s">
        <v>4006</v>
      </c>
      <c r="U701" s="315"/>
      <c r="V701" s="516">
        <v>101.282592773</v>
      </c>
      <c r="W701" s="517">
        <v>0</v>
      </c>
      <c r="X701" s="333">
        <v>45017</v>
      </c>
      <c r="Y701" s="333">
        <v>45382</v>
      </c>
      <c r="Z701" s="322" t="s">
        <v>4007</v>
      </c>
      <c r="AA701" s="472">
        <v>0.5</v>
      </c>
      <c r="AB701" s="343">
        <v>200</v>
      </c>
      <c r="AC701" s="506">
        <f t="shared" si="47"/>
        <v>100</v>
      </c>
      <c r="AD701" s="348"/>
    </row>
    <row r="702" spans="1:30" s="52" customFormat="1" ht="15" customHeight="1">
      <c r="A702" s="282" t="s">
        <v>764</v>
      </c>
      <c r="B702" s="53" t="s">
        <v>3604</v>
      </c>
      <c r="C702" s="53" t="s">
        <v>765</v>
      </c>
      <c r="D702" s="53" t="s">
        <v>44</v>
      </c>
      <c r="E702" s="54" t="s">
        <v>4008</v>
      </c>
      <c r="F702" s="54" t="s">
        <v>4009</v>
      </c>
      <c r="G702" s="54" t="s">
        <v>33</v>
      </c>
      <c r="H702" s="55" t="s">
        <v>4010</v>
      </c>
      <c r="I702" s="35" t="e">
        <f>VLOOKUP(H702,#REF!,1,FALSE)</f>
        <v>#REF!</v>
      </c>
      <c r="J702" s="215" t="s">
        <v>35</v>
      </c>
      <c r="K702" s="54" t="s">
        <v>793</v>
      </c>
      <c r="L702" s="154" t="s">
        <v>791</v>
      </c>
      <c r="M702" s="72" t="s">
        <v>4011</v>
      </c>
      <c r="N702" s="191">
        <v>43922</v>
      </c>
      <c r="O702" s="283" t="s">
        <v>460</v>
      </c>
      <c r="P702" s="62">
        <v>5000</v>
      </c>
      <c r="Q702" s="269">
        <v>32.299999999999997</v>
      </c>
      <c r="R702" s="268">
        <f t="shared" si="46"/>
        <v>161500</v>
      </c>
      <c r="S702" s="45">
        <v>202309</v>
      </c>
      <c r="T702" s="58" t="s">
        <v>4012</v>
      </c>
      <c r="U702" s="53"/>
      <c r="V702" s="270">
        <v>32.238452911000003</v>
      </c>
      <c r="W702" s="271">
        <v>0</v>
      </c>
      <c r="X702" s="49"/>
      <c r="Y702" s="49"/>
      <c r="Z702" s="58" t="s">
        <v>4013</v>
      </c>
      <c r="AA702" s="223">
        <v>0.3</v>
      </c>
      <c r="AB702" s="81">
        <v>100</v>
      </c>
      <c r="AC702" s="258">
        <f t="shared" si="47"/>
        <v>30</v>
      </c>
      <c r="AD702" s="80"/>
    </row>
    <row r="703" spans="1:30" s="52" customFormat="1" ht="15" customHeight="1">
      <c r="A703" s="54" t="s">
        <v>783</v>
      </c>
      <c r="B703" s="53" t="s">
        <v>3604</v>
      </c>
      <c r="C703" s="53" t="s">
        <v>765</v>
      </c>
      <c r="D703" s="53" t="s">
        <v>44</v>
      </c>
      <c r="E703" s="54" t="s">
        <v>4008</v>
      </c>
      <c r="F703" s="54" t="s">
        <v>4009</v>
      </c>
      <c r="G703" s="54" t="s">
        <v>33</v>
      </c>
      <c r="H703" s="55" t="s">
        <v>4014</v>
      </c>
      <c r="I703" s="35" t="e">
        <f>VLOOKUP(H703,#REF!,1,FALSE)</f>
        <v>#REF!</v>
      </c>
      <c r="J703" s="215" t="s">
        <v>35</v>
      </c>
      <c r="K703" s="54" t="s">
        <v>997</v>
      </c>
      <c r="L703" s="284" t="s">
        <v>989</v>
      </c>
      <c r="M703" s="72" t="s">
        <v>4015</v>
      </c>
      <c r="N703" s="191">
        <v>43922</v>
      </c>
      <c r="O703" s="283" t="s">
        <v>328</v>
      </c>
      <c r="P703" s="62">
        <v>4200</v>
      </c>
      <c r="Q703" s="269">
        <v>84.4</v>
      </c>
      <c r="R703" s="268">
        <f t="shared" si="46"/>
        <v>354480</v>
      </c>
      <c r="S703" s="45">
        <v>202309</v>
      </c>
      <c r="T703" s="58" t="s">
        <v>4016</v>
      </c>
      <c r="U703" s="53"/>
      <c r="V703" s="270">
        <v>84.341270446999999</v>
      </c>
      <c r="W703" s="271">
        <v>0</v>
      </c>
      <c r="X703" s="49"/>
      <c r="Y703" s="49"/>
      <c r="Z703" s="58" t="s">
        <v>4017</v>
      </c>
      <c r="AA703" s="223">
        <v>0.4</v>
      </c>
      <c r="AB703" s="81">
        <v>200</v>
      </c>
      <c r="AC703" s="258">
        <f t="shared" si="47"/>
        <v>80</v>
      </c>
      <c r="AD703" s="80"/>
    </row>
    <row r="704" spans="1:30" s="52" customFormat="1" ht="15" customHeight="1">
      <c r="A704" s="282" t="s">
        <v>764</v>
      </c>
      <c r="B704" s="53" t="s">
        <v>3604</v>
      </c>
      <c r="C704" s="53" t="s">
        <v>29</v>
      </c>
      <c r="D704" s="53" t="s">
        <v>44</v>
      </c>
      <c r="E704" s="54" t="s">
        <v>4008</v>
      </c>
      <c r="F704" s="54" t="s">
        <v>4009</v>
      </c>
      <c r="G704" s="54" t="s">
        <v>33</v>
      </c>
      <c r="H704" s="55" t="s">
        <v>4018</v>
      </c>
      <c r="I704" s="35" t="e">
        <f>VLOOKUP(H704,#REF!,1,FALSE)</f>
        <v>#REF!</v>
      </c>
      <c r="J704" s="215" t="s">
        <v>35</v>
      </c>
      <c r="K704" s="54" t="s">
        <v>1035</v>
      </c>
      <c r="L704" s="284" t="s">
        <v>4019</v>
      </c>
      <c r="M704" s="72" t="s">
        <v>4020</v>
      </c>
      <c r="N704" s="191">
        <v>45139</v>
      </c>
      <c r="O704" s="283" t="s">
        <v>438</v>
      </c>
      <c r="P704" s="62">
        <v>7083</v>
      </c>
      <c r="Q704" s="269">
        <v>6.1</v>
      </c>
      <c r="R704" s="268">
        <f t="shared" si="46"/>
        <v>43206.3</v>
      </c>
      <c r="S704" s="45">
        <v>202309</v>
      </c>
      <c r="T704" s="58" t="s">
        <v>4021</v>
      </c>
      <c r="U704" s="53"/>
      <c r="V704" s="270">
        <v>6.0382962229999997</v>
      </c>
      <c r="W704" s="271">
        <v>0</v>
      </c>
      <c r="X704" s="49"/>
      <c r="Y704" s="49"/>
      <c r="Z704" s="58" t="s">
        <v>4022</v>
      </c>
      <c r="AA704" s="223">
        <v>0.3</v>
      </c>
      <c r="AB704" s="81">
        <v>10</v>
      </c>
      <c r="AC704" s="81">
        <f t="shared" si="47"/>
        <v>3</v>
      </c>
      <c r="AD704" s="80"/>
    </row>
    <row r="705" spans="1:30" s="52" customFormat="1" ht="15" customHeight="1">
      <c r="A705" s="54" t="s">
        <v>776</v>
      </c>
      <c r="B705" s="53" t="s">
        <v>3604</v>
      </c>
      <c r="C705" s="53" t="s">
        <v>29</v>
      </c>
      <c r="D705" s="53" t="s">
        <v>44</v>
      </c>
      <c r="E705" s="54" t="s">
        <v>4008</v>
      </c>
      <c r="F705" s="54" t="s">
        <v>4009</v>
      </c>
      <c r="G705" s="54" t="s">
        <v>33</v>
      </c>
      <c r="H705" s="55" t="s">
        <v>4018</v>
      </c>
      <c r="I705" s="35" t="e">
        <f>VLOOKUP(H705,#REF!,1,FALSE)</f>
        <v>#REF!</v>
      </c>
      <c r="J705" s="215" t="s">
        <v>35</v>
      </c>
      <c r="K705" s="54" t="s">
        <v>1035</v>
      </c>
      <c r="L705" s="284" t="s">
        <v>4023</v>
      </c>
      <c r="M705" s="72" t="s">
        <v>4020</v>
      </c>
      <c r="N705" s="191">
        <v>45139</v>
      </c>
      <c r="O705" s="283" t="s">
        <v>438</v>
      </c>
      <c r="P705" s="62">
        <v>6250</v>
      </c>
      <c r="Q705" s="269">
        <v>4.9000000000000004</v>
      </c>
      <c r="R705" s="268">
        <f t="shared" si="46"/>
        <v>30625</v>
      </c>
      <c r="S705" s="45">
        <v>202309</v>
      </c>
      <c r="T705" s="58" t="s">
        <v>4021</v>
      </c>
      <c r="U705" s="53"/>
      <c r="V705" s="270">
        <v>4.8957090379999997</v>
      </c>
      <c r="W705" s="271">
        <v>0</v>
      </c>
      <c r="X705" s="49"/>
      <c r="Y705" s="49"/>
      <c r="Z705" s="58" t="s">
        <v>4024</v>
      </c>
      <c r="AA705" s="223">
        <v>0.3</v>
      </c>
      <c r="AB705" s="81">
        <v>10</v>
      </c>
      <c r="AC705" s="81">
        <f t="shared" si="47"/>
        <v>3</v>
      </c>
      <c r="AD705" s="80"/>
    </row>
    <row r="706" spans="1:30" s="52" customFormat="1" ht="15" customHeight="1">
      <c r="A706" s="54" t="s">
        <v>783</v>
      </c>
      <c r="B706" s="53" t="s">
        <v>3604</v>
      </c>
      <c r="C706" s="53" t="s">
        <v>29</v>
      </c>
      <c r="D706" s="53" t="s">
        <v>44</v>
      </c>
      <c r="E706" s="54" t="s">
        <v>4008</v>
      </c>
      <c r="F706" s="54" t="s">
        <v>4009</v>
      </c>
      <c r="G706" s="54" t="s">
        <v>33</v>
      </c>
      <c r="H706" s="55" t="s">
        <v>4018</v>
      </c>
      <c r="I706" s="35" t="e">
        <f>VLOOKUP(H706,#REF!,1,FALSE)</f>
        <v>#REF!</v>
      </c>
      <c r="J706" s="215" t="s">
        <v>35</v>
      </c>
      <c r="K706" s="54" t="s">
        <v>1035</v>
      </c>
      <c r="L706" s="284" t="s">
        <v>4025</v>
      </c>
      <c r="M706" s="72" t="s">
        <v>4020</v>
      </c>
      <c r="N706" s="191">
        <v>45139</v>
      </c>
      <c r="O706" s="283" t="s">
        <v>438</v>
      </c>
      <c r="P706" s="62">
        <v>5000</v>
      </c>
      <c r="Q706" s="269">
        <v>4</v>
      </c>
      <c r="R706" s="268">
        <f t="shared" si="46"/>
        <v>20000</v>
      </c>
      <c r="S706" s="45">
        <v>202309</v>
      </c>
      <c r="T706" s="58" t="s">
        <v>4026</v>
      </c>
      <c r="U706" s="53"/>
      <c r="V706" s="270">
        <v>3.2028863429999999</v>
      </c>
      <c r="W706" s="271">
        <v>0</v>
      </c>
      <c r="X706" s="49"/>
      <c r="Y706" s="49"/>
      <c r="Z706" s="58" t="s">
        <v>4027</v>
      </c>
      <c r="AA706" s="223">
        <v>0.4</v>
      </c>
      <c r="AB706" s="81">
        <v>10</v>
      </c>
      <c r="AC706" s="81">
        <f t="shared" si="47"/>
        <v>4</v>
      </c>
      <c r="AD706" s="80"/>
    </row>
    <row r="707" spans="1:30" s="52" customFormat="1" ht="15" customHeight="1">
      <c r="A707" s="54" t="s">
        <v>783</v>
      </c>
      <c r="B707" s="53" t="s">
        <v>3604</v>
      </c>
      <c r="C707" s="53" t="s">
        <v>29</v>
      </c>
      <c r="D707" s="53" t="s">
        <v>44</v>
      </c>
      <c r="E707" s="54" t="s">
        <v>4008</v>
      </c>
      <c r="F707" s="54" t="s">
        <v>4009</v>
      </c>
      <c r="G707" s="54" t="s">
        <v>33</v>
      </c>
      <c r="H707" s="55" t="s">
        <v>4028</v>
      </c>
      <c r="I707" s="35" t="e">
        <f>VLOOKUP(H707,#REF!,1,FALSE)</f>
        <v>#REF!</v>
      </c>
      <c r="J707" s="215" t="s">
        <v>35</v>
      </c>
      <c r="K707" s="54" t="s">
        <v>1035</v>
      </c>
      <c r="L707" s="284" t="s">
        <v>4029</v>
      </c>
      <c r="M707" s="72" t="s">
        <v>4030</v>
      </c>
      <c r="N707" s="191">
        <v>45139</v>
      </c>
      <c r="O707" s="283" t="s">
        <v>328</v>
      </c>
      <c r="P707" s="62">
        <v>3800</v>
      </c>
      <c r="Q707" s="269">
        <v>94.1</v>
      </c>
      <c r="R707" s="268">
        <f t="shared" si="46"/>
        <v>357580</v>
      </c>
      <c r="S707" s="45">
        <v>202309</v>
      </c>
      <c r="T707" s="58" t="s">
        <v>4031</v>
      </c>
      <c r="U707" s="53"/>
      <c r="V707" s="270">
        <v>94.081562652000002</v>
      </c>
      <c r="W707" s="271">
        <v>0</v>
      </c>
      <c r="X707" s="49"/>
      <c r="Y707" s="49"/>
      <c r="Z707" s="58" t="s">
        <v>4032</v>
      </c>
      <c r="AA707" s="223">
        <v>0.4</v>
      </c>
      <c r="AB707" s="81">
        <v>200</v>
      </c>
      <c r="AC707" s="81">
        <f t="shared" si="47"/>
        <v>80</v>
      </c>
      <c r="AD707" s="80"/>
    </row>
    <row r="708" spans="1:30" s="336" customFormat="1" ht="15" customHeight="1">
      <c r="A708" s="317" t="s">
        <v>783</v>
      </c>
      <c r="B708" s="315" t="s">
        <v>3604</v>
      </c>
      <c r="C708" s="315" t="s">
        <v>765</v>
      </c>
      <c r="D708" s="315" t="s">
        <v>44</v>
      </c>
      <c r="E708" s="317" t="s">
        <v>4033</v>
      </c>
      <c r="F708" s="317" t="s">
        <v>4034</v>
      </c>
      <c r="G708" s="317" t="s">
        <v>33</v>
      </c>
      <c r="H708" s="318" t="s">
        <v>4035</v>
      </c>
      <c r="I708" s="319" t="e">
        <f>VLOOKUP(H708,#REF!,1,FALSE)</f>
        <v>#REF!</v>
      </c>
      <c r="J708" s="462" t="s">
        <v>35</v>
      </c>
      <c r="K708" s="317" t="s">
        <v>983</v>
      </c>
      <c r="L708" s="541" t="s">
        <v>4036</v>
      </c>
      <c r="M708" s="354" t="s">
        <v>4037</v>
      </c>
      <c r="N708" s="402" t="s">
        <v>4038</v>
      </c>
      <c r="O708" s="537" t="s">
        <v>1332</v>
      </c>
      <c r="P708" s="513">
        <v>5000</v>
      </c>
      <c r="Q708" s="514">
        <v>0</v>
      </c>
      <c r="R708" s="513">
        <f t="shared" si="46"/>
        <v>0</v>
      </c>
      <c r="S708" s="327">
        <v>202309</v>
      </c>
      <c r="T708" s="322" t="s">
        <v>4039</v>
      </c>
      <c r="U708" s="315"/>
      <c r="V708" s="516">
        <v>0</v>
      </c>
      <c r="W708" s="517">
        <v>0</v>
      </c>
      <c r="X708" s="333">
        <v>44682</v>
      </c>
      <c r="Y708" s="333">
        <v>45046</v>
      </c>
      <c r="Z708" s="519"/>
      <c r="AA708" s="482">
        <v>0</v>
      </c>
      <c r="AB708" s="506">
        <v>0</v>
      </c>
      <c r="AC708" s="506">
        <f t="shared" si="47"/>
        <v>0</v>
      </c>
      <c r="AD708" s="348"/>
    </row>
    <row r="709" spans="1:30" s="336" customFormat="1" ht="15" customHeight="1">
      <c r="A709" s="317" t="s">
        <v>776</v>
      </c>
      <c r="B709" s="315" t="s">
        <v>3604</v>
      </c>
      <c r="C709" s="315" t="s">
        <v>2814</v>
      </c>
      <c r="D709" s="315" t="s">
        <v>3618</v>
      </c>
      <c r="E709" s="317" t="s">
        <v>4033</v>
      </c>
      <c r="F709" s="317" t="s">
        <v>4034</v>
      </c>
      <c r="G709" s="317" t="s">
        <v>33</v>
      </c>
      <c r="H709" s="318" t="s">
        <v>4040</v>
      </c>
      <c r="I709" s="319" t="e">
        <f>VLOOKUP(H709,#REF!,1,FALSE)</f>
        <v>#REF!</v>
      </c>
      <c r="J709" s="462" t="s">
        <v>35</v>
      </c>
      <c r="K709" s="315" t="s">
        <v>2814</v>
      </c>
      <c r="L709" s="541" t="s">
        <v>4041</v>
      </c>
      <c r="M709" s="354" t="s">
        <v>4042</v>
      </c>
      <c r="N709" s="402" t="s">
        <v>4043</v>
      </c>
      <c r="O709" s="537" t="s">
        <v>2547</v>
      </c>
      <c r="P709" s="513">
        <v>5833.33</v>
      </c>
      <c r="Q709" s="514">
        <v>0</v>
      </c>
      <c r="R709" s="513">
        <f t="shared" si="46"/>
        <v>0</v>
      </c>
      <c r="S709" s="327">
        <v>202309</v>
      </c>
      <c r="T709" s="322" t="s">
        <v>4044</v>
      </c>
      <c r="U709" s="315"/>
      <c r="V709" s="516">
        <v>0</v>
      </c>
      <c r="W709" s="517">
        <v>0</v>
      </c>
      <c r="X709" s="333">
        <v>45078</v>
      </c>
      <c r="Y709" s="333">
        <v>45138</v>
      </c>
      <c r="Z709" s="519"/>
      <c r="AA709" s="482">
        <v>0</v>
      </c>
      <c r="AB709" s="506">
        <v>0</v>
      </c>
      <c r="AC709" s="506">
        <f t="shared" si="47"/>
        <v>0</v>
      </c>
      <c r="AD709" s="348"/>
    </row>
    <row r="710" spans="1:30" s="336" customFormat="1" ht="15" customHeight="1">
      <c r="A710" s="317" t="s">
        <v>783</v>
      </c>
      <c r="B710" s="315" t="s">
        <v>3604</v>
      </c>
      <c r="C710" s="315" t="s">
        <v>765</v>
      </c>
      <c r="D710" s="315" t="s">
        <v>44</v>
      </c>
      <c r="E710" s="317" t="s">
        <v>4033</v>
      </c>
      <c r="F710" s="317" t="s">
        <v>4034</v>
      </c>
      <c r="G710" s="317" t="s">
        <v>33</v>
      </c>
      <c r="H710" s="318" t="s">
        <v>4045</v>
      </c>
      <c r="I710" s="319" t="e">
        <f>VLOOKUP(H710,#REF!,1,FALSE)</f>
        <v>#REF!</v>
      </c>
      <c r="J710" s="462" t="s">
        <v>35</v>
      </c>
      <c r="K710" s="315" t="s">
        <v>4046</v>
      </c>
      <c r="L710" s="541" t="s">
        <v>4047</v>
      </c>
      <c r="M710" s="354" t="s">
        <v>4048</v>
      </c>
      <c r="N710" s="402">
        <v>44348</v>
      </c>
      <c r="O710" s="537" t="s">
        <v>328</v>
      </c>
      <c r="P710" s="513">
        <v>4200</v>
      </c>
      <c r="Q710" s="514">
        <v>103.2</v>
      </c>
      <c r="R710" s="513">
        <f t="shared" si="46"/>
        <v>433440</v>
      </c>
      <c r="S710" s="327">
        <v>202309</v>
      </c>
      <c r="T710" s="322" t="s">
        <v>4049</v>
      </c>
      <c r="U710" s="315"/>
      <c r="V710" s="516">
        <v>103.145591736</v>
      </c>
      <c r="W710" s="517">
        <v>0</v>
      </c>
      <c r="X710" s="333">
        <v>45047</v>
      </c>
      <c r="Y710" s="333">
        <v>45412</v>
      </c>
      <c r="Z710" s="322" t="s">
        <v>4050</v>
      </c>
      <c r="AA710" s="472">
        <v>0.5</v>
      </c>
      <c r="AB710" s="343">
        <v>200</v>
      </c>
      <c r="AC710" s="506">
        <f t="shared" si="47"/>
        <v>100</v>
      </c>
      <c r="AD710" s="348"/>
    </row>
    <row r="711" spans="1:30" s="336" customFormat="1" ht="15" customHeight="1">
      <c r="A711" s="534" t="s">
        <v>764</v>
      </c>
      <c r="B711" s="315" t="s">
        <v>3604</v>
      </c>
      <c r="C711" s="315" t="s">
        <v>765</v>
      </c>
      <c r="D711" s="315" t="s">
        <v>44</v>
      </c>
      <c r="E711" s="317" t="s">
        <v>4033</v>
      </c>
      <c r="F711" s="317" t="s">
        <v>4034</v>
      </c>
      <c r="G711" s="317" t="s">
        <v>33</v>
      </c>
      <c r="H711" s="318" t="s">
        <v>4051</v>
      </c>
      <c r="I711" s="319" t="e">
        <f>VLOOKUP(H711,#REF!,1,FALSE)</f>
        <v>#REF!</v>
      </c>
      <c r="J711" s="462" t="s">
        <v>35</v>
      </c>
      <c r="K711" s="315" t="s">
        <v>3951</v>
      </c>
      <c r="L711" s="541" t="s">
        <v>4052</v>
      </c>
      <c r="M711" s="354" t="s">
        <v>4053</v>
      </c>
      <c r="N711" s="402">
        <v>44835</v>
      </c>
      <c r="O711" s="537" t="s">
        <v>328</v>
      </c>
      <c r="P711" s="513">
        <v>4583.33</v>
      </c>
      <c r="Q711" s="514">
        <v>63.3</v>
      </c>
      <c r="R711" s="513">
        <f t="shared" si="46"/>
        <v>290124.78999999998</v>
      </c>
      <c r="S711" s="327">
        <v>202309</v>
      </c>
      <c r="T711" s="322" t="s">
        <v>4054</v>
      </c>
      <c r="U711" s="315"/>
      <c r="V711" s="516">
        <v>63.251411437999998</v>
      </c>
      <c r="W711" s="517">
        <v>0</v>
      </c>
      <c r="X711" s="333">
        <v>45108</v>
      </c>
      <c r="Y711" s="355">
        <v>45199</v>
      </c>
      <c r="Z711" s="322" t="s">
        <v>4055</v>
      </c>
      <c r="AA711" s="472">
        <v>0.3</v>
      </c>
      <c r="AB711" s="343">
        <v>200</v>
      </c>
      <c r="AC711" s="506">
        <f t="shared" si="47"/>
        <v>60</v>
      </c>
      <c r="AD711" s="348"/>
    </row>
    <row r="712" spans="1:30" s="52" customFormat="1" ht="15" customHeight="1">
      <c r="A712" s="54" t="s">
        <v>783</v>
      </c>
      <c r="B712" s="53" t="s">
        <v>3604</v>
      </c>
      <c r="C712" s="53" t="s">
        <v>765</v>
      </c>
      <c r="D712" s="53" t="s">
        <v>44</v>
      </c>
      <c r="E712" s="54" t="s">
        <v>4033</v>
      </c>
      <c r="F712" s="54" t="s">
        <v>4034</v>
      </c>
      <c r="G712" s="54" t="s">
        <v>33</v>
      </c>
      <c r="H712" s="55" t="s">
        <v>4056</v>
      </c>
      <c r="I712" s="35" t="e">
        <f>VLOOKUP(H712,#REF!,1,FALSE)</f>
        <v>#REF!</v>
      </c>
      <c r="J712" s="215" t="s">
        <v>35</v>
      </c>
      <c r="K712" s="53" t="s">
        <v>1014</v>
      </c>
      <c r="L712" s="284" t="s">
        <v>4057</v>
      </c>
      <c r="M712" s="72" t="s">
        <v>4058</v>
      </c>
      <c r="N712" s="191">
        <v>44927</v>
      </c>
      <c r="O712" s="283" t="s">
        <v>328</v>
      </c>
      <c r="P712" s="268">
        <v>4200</v>
      </c>
      <c r="Q712" s="269">
        <v>84.1</v>
      </c>
      <c r="R712" s="268">
        <f t="shared" si="46"/>
        <v>353220</v>
      </c>
      <c r="S712" s="45">
        <v>202309</v>
      </c>
      <c r="T712" s="58" t="s">
        <v>4059</v>
      </c>
      <c r="U712" s="53"/>
      <c r="V712" s="270">
        <v>84.052421570000007</v>
      </c>
      <c r="W712" s="271">
        <v>0</v>
      </c>
      <c r="X712" s="49"/>
      <c r="Y712" s="49"/>
      <c r="Z712" s="58" t="s">
        <v>4060</v>
      </c>
      <c r="AA712" s="223">
        <v>0.4</v>
      </c>
      <c r="AB712" s="81">
        <v>200</v>
      </c>
      <c r="AC712" s="258">
        <f t="shared" si="47"/>
        <v>80</v>
      </c>
      <c r="AD712" s="80"/>
    </row>
    <row r="713" spans="1:30" s="336" customFormat="1" ht="15" customHeight="1">
      <c r="A713" s="534" t="s">
        <v>764</v>
      </c>
      <c r="B713" s="315" t="s">
        <v>3604</v>
      </c>
      <c r="C713" s="315" t="s">
        <v>3130</v>
      </c>
      <c r="D713" s="315" t="s">
        <v>3658</v>
      </c>
      <c r="E713" s="317" t="s">
        <v>4061</v>
      </c>
      <c r="F713" s="317" t="s">
        <v>4062</v>
      </c>
      <c r="G713" s="317" t="s">
        <v>33</v>
      </c>
      <c r="H713" s="318" t="s">
        <v>4063</v>
      </c>
      <c r="I713" s="319" t="e">
        <f>VLOOKUP(H713,#REF!,1,FALSE)</f>
        <v>#REF!</v>
      </c>
      <c r="J713" s="462" t="s">
        <v>35</v>
      </c>
      <c r="K713" s="317" t="s">
        <v>3152</v>
      </c>
      <c r="L713" s="463" t="s">
        <v>4064</v>
      </c>
      <c r="M713" s="354" t="s">
        <v>4065</v>
      </c>
      <c r="N713" s="402">
        <v>43862</v>
      </c>
      <c r="O713" s="315" t="s">
        <v>460</v>
      </c>
      <c r="P713" s="513">
        <v>6200</v>
      </c>
      <c r="Q713" s="514">
        <v>29.2</v>
      </c>
      <c r="R713" s="513">
        <f t="shared" si="46"/>
        <v>181040</v>
      </c>
      <c r="S713" s="327">
        <v>202309</v>
      </c>
      <c r="T713" s="322" t="s">
        <v>4066</v>
      </c>
      <c r="U713" s="315"/>
      <c r="V713" s="516">
        <v>29.138072967999999</v>
      </c>
      <c r="W713" s="517">
        <v>0</v>
      </c>
      <c r="X713" s="333">
        <v>45047</v>
      </c>
      <c r="Y713" s="333">
        <v>45412</v>
      </c>
      <c r="Z713" s="322" t="s">
        <v>4067</v>
      </c>
      <c r="AA713" s="472">
        <v>0.25</v>
      </c>
      <c r="AB713" s="343">
        <v>100</v>
      </c>
      <c r="AC713" s="506">
        <f t="shared" si="47"/>
        <v>25</v>
      </c>
      <c r="AD713" s="348"/>
    </row>
    <row r="714" spans="1:30" s="336" customFormat="1" ht="15" customHeight="1">
      <c r="A714" s="534" t="s">
        <v>764</v>
      </c>
      <c r="B714" s="315" t="s">
        <v>3604</v>
      </c>
      <c r="C714" s="315" t="s">
        <v>4068</v>
      </c>
      <c r="D714" s="315" t="s">
        <v>3618</v>
      </c>
      <c r="E714" s="317" t="s">
        <v>4061</v>
      </c>
      <c r="F714" s="317" t="s">
        <v>4062</v>
      </c>
      <c r="G714" s="317" t="s">
        <v>33</v>
      </c>
      <c r="H714" s="318" t="s">
        <v>4069</v>
      </c>
      <c r="I714" s="319" t="e">
        <f>VLOOKUP(H714,#REF!,1,FALSE)</f>
        <v>#REF!</v>
      </c>
      <c r="J714" s="462" t="s">
        <v>35</v>
      </c>
      <c r="K714" s="317" t="s">
        <v>4068</v>
      </c>
      <c r="L714" s="463" t="s">
        <v>4070</v>
      </c>
      <c r="M714" s="354" t="s">
        <v>4071</v>
      </c>
      <c r="N714" s="402">
        <v>44014</v>
      </c>
      <c r="O714" s="315" t="s">
        <v>1949</v>
      </c>
      <c r="P714" s="513">
        <v>4166.67</v>
      </c>
      <c r="Q714" s="514">
        <v>60</v>
      </c>
      <c r="R714" s="513">
        <f t="shared" si="46"/>
        <v>250000.2</v>
      </c>
      <c r="S714" s="327">
        <v>202309</v>
      </c>
      <c r="T714" s="322" t="s">
        <v>4072</v>
      </c>
      <c r="U714" s="315"/>
      <c r="V714" s="516">
        <v>48.418853759999998</v>
      </c>
      <c r="W714" s="517">
        <v>0</v>
      </c>
      <c r="X714" s="518">
        <v>45047</v>
      </c>
      <c r="Y714" s="518">
        <v>45412</v>
      </c>
      <c r="Z714" s="322" t="s">
        <v>4073</v>
      </c>
      <c r="AA714" s="472">
        <v>1</v>
      </c>
      <c r="AB714" s="343">
        <v>60</v>
      </c>
      <c r="AC714" s="506">
        <f t="shared" si="47"/>
        <v>60</v>
      </c>
      <c r="AD714" s="348"/>
    </row>
    <row r="715" spans="1:30" s="336" customFormat="1" ht="15" customHeight="1">
      <c r="A715" s="317" t="s">
        <v>783</v>
      </c>
      <c r="B715" s="315" t="s">
        <v>3604</v>
      </c>
      <c r="C715" s="315" t="s">
        <v>3130</v>
      </c>
      <c r="D715" s="315" t="s">
        <v>3658</v>
      </c>
      <c r="E715" s="317" t="s">
        <v>4061</v>
      </c>
      <c r="F715" s="317" t="s">
        <v>4062</v>
      </c>
      <c r="G715" s="317" t="s">
        <v>33</v>
      </c>
      <c r="H715" s="318" t="s">
        <v>4074</v>
      </c>
      <c r="I715" s="319" t="e">
        <f>VLOOKUP(H715,#REF!,1,FALSE)</f>
        <v>#REF!</v>
      </c>
      <c r="J715" s="462" t="s">
        <v>35</v>
      </c>
      <c r="K715" s="317" t="s">
        <v>4075</v>
      </c>
      <c r="L715" s="463" t="s">
        <v>4076</v>
      </c>
      <c r="M715" s="354" t="s">
        <v>4077</v>
      </c>
      <c r="N715" s="402" t="s">
        <v>4078</v>
      </c>
      <c r="O715" s="315" t="s">
        <v>1332</v>
      </c>
      <c r="P715" s="513">
        <v>5000</v>
      </c>
      <c r="Q715" s="514">
        <v>0</v>
      </c>
      <c r="R715" s="513">
        <f t="shared" si="46"/>
        <v>0</v>
      </c>
      <c r="S715" s="327">
        <v>202309</v>
      </c>
      <c r="T715" s="322" t="s">
        <v>4079</v>
      </c>
      <c r="U715" s="315"/>
      <c r="V715" s="516">
        <v>0</v>
      </c>
      <c r="W715" s="517">
        <v>0</v>
      </c>
      <c r="X715" s="333">
        <v>44166</v>
      </c>
      <c r="Y715" s="333">
        <v>44530</v>
      </c>
      <c r="Z715" s="519"/>
      <c r="AA715" s="482">
        <v>0</v>
      </c>
      <c r="AB715" s="506">
        <v>0</v>
      </c>
      <c r="AC715" s="506">
        <f t="shared" si="47"/>
        <v>0</v>
      </c>
      <c r="AD715" s="348"/>
    </row>
    <row r="716" spans="1:30" s="52" customFormat="1" ht="15" customHeight="1">
      <c r="A716" s="54" t="s">
        <v>783</v>
      </c>
      <c r="B716" s="53" t="s">
        <v>3604</v>
      </c>
      <c r="C716" s="53" t="s">
        <v>3130</v>
      </c>
      <c r="D716" s="53" t="s">
        <v>3658</v>
      </c>
      <c r="E716" s="54" t="s">
        <v>4061</v>
      </c>
      <c r="F716" s="54" t="s">
        <v>4062</v>
      </c>
      <c r="G716" s="54" t="s">
        <v>33</v>
      </c>
      <c r="H716" s="55" t="s">
        <v>4080</v>
      </c>
      <c r="I716" s="35" t="e">
        <f>VLOOKUP(H716,#REF!,1,FALSE)</f>
        <v>#REF!</v>
      </c>
      <c r="J716" s="215" t="s">
        <v>35</v>
      </c>
      <c r="K716" s="54" t="s">
        <v>3152</v>
      </c>
      <c r="L716" s="154" t="s">
        <v>4081</v>
      </c>
      <c r="M716" s="72" t="s">
        <v>4082</v>
      </c>
      <c r="N716" s="191" t="s">
        <v>4083</v>
      </c>
      <c r="O716" s="53" t="s">
        <v>4084</v>
      </c>
      <c r="P716" s="268">
        <v>4300</v>
      </c>
      <c r="Q716" s="269">
        <v>92.6</v>
      </c>
      <c r="R716" s="268">
        <f t="shared" si="46"/>
        <v>398180</v>
      </c>
      <c r="S716" s="45">
        <v>202309</v>
      </c>
      <c r="T716" s="58" t="s">
        <v>4085</v>
      </c>
      <c r="U716" s="53"/>
      <c r="V716" s="270">
        <v>92.575828552000004</v>
      </c>
      <c r="W716" s="271">
        <v>0</v>
      </c>
      <c r="X716" s="49"/>
      <c r="Y716" s="49"/>
      <c r="Z716" s="58" t="s">
        <v>4086</v>
      </c>
      <c r="AA716" s="223">
        <v>0.4</v>
      </c>
      <c r="AB716" s="81">
        <v>200</v>
      </c>
      <c r="AC716" s="258">
        <f t="shared" si="47"/>
        <v>80</v>
      </c>
      <c r="AD716" s="80"/>
    </row>
    <row r="717" spans="1:30" s="52" customFormat="1" ht="15" customHeight="1">
      <c r="A717" s="54" t="s">
        <v>783</v>
      </c>
      <c r="B717" s="53" t="s">
        <v>3604</v>
      </c>
      <c r="C717" s="53" t="s">
        <v>3130</v>
      </c>
      <c r="D717" s="53" t="s">
        <v>3658</v>
      </c>
      <c r="E717" s="54" t="s">
        <v>4061</v>
      </c>
      <c r="F717" s="54" t="s">
        <v>4062</v>
      </c>
      <c r="G717" s="54" t="s">
        <v>33</v>
      </c>
      <c r="H717" s="55" t="s">
        <v>4080</v>
      </c>
      <c r="I717" s="35" t="e">
        <f>VLOOKUP(H717,#REF!,1,FALSE)</f>
        <v>#REF!</v>
      </c>
      <c r="J717" s="215" t="s">
        <v>35</v>
      </c>
      <c r="K717" s="54" t="s">
        <v>3152</v>
      </c>
      <c r="L717" s="154" t="s">
        <v>4087</v>
      </c>
      <c r="M717" s="72" t="s">
        <v>4082</v>
      </c>
      <c r="N717" s="191" t="s">
        <v>4088</v>
      </c>
      <c r="O717" s="53" t="s">
        <v>3182</v>
      </c>
      <c r="P717" s="268">
        <v>4300</v>
      </c>
      <c r="Q717" s="269">
        <v>0</v>
      </c>
      <c r="R717" s="268">
        <f t="shared" si="46"/>
        <v>0</v>
      </c>
      <c r="S717" s="45">
        <v>202309</v>
      </c>
      <c r="T717" s="58" t="s">
        <v>4089</v>
      </c>
      <c r="U717" s="53"/>
      <c r="V717" s="270">
        <v>0</v>
      </c>
      <c r="W717" s="271">
        <v>0</v>
      </c>
      <c r="X717" s="49"/>
      <c r="Y717" s="49"/>
      <c r="Z717" s="272"/>
      <c r="AA717" s="233">
        <v>0</v>
      </c>
      <c r="AB717" s="258">
        <v>0</v>
      </c>
      <c r="AC717" s="258">
        <f t="shared" si="47"/>
        <v>0</v>
      </c>
      <c r="AD717" s="80"/>
    </row>
    <row r="718" spans="1:30" s="52" customFormat="1" ht="15" customHeight="1">
      <c r="A718" s="54" t="s">
        <v>783</v>
      </c>
      <c r="B718" s="53" t="s">
        <v>3604</v>
      </c>
      <c r="C718" s="53" t="s">
        <v>3130</v>
      </c>
      <c r="D718" s="53" t="s">
        <v>3658</v>
      </c>
      <c r="E718" s="54" t="s">
        <v>4061</v>
      </c>
      <c r="F718" s="54" t="s">
        <v>4062</v>
      </c>
      <c r="G718" s="54" t="s">
        <v>33</v>
      </c>
      <c r="H718" s="55" t="s">
        <v>4080</v>
      </c>
      <c r="I718" s="35" t="e">
        <f>VLOOKUP(H718,#REF!,1,FALSE)</f>
        <v>#REF!</v>
      </c>
      <c r="J718" s="215" t="s">
        <v>35</v>
      </c>
      <c r="K718" s="54" t="s">
        <v>3152</v>
      </c>
      <c r="L718" s="154" t="s">
        <v>4090</v>
      </c>
      <c r="M718" s="72" t="s">
        <v>4082</v>
      </c>
      <c r="N718" s="191" t="s">
        <v>4091</v>
      </c>
      <c r="O718" s="53" t="s">
        <v>4092</v>
      </c>
      <c r="P718" s="268">
        <v>4300</v>
      </c>
      <c r="Q718" s="269">
        <v>0</v>
      </c>
      <c r="R718" s="268">
        <f t="shared" si="46"/>
        <v>0</v>
      </c>
      <c r="S718" s="45">
        <v>202309</v>
      </c>
      <c r="T718" s="58" t="s">
        <v>4093</v>
      </c>
      <c r="U718" s="53"/>
      <c r="V718" s="270">
        <v>0</v>
      </c>
      <c r="W718" s="271">
        <v>0</v>
      </c>
      <c r="X718" s="49"/>
      <c r="Y718" s="49"/>
      <c r="Z718" s="272"/>
      <c r="AA718" s="233">
        <v>0</v>
      </c>
      <c r="AB718" s="258">
        <v>0</v>
      </c>
      <c r="AC718" s="258">
        <f t="shared" si="47"/>
        <v>0</v>
      </c>
      <c r="AD718" s="80"/>
    </row>
    <row r="719" spans="1:30" s="52" customFormat="1" ht="15" customHeight="1">
      <c r="A719" s="54" t="s">
        <v>783</v>
      </c>
      <c r="B719" s="53" t="s">
        <v>3604</v>
      </c>
      <c r="C719" s="53" t="s">
        <v>3130</v>
      </c>
      <c r="D719" s="53" t="s">
        <v>3658</v>
      </c>
      <c r="E719" s="54" t="s">
        <v>4061</v>
      </c>
      <c r="F719" s="54" t="s">
        <v>4062</v>
      </c>
      <c r="G719" s="54" t="s">
        <v>33</v>
      </c>
      <c r="H719" s="55" t="s">
        <v>4080</v>
      </c>
      <c r="I719" s="35" t="e">
        <f>VLOOKUP(H719,#REF!,1,FALSE)</f>
        <v>#REF!</v>
      </c>
      <c r="J719" s="215" t="s">
        <v>35</v>
      </c>
      <c r="K719" s="54" t="s">
        <v>3152</v>
      </c>
      <c r="L719" s="154" t="s">
        <v>4094</v>
      </c>
      <c r="M719" s="72" t="s">
        <v>4082</v>
      </c>
      <c r="N719" s="191" t="s">
        <v>4095</v>
      </c>
      <c r="O719" s="53" t="s">
        <v>3182</v>
      </c>
      <c r="P719" s="268">
        <v>4300</v>
      </c>
      <c r="Q719" s="269">
        <v>0</v>
      </c>
      <c r="R719" s="268">
        <f t="shared" si="46"/>
        <v>0</v>
      </c>
      <c r="S719" s="45">
        <v>202309</v>
      </c>
      <c r="T719" s="58" t="s">
        <v>4096</v>
      </c>
      <c r="U719" s="53"/>
      <c r="V719" s="270">
        <v>0</v>
      </c>
      <c r="W719" s="271">
        <v>0</v>
      </c>
      <c r="X719" s="49"/>
      <c r="Y719" s="49"/>
      <c r="Z719" s="272"/>
      <c r="AA719" s="233">
        <v>0</v>
      </c>
      <c r="AB719" s="258">
        <v>0</v>
      </c>
      <c r="AC719" s="258">
        <f t="shared" si="47"/>
        <v>0</v>
      </c>
      <c r="AD719" s="80"/>
    </row>
    <row r="720" spans="1:30" s="336" customFormat="1" ht="15" customHeight="1">
      <c r="A720" s="317" t="s">
        <v>764</v>
      </c>
      <c r="B720" s="317" t="s">
        <v>3604</v>
      </c>
      <c r="C720" s="317" t="s">
        <v>3130</v>
      </c>
      <c r="D720" s="315" t="s">
        <v>3658</v>
      </c>
      <c r="E720" s="317" t="s">
        <v>4097</v>
      </c>
      <c r="F720" s="317" t="s">
        <v>4098</v>
      </c>
      <c r="G720" s="317" t="s">
        <v>33</v>
      </c>
      <c r="H720" s="318" t="s">
        <v>4099</v>
      </c>
      <c r="I720" s="319" t="e">
        <f>VLOOKUP(H720,#REF!,1,FALSE)</f>
        <v>#REF!</v>
      </c>
      <c r="J720" s="462" t="s">
        <v>35</v>
      </c>
      <c r="K720" s="317" t="s">
        <v>3135</v>
      </c>
      <c r="L720" s="463" t="s">
        <v>4100</v>
      </c>
      <c r="M720" s="354" t="s">
        <v>4101</v>
      </c>
      <c r="N720" s="527" t="s">
        <v>4102</v>
      </c>
      <c r="O720" s="528" t="s">
        <v>4103</v>
      </c>
      <c r="P720" s="513">
        <v>6167</v>
      </c>
      <c r="Q720" s="514">
        <v>0</v>
      </c>
      <c r="R720" s="513">
        <f t="shared" si="46"/>
        <v>0</v>
      </c>
      <c r="S720" s="327">
        <v>202309</v>
      </c>
      <c r="T720" s="322" t="s">
        <v>4104</v>
      </c>
      <c r="U720" s="506"/>
      <c r="V720" s="516">
        <v>0</v>
      </c>
      <c r="W720" s="517">
        <v>0</v>
      </c>
      <c r="X720" s="333">
        <v>44713</v>
      </c>
      <c r="Y720" s="333">
        <v>45107</v>
      </c>
      <c r="Z720" s="519"/>
      <c r="AA720" s="482">
        <v>0</v>
      </c>
      <c r="AB720" s="506">
        <v>0</v>
      </c>
      <c r="AC720" s="506">
        <f t="shared" si="47"/>
        <v>0</v>
      </c>
      <c r="AD720" s="348"/>
    </row>
    <row r="721" spans="1:30" s="336" customFormat="1" ht="15" customHeight="1">
      <c r="A721" s="534" t="s">
        <v>764</v>
      </c>
      <c r="B721" s="317" t="s">
        <v>3604</v>
      </c>
      <c r="C721" s="317" t="s">
        <v>3130</v>
      </c>
      <c r="D721" s="315" t="s">
        <v>3658</v>
      </c>
      <c r="E721" s="317" t="s">
        <v>4097</v>
      </c>
      <c r="F721" s="317" t="s">
        <v>4098</v>
      </c>
      <c r="G721" s="317" t="s">
        <v>33</v>
      </c>
      <c r="H721" s="318" t="s">
        <v>4099</v>
      </c>
      <c r="I721" s="319" t="e">
        <f>VLOOKUP(H721,#REF!,1,FALSE)</f>
        <v>#REF!</v>
      </c>
      <c r="J721" s="462" t="s">
        <v>35</v>
      </c>
      <c r="K721" s="317" t="s">
        <v>3135</v>
      </c>
      <c r="L721" s="463" t="s">
        <v>4105</v>
      </c>
      <c r="M721" s="354" t="s">
        <v>4101</v>
      </c>
      <c r="N721" s="402" t="s">
        <v>4106</v>
      </c>
      <c r="O721" s="315" t="s">
        <v>1253</v>
      </c>
      <c r="P721" s="513">
        <v>6167</v>
      </c>
      <c r="Q721" s="514">
        <v>0</v>
      </c>
      <c r="R721" s="513">
        <f t="shared" si="46"/>
        <v>0</v>
      </c>
      <c r="S721" s="327">
        <v>202309</v>
      </c>
      <c r="T721" s="322" t="s">
        <v>4107</v>
      </c>
      <c r="U721" s="315"/>
      <c r="V721" s="516">
        <v>0</v>
      </c>
      <c r="W721" s="517">
        <v>0</v>
      </c>
      <c r="X721" s="333">
        <v>44713</v>
      </c>
      <c r="Y721" s="333">
        <v>45107</v>
      </c>
      <c r="Z721" s="519"/>
      <c r="AA721" s="482">
        <v>0</v>
      </c>
      <c r="AB721" s="506">
        <v>0</v>
      </c>
      <c r="AC721" s="506">
        <f t="shared" si="47"/>
        <v>0</v>
      </c>
      <c r="AD721" s="348"/>
    </row>
    <row r="722" spans="1:30" s="336" customFormat="1" ht="15" customHeight="1">
      <c r="A722" s="317" t="s">
        <v>776</v>
      </c>
      <c r="B722" s="315" t="s">
        <v>3604</v>
      </c>
      <c r="C722" s="315" t="s">
        <v>2838</v>
      </c>
      <c r="D722" s="315" t="s">
        <v>3618</v>
      </c>
      <c r="E722" s="317" t="s">
        <v>4108</v>
      </c>
      <c r="F722" s="317" t="s">
        <v>4109</v>
      </c>
      <c r="G722" s="317" t="s">
        <v>33</v>
      </c>
      <c r="H722" s="318" t="s">
        <v>4110</v>
      </c>
      <c r="I722" s="319" t="e">
        <f>VLOOKUP(H722,#REF!,1,FALSE)</f>
        <v>#REF!</v>
      </c>
      <c r="J722" s="462" t="s">
        <v>35</v>
      </c>
      <c r="K722" s="317" t="s">
        <v>4111</v>
      </c>
      <c r="L722" s="463" t="s">
        <v>4112</v>
      </c>
      <c r="M722" s="354" t="s">
        <v>4113</v>
      </c>
      <c r="N722" s="402">
        <v>43852</v>
      </c>
      <c r="O722" s="315" t="s">
        <v>460</v>
      </c>
      <c r="P722" s="513">
        <v>4000</v>
      </c>
      <c r="Q722" s="514">
        <v>25</v>
      </c>
      <c r="R722" s="513">
        <f t="shared" si="46"/>
        <v>100000</v>
      </c>
      <c r="S722" s="327">
        <v>202309</v>
      </c>
      <c r="T722" s="322" t="s">
        <v>4114</v>
      </c>
      <c r="U722" s="315"/>
      <c r="V722" s="516">
        <v>24.175664902000001</v>
      </c>
      <c r="W722" s="517">
        <v>0</v>
      </c>
      <c r="X722" s="333">
        <v>45078</v>
      </c>
      <c r="Y722" s="333">
        <v>45443</v>
      </c>
      <c r="Z722" s="322" t="s">
        <v>4115</v>
      </c>
      <c r="AA722" s="472">
        <v>0.25</v>
      </c>
      <c r="AB722" s="343">
        <v>100</v>
      </c>
      <c r="AC722" s="506">
        <f t="shared" si="47"/>
        <v>25</v>
      </c>
      <c r="AD722" s="348"/>
    </row>
    <row r="723" spans="1:30" s="336" customFormat="1" ht="15" customHeight="1">
      <c r="A723" s="317" t="s">
        <v>783</v>
      </c>
      <c r="B723" s="315" t="s">
        <v>3604</v>
      </c>
      <c r="C723" s="315" t="s">
        <v>2856</v>
      </c>
      <c r="D723" s="315" t="s">
        <v>3618</v>
      </c>
      <c r="E723" s="317" t="s">
        <v>4116</v>
      </c>
      <c r="F723" s="317" t="s">
        <v>4117</v>
      </c>
      <c r="G723" s="317" t="s">
        <v>33</v>
      </c>
      <c r="H723" s="318" t="s">
        <v>4118</v>
      </c>
      <c r="I723" s="319" t="e">
        <f>VLOOKUP(H723,#REF!,1,FALSE)</f>
        <v>#REF!</v>
      </c>
      <c r="J723" s="462" t="s">
        <v>35</v>
      </c>
      <c r="K723" s="317" t="s">
        <v>2963</v>
      </c>
      <c r="L723" s="463" t="s">
        <v>4119</v>
      </c>
      <c r="M723" s="354" t="s">
        <v>4120</v>
      </c>
      <c r="N723" s="402" t="s">
        <v>4121</v>
      </c>
      <c r="O723" s="315" t="s">
        <v>1332</v>
      </c>
      <c r="P723" s="513">
        <v>4700</v>
      </c>
      <c r="Q723" s="514">
        <v>0</v>
      </c>
      <c r="R723" s="513">
        <f t="shared" si="46"/>
        <v>0</v>
      </c>
      <c r="S723" s="327">
        <v>202309</v>
      </c>
      <c r="T723" s="322" t="s">
        <v>4122</v>
      </c>
      <c r="U723" s="315"/>
      <c r="V723" s="516">
        <v>0</v>
      </c>
      <c r="W723" s="517">
        <v>0</v>
      </c>
      <c r="X723" s="333">
        <v>44774</v>
      </c>
      <c r="Y723" s="333">
        <v>45077</v>
      </c>
      <c r="Z723" s="519"/>
      <c r="AA723" s="482">
        <v>0</v>
      </c>
      <c r="AB723" s="506">
        <v>0</v>
      </c>
      <c r="AC723" s="506">
        <f t="shared" si="47"/>
        <v>0</v>
      </c>
      <c r="AD723" s="348"/>
    </row>
    <row r="724" spans="1:30" s="336" customFormat="1" ht="15" customHeight="1">
      <c r="A724" s="534" t="s">
        <v>764</v>
      </c>
      <c r="B724" s="315" t="s">
        <v>3604</v>
      </c>
      <c r="C724" s="315" t="s">
        <v>2783</v>
      </c>
      <c r="D724" s="315" t="s">
        <v>3618</v>
      </c>
      <c r="E724" s="317" t="s">
        <v>4116</v>
      </c>
      <c r="F724" s="317" t="s">
        <v>4117</v>
      </c>
      <c r="G724" s="317" t="s">
        <v>33</v>
      </c>
      <c r="H724" s="318" t="s">
        <v>4123</v>
      </c>
      <c r="I724" s="319" t="e">
        <f>VLOOKUP(H724,#REF!,1,FALSE)</f>
        <v>#REF!</v>
      </c>
      <c r="J724" s="462" t="s">
        <v>35</v>
      </c>
      <c r="K724" s="317" t="s">
        <v>3622</v>
      </c>
      <c r="L724" s="463" t="s">
        <v>4124</v>
      </c>
      <c r="M724" s="354" t="s">
        <v>4125</v>
      </c>
      <c r="N724" s="402" t="s">
        <v>4126</v>
      </c>
      <c r="O724" s="315" t="s">
        <v>1803</v>
      </c>
      <c r="P724" s="513">
        <v>5250</v>
      </c>
      <c r="Q724" s="514">
        <v>0</v>
      </c>
      <c r="R724" s="513">
        <f t="shared" si="46"/>
        <v>0</v>
      </c>
      <c r="S724" s="327">
        <v>202309</v>
      </c>
      <c r="T724" s="322" t="s">
        <v>4127</v>
      </c>
      <c r="U724" s="315"/>
      <c r="V724" s="516">
        <v>0</v>
      </c>
      <c r="W724" s="517">
        <v>0</v>
      </c>
      <c r="X724" s="333">
        <v>44105</v>
      </c>
      <c r="Y724" s="333">
        <v>44469</v>
      </c>
      <c r="Z724" s="519"/>
      <c r="AA724" s="482">
        <v>0</v>
      </c>
      <c r="AB724" s="506">
        <v>0</v>
      </c>
      <c r="AC724" s="506">
        <f t="shared" si="47"/>
        <v>0</v>
      </c>
      <c r="AD724" s="348"/>
    </row>
    <row r="725" spans="1:30" s="336" customFormat="1" ht="15" customHeight="1">
      <c r="A725" s="534" t="s">
        <v>764</v>
      </c>
      <c r="B725" s="315" t="s">
        <v>3604</v>
      </c>
      <c r="C725" s="315" t="s">
        <v>2783</v>
      </c>
      <c r="D725" s="315" t="s">
        <v>3618</v>
      </c>
      <c r="E725" s="317" t="s">
        <v>4116</v>
      </c>
      <c r="F725" s="317" t="s">
        <v>4117</v>
      </c>
      <c r="G725" s="317" t="s">
        <v>33</v>
      </c>
      <c r="H725" s="318" t="s">
        <v>4128</v>
      </c>
      <c r="I725" s="319" t="e">
        <f>VLOOKUP(H725,#REF!,1,FALSE)</f>
        <v>#REF!</v>
      </c>
      <c r="J725" s="462" t="s">
        <v>35</v>
      </c>
      <c r="K725" s="317" t="s">
        <v>2806</v>
      </c>
      <c r="L725" s="463" t="s">
        <v>4129</v>
      </c>
      <c r="M725" s="354" t="s">
        <v>4130</v>
      </c>
      <c r="N725" s="402">
        <v>44348</v>
      </c>
      <c r="O725" s="315" t="s">
        <v>1949</v>
      </c>
      <c r="P725" s="513">
        <v>3333.33</v>
      </c>
      <c r="Q725" s="514">
        <v>19.7</v>
      </c>
      <c r="R725" s="513">
        <f t="shared" si="46"/>
        <v>65666.600000000006</v>
      </c>
      <c r="S725" s="327">
        <v>202309</v>
      </c>
      <c r="T725" s="322" t="s">
        <v>4131</v>
      </c>
      <c r="U725" s="315"/>
      <c r="V725" s="516">
        <v>19.661712646000002</v>
      </c>
      <c r="W725" s="517">
        <v>0</v>
      </c>
      <c r="X725" s="333">
        <v>45078</v>
      </c>
      <c r="Y725" s="333">
        <v>45443</v>
      </c>
      <c r="Z725" s="322" t="s">
        <v>4132</v>
      </c>
      <c r="AA725" s="472">
        <v>0.3</v>
      </c>
      <c r="AB725" s="343">
        <v>60</v>
      </c>
      <c r="AC725" s="506">
        <f t="shared" si="47"/>
        <v>18</v>
      </c>
      <c r="AD725" s="348"/>
    </row>
    <row r="726" spans="1:30" s="336" customFormat="1" ht="15" customHeight="1">
      <c r="A726" s="317" t="s">
        <v>783</v>
      </c>
      <c r="B726" s="315" t="s">
        <v>3604</v>
      </c>
      <c r="C726" s="315" t="s">
        <v>2814</v>
      </c>
      <c r="D726" s="315" t="s">
        <v>3618</v>
      </c>
      <c r="E726" s="317" t="s">
        <v>4116</v>
      </c>
      <c r="F726" s="317" t="s">
        <v>4117</v>
      </c>
      <c r="G726" s="317" t="s">
        <v>33</v>
      </c>
      <c r="H726" s="318" t="s">
        <v>4133</v>
      </c>
      <c r="I726" s="319" t="e">
        <f>VLOOKUP(H726,#REF!,1,FALSE)</f>
        <v>#REF!</v>
      </c>
      <c r="J726" s="462" t="s">
        <v>35</v>
      </c>
      <c r="K726" s="317" t="s">
        <v>2814</v>
      </c>
      <c r="L726" s="463" t="s">
        <v>4134</v>
      </c>
      <c r="M726" s="354" t="s">
        <v>4135</v>
      </c>
      <c r="N726" s="402" t="s">
        <v>4136</v>
      </c>
      <c r="O726" s="315" t="s">
        <v>4137</v>
      </c>
      <c r="P726" s="513">
        <v>3500</v>
      </c>
      <c r="Q726" s="514">
        <v>40</v>
      </c>
      <c r="R726" s="513">
        <f t="shared" si="46"/>
        <v>140000</v>
      </c>
      <c r="S726" s="327">
        <v>202309</v>
      </c>
      <c r="T726" s="322" t="s">
        <v>4138</v>
      </c>
      <c r="U726" s="315"/>
      <c r="V726" s="516">
        <v>32.084205627000003</v>
      </c>
      <c r="W726" s="517">
        <v>0</v>
      </c>
      <c r="X726" s="333">
        <v>45078</v>
      </c>
      <c r="Y726" s="333">
        <v>45443</v>
      </c>
      <c r="Z726" s="322" t="s">
        <v>4139</v>
      </c>
      <c r="AA726" s="472">
        <v>1</v>
      </c>
      <c r="AB726" s="343">
        <v>40</v>
      </c>
      <c r="AC726" s="506">
        <f t="shared" si="47"/>
        <v>40</v>
      </c>
      <c r="AD726" s="348"/>
    </row>
    <row r="727" spans="1:30" s="336" customFormat="1" ht="15" customHeight="1">
      <c r="A727" s="534" t="s">
        <v>764</v>
      </c>
      <c r="B727" s="315" t="s">
        <v>3604</v>
      </c>
      <c r="C727" s="315" t="s">
        <v>29</v>
      </c>
      <c r="D727" s="315" t="s">
        <v>44</v>
      </c>
      <c r="E727" s="317" t="s">
        <v>4140</v>
      </c>
      <c r="F727" s="317" t="s">
        <v>4141</v>
      </c>
      <c r="G727" s="317" t="s">
        <v>33</v>
      </c>
      <c r="H727" s="318" t="s">
        <v>4142</v>
      </c>
      <c r="I727" s="319" t="e">
        <f>VLOOKUP(H727,#REF!,1,FALSE)</f>
        <v>#REF!</v>
      </c>
      <c r="J727" s="462" t="s">
        <v>35</v>
      </c>
      <c r="K727" s="317" t="s">
        <v>1035</v>
      </c>
      <c r="L727" s="463" t="s">
        <v>4143</v>
      </c>
      <c r="M727" s="354" t="s">
        <v>4144</v>
      </c>
      <c r="N727" s="402" t="s">
        <v>4145</v>
      </c>
      <c r="O727" s="315" t="s">
        <v>4146</v>
      </c>
      <c r="P727" s="513">
        <v>7700</v>
      </c>
      <c r="Q727" s="514">
        <v>3.9</v>
      </c>
      <c r="R727" s="513">
        <f t="shared" si="46"/>
        <v>30030</v>
      </c>
      <c r="S727" s="327">
        <v>202309</v>
      </c>
      <c r="T727" s="322" t="s">
        <v>4147</v>
      </c>
      <c r="U727" s="315"/>
      <c r="V727" s="516">
        <v>3.9012448790000001</v>
      </c>
      <c r="W727" s="517">
        <v>0</v>
      </c>
      <c r="X727" s="333">
        <v>44896</v>
      </c>
      <c r="Y727" s="333">
        <v>45260</v>
      </c>
      <c r="Z727" s="322" t="s">
        <v>4148</v>
      </c>
      <c r="AA727" s="472">
        <v>0.3</v>
      </c>
      <c r="AB727" s="343">
        <v>10</v>
      </c>
      <c r="AC727" s="506">
        <f t="shared" si="47"/>
        <v>3</v>
      </c>
      <c r="AD727" s="348"/>
    </row>
    <row r="728" spans="1:30" s="336" customFormat="1" ht="15" customHeight="1">
      <c r="A728" s="534" t="s">
        <v>764</v>
      </c>
      <c r="B728" s="315" t="s">
        <v>3604</v>
      </c>
      <c r="C728" s="315" t="s">
        <v>2085</v>
      </c>
      <c r="D728" s="315" t="s">
        <v>3658</v>
      </c>
      <c r="E728" s="317" t="s">
        <v>4140</v>
      </c>
      <c r="F728" s="317" t="s">
        <v>4141</v>
      </c>
      <c r="G728" s="317" t="s">
        <v>33</v>
      </c>
      <c r="H728" s="318" t="s">
        <v>4149</v>
      </c>
      <c r="I728" s="319" t="e">
        <f>VLOOKUP(H728,#REF!,1,FALSE)</f>
        <v>#REF!</v>
      </c>
      <c r="J728" s="462" t="s">
        <v>35</v>
      </c>
      <c r="K728" s="317" t="s">
        <v>2101</v>
      </c>
      <c r="L728" s="463" t="s">
        <v>4150</v>
      </c>
      <c r="M728" s="354" t="s">
        <v>4151</v>
      </c>
      <c r="N728" s="402" t="s">
        <v>4152</v>
      </c>
      <c r="O728" s="315" t="s">
        <v>1507</v>
      </c>
      <c r="P728" s="513">
        <v>6000</v>
      </c>
      <c r="Q728" s="514">
        <v>82.8</v>
      </c>
      <c r="R728" s="513">
        <f t="shared" si="46"/>
        <v>496800</v>
      </c>
      <c r="S728" s="327">
        <v>202309</v>
      </c>
      <c r="T728" s="322" t="s">
        <v>4153</v>
      </c>
      <c r="U728" s="315"/>
      <c r="V728" s="516">
        <v>82.769302367999998</v>
      </c>
      <c r="W728" s="517">
        <v>0</v>
      </c>
      <c r="X728" s="333">
        <v>44927</v>
      </c>
      <c r="Y728" s="333">
        <v>45291</v>
      </c>
      <c r="Z728" s="322" t="s">
        <v>4154</v>
      </c>
      <c r="AA728" s="472">
        <v>0.3</v>
      </c>
      <c r="AB728" s="343">
        <v>260</v>
      </c>
      <c r="AC728" s="506">
        <f t="shared" si="47"/>
        <v>78</v>
      </c>
      <c r="AD728" s="348"/>
    </row>
    <row r="729" spans="1:30" s="336" customFormat="1" ht="15" customHeight="1">
      <c r="A729" s="317" t="s">
        <v>776</v>
      </c>
      <c r="B729" s="315" t="s">
        <v>3604</v>
      </c>
      <c r="C729" s="315" t="s">
        <v>2041</v>
      </c>
      <c r="D729" s="315" t="s">
        <v>44</v>
      </c>
      <c r="E729" s="317" t="s">
        <v>4140</v>
      </c>
      <c r="F729" s="317" t="s">
        <v>4141</v>
      </c>
      <c r="G729" s="317" t="s">
        <v>33</v>
      </c>
      <c r="H729" s="318" t="s">
        <v>4155</v>
      </c>
      <c r="I729" s="319" t="e">
        <f>VLOOKUP(H729,#REF!,1,FALSE)</f>
        <v>#REF!</v>
      </c>
      <c r="J729" s="462" t="s">
        <v>35</v>
      </c>
      <c r="K729" s="317" t="s">
        <v>4156</v>
      </c>
      <c r="L729" s="463" t="s">
        <v>4157</v>
      </c>
      <c r="M729" s="354" t="s">
        <v>4158</v>
      </c>
      <c r="N729" s="402" t="s">
        <v>3768</v>
      </c>
      <c r="O729" s="315" t="s">
        <v>4159</v>
      </c>
      <c r="P729" s="513">
        <v>4833.33</v>
      </c>
      <c r="Q729" s="514">
        <v>48</v>
      </c>
      <c r="R729" s="513">
        <f t="shared" si="46"/>
        <v>231999.84</v>
      </c>
      <c r="S729" s="327">
        <v>202309</v>
      </c>
      <c r="T729" s="322" t="s">
        <v>4160</v>
      </c>
      <c r="U729" s="315"/>
      <c r="V729" s="516">
        <v>46.420375823999997</v>
      </c>
      <c r="W729" s="517">
        <v>0</v>
      </c>
      <c r="X729" s="333">
        <v>45078</v>
      </c>
      <c r="Y729" s="333">
        <v>45443</v>
      </c>
      <c r="Z729" s="322" t="s">
        <v>4161</v>
      </c>
      <c r="AA729" s="472">
        <v>0.3</v>
      </c>
      <c r="AB729" s="343">
        <v>160</v>
      </c>
      <c r="AC729" s="506">
        <f t="shared" si="47"/>
        <v>48</v>
      </c>
      <c r="AD729" s="348"/>
    </row>
    <row r="730" spans="1:30" s="336" customFormat="1" ht="15" customHeight="1">
      <c r="A730" s="317" t="s">
        <v>776</v>
      </c>
      <c r="B730" s="315" t="s">
        <v>3604</v>
      </c>
      <c r="C730" s="315" t="s">
        <v>2085</v>
      </c>
      <c r="D730" s="315" t="s">
        <v>3658</v>
      </c>
      <c r="E730" s="317" t="s">
        <v>4140</v>
      </c>
      <c r="F730" s="317" t="s">
        <v>4141</v>
      </c>
      <c r="G730" s="317" t="s">
        <v>33</v>
      </c>
      <c r="H730" s="318" t="s">
        <v>4162</v>
      </c>
      <c r="I730" s="319" t="e">
        <f>VLOOKUP(H730,#REF!,1,FALSE)</f>
        <v>#REF!</v>
      </c>
      <c r="J730" s="462" t="s">
        <v>35</v>
      </c>
      <c r="K730" s="317" t="s">
        <v>2101</v>
      </c>
      <c r="L730" s="463" t="s">
        <v>4163</v>
      </c>
      <c r="M730" s="354" t="s">
        <v>4164</v>
      </c>
      <c r="N730" s="402">
        <v>45017</v>
      </c>
      <c r="O730" s="315" t="s">
        <v>1471</v>
      </c>
      <c r="P730" s="513">
        <v>5000</v>
      </c>
      <c r="Q730" s="514">
        <v>12.1</v>
      </c>
      <c r="R730" s="513">
        <f t="shared" si="46"/>
        <v>60500</v>
      </c>
      <c r="S730" s="327">
        <v>202309</v>
      </c>
      <c r="T730" s="322" t="s">
        <v>4165</v>
      </c>
      <c r="U730" s="315"/>
      <c r="V730" s="516">
        <v>12.095423697999999</v>
      </c>
      <c r="W730" s="517">
        <v>0</v>
      </c>
      <c r="X730" s="333">
        <v>45017</v>
      </c>
      <c r="Y730" s="333">
        <v>45382</v>
      </c>
      <c r="Z730" s="322" t="s">
        <v>4166</v>
      </c>
      <c r="AA730" s="472">
        <v>0.3</v>
      </c>
      <c r="AB730" s="343">
        <v>40</v>
      </c>
      <c r="AC730" s="343">
        <f t="shared" si="47"/>
        <v>12</v>
      </c>
      <c r="AD730" s="348"/>
    </row>
    <row r="731" spans="1:30" s="336" customFormat="1" ht="15" customHeight="1">
      <c r="A731" s="317" t="s">
        <v>783</v>
      </c>
      <c r="B731" s="317" t="s">
        <v>3604</v>
      </c>
      <c r="C731" s="317" t="s">
        <v>311</v>
      </c>
      <c r="D731" s="315" t="s">
        <v>3618</v>
      </c>
      <c r="E731" s="317" t="s">
        <v>4167</v>
      </c>
      <c r="F731" s="317" t="s">
        <v>4168</v>
      </c>
      <c r="G731" s="317" t="s">
        <v>33</v>
      </c>
      <c r="H731" s="318" t="s">
        <v>4169</v>
      </c>
      <c r="I731" s="319" t="e">
        <f>VLOOKUP(H731,#REF!,1,FALSE)</f>
        <v>#REF!</v>
      </c>
      <c r="J731" s="462" t="s">
        <v>35</v>
      </c>
      <c r="K731" s="317" t="s">
        <v>4170</v>
      </c>
      <c r="L731" s="463" t="s">
        <v>4171</v>
      </c>
      <c r="M731" s="354" t="s">
        <v>4172</v>
      </c>
      <c r="N731" s="527" t="s">
        <v>4173</v>
      </c>
      <c r="O731" s="528" t="s">
        <v>4174</v>
      </c>
      <c r="P731" s="513">
        <v>5500</v>
      </c>
      <c r="Q731" s="514">
        <v>135.69999999999999</v>
      </c>
      <c r="R731" s="513">
        <f t="shared" si="46"/>
        <v>746350</v>
      </c>
      <c r="S731" s="327">
        <v>202309</v>
      </c>
      <c r="T731" s="322" t="s">
        <v>4175</v>
      </c>
      <c r="U731" s="506"/>
      <c r="V731" s="516">
        <v>135.61216735799999</v>
      </c>
      <c r="W731" s="517">
        <v>0</v>
      </c>
      <c r="X731" s="333">
        <v>45017</v>
      </c>
      <c r="Y731" s="333">
        <v>45382</v>
      </c>
      <c r="Z731" s="322" t="s">
        <v>4176</v>
      </c>
      <c r="AA731" s="472">
        <v>0.3</v>
      </c>
      <c r="AB731" s="343">
        <v>430</v>
      </c>
      <c r="AC731" s="506">
        <f t="shared" si="47"/>
        <v>129</v>
      </c>
      <c r="AD731" s="348"/>
    </row>
    <row r="732" spans="1:30" s="336" customFormat="1" ht="15" customHeight="1">
      <c r="A732" s="317" t="s">
        <v>783</v>
      </c>
      <c r="B732" s="317" t="s">
        <v>3604</v>
      </c>
      <c r="C732" s="317" t="s">
        <v>311</v>
      </c>
      <c r="D732" s="315" t="s">
        <v>3618</v>
      </c>
      <c r="E732" s="317" t="s">
        <v>4167</v>
      </c>
      <c r="F732" s="317" t="s">
        <v>4168</v>
      </c>
      <c r="G732" s="317" t="s">
        <v>33</v>
      </c>
      <c r="H732" s="318" t="s">
        <v>4177</v>
      </c>
      <c r="I732" s="319" t="e">
        <f>VLOOKUP(H732,#REF!,1,FALSE)</f>
        <v>#REF!</v>
      </c>
      <c r="J732" s="462" t="s">
        <v>35</v>
      </c>
      <c r="K732" s="317" t="s">
        <v>473</v>
      </c>
      <c r="L732" s="531" t="s">
        <v>4178</v>
      </c>
      <c r="M732" s="354" t="s">
        <v>4179</v>
      </c>
      <c r="N732" s="527" t="s">
        <v>4180</v>
      </c>
      <c r="O732" s="528" t="s">
        <v>3788</v>
      </c>
      <c r="P732" s="513">
        <v>5500</v>
      </c>
      <c r="Q732" s="514">
        <v>82.8</v>
      </c>
      <c r="R732" s="513">
        <f t="shared" si="46"/>
        <v>455400</v>
      </c>
      <c r="S732" s="327">
        <v>202309</v>
      </c>
      <c r="T732" s="322" t="s">
        <v>4181</v>
      </c>
      <c r="U732" s="506"/>
      <c r="V732" s="516">
        <v>82.775428771999998</v>
      </c>
      <c r="W732" s="517">
        <v>0</v>
      </c>
      <c r="X732" s="333">
        <v>45017</v>
      </c>
      <c r="Y732" s="333">
        <v>45382</v>
      </c>
      <c r="Z732" s="322" t="s">
        <v>4182</v>
      </c>
      <c r="AA732" s="472">
        <v>0.4</v>
      </c>
      <c r="AB732" s="343">
        <v>200</v>
      </c>
      <c r="AC732" s="506">
        <f t="shared" si="47"/>
        <v>80</v>
      </c>
      <c r="AD732" s="348"/>
    </row>
    <row r="733" spans="1:30" s="336" customFormat="1" ht="15" customHeight="1">
      <c r="A733" s="317" t="s">
        <v>783</v>
      </c>
      <c r="B733" s="317" t="s">
        <v>3604</v>
      </c>
      <c r="C733" s="317" t="s">
        <v>311</v>
      </c>
      <c r="D733" s="315" t="s">
        <v>3618</v>
      </c>
      <c r="E733" s="317" t="s">
        <v>4167</v>
      </c>
      <c r="F733" s="317" t="s">
        <v>4168</v>
      </c>
      <c r="G733" s="317" t="s">
        <v>33</v>
      </c>
      <c r="H733" s="318" t="s">
        <v>4183</v>
      </c>
      <c r="I733" s="319" t="e">
        <f>VLOOKUP(H733,#REF!,1,FALSE)</f>
        <v>#REF!</v>
      </c>
      <c r="J733" s="462" t="s">
        <v>35</v>
      </c>
      <c r="K733" s="317" t="s">
        <v>473</v>
      </c>
      <c r="L733" s="463" t="s">
        <v>4184</v>
      </c>
      <c r="M733" s="354" t="s">
        <v>4179</v>
      </c>
      <c r="N733" s="527" t="s">
        <v>4185</v>
      </c>
      <c r="O733" s="528" t="s">
        <v>3182</v>
      </c>
      <c r="P733" s="513">
        <v>5000</v>
      </c>
      <c r="Q733" s="514">
        <v>0</v>
      </c>
      <c r="R733" s="513">
        <f t="shared" si="46"/>
        <v>0</v>
      </c>
      <c r="S733" s="327">
        <v>202309</v>
      </c>
      <c r="T733" s="322" t="s">
        <v>4186</v>
      </c>
      <c r="U733" s="506"/>
      <c r="V733" s="516">
        <v>0</v>
      </c>
      <c r="W733" s="517">
        <v>0</v>
      </c>
      <c r="X733" s="333">
        <v>44075</v>
      </c>
      <c r="Y733" s="333">
        <v>44439</v>
      </c>
      <c r="Z733" s="519"/>
      <c r="AA733" s="482">
        <v>0</v>
      </c>
      <c r="AB733" s="506">
        <v>0</v>
      </c>
      <c r="AC733" s="506">
        <f t="shared" si="47"/>
        <v>0</v>
      </c>
      <c r="AD733" s="348"/>
    </row>
    <row r="734" spans="1:30" s="336" customFormat="1" ht="15" customHeight="1">
      <c r="A734" s="317" t="s">
        <v>783</v>
      </c>
      <c r="B734" s="317" t="s">
        <v>3604</v>
      </c>
      <c r="C734" s="317" t="s">
        <v>311</v>
      </c>
      <c r="D734" s="315" t="s">
        <v>3618</v>
      </c>
      <c r="E734" s="317" t="s">
        <v>4167</v>
      </c>
      <c r="F734" s="317" t="s">
        <v>4168</v>
      </c>
      <c r="G734" s="317" t="s">
        <v>33</v>
      </c>
      <c r="H734" s="318" t="s">
        <v>4169</v>
      </c>
      <c r="I734" s="319" t="e">
        <f>VLOOKUP(H734,#REF!,1,FALSE)</f>
        <v>#REF!</v>
      </c>
      <c r="J734" s="462" t="s">
        <v>35</v>
      </c>
      <c r="K734" s="317" t="s">
        <v>4187</v>
      </c>
      <c r="L734" s="463" t="s">
        <v>4188</v>
      </c>
      <c r="M734" s="354" t="s">
        <v>4189</v>
      </c>
      <c r="N734" s="527" t="s">
        <v>4190</v>
      </c>
      <c r="O734" s="528" t="s">
        <v>4191</v>
      </c>
      <c r="P734" s="513">
        <v>5500</v>
      </c>
      <c r="Q734" s="514">
        <v>136.5</v>
      </c>
      <c r="R734" s="513">
        <f t="shared" si="46"/>
        <v>750750</v>
      </c>
      <c r="S734" s="327">
        <v>202309</v>
      </c>
      <c r="T734" s="322" t="s">
        <v>4192</v>
      </c>
      <c r="U734" s="506"/>
      <c r="V734" s="516">
        <v>136.41606140100001</v>
      </c>
      <c r="W734" s="517">
        <v>0</v>
      </c>
      <c r="X734" s="333">
        <v>45017</v>
      </c>
      <c r="Y734" s="333">
        <v>45382</v>
      </c>
      <c r="Z734" s="322" t="s">
        <v>4193</v>
      </c>
      <c r="AA734" s="472">
        <v>0.3</v>
      </c>
      <c r="AB734" s="343">
        <v>260</v>
      </c>
      <c r="AC734" s="506">
        <f t="shared" si="47"/>
        <v>78</v>
      </c>
      <c r="AD734" s="348"/>
    </row>
    <row r="735" spans="1:30" s="336" customFormat="1" ht="15" customHeight="1">
      <c r="A735" s="317" t="s">
        <v>783</v>
      </c>
      <c r="B735" s="317" t="s">
        <v>3604</v>
      </c>
      <c r="C735" s="317" t="s">
        <v>311</v>
      </c>
      <c r="D735" s="315" t="s">
        <v>3618</v>
      </c>
      <c r="E735" s="317" t="s">
        <v>4167</v>
      </c>
      <c r="F735" s="317" t="s">
        <v>4168</v>
      </c>
      <c r="G735" s="317" t="s">
        <v>33</v>
      </c>
      <c r="H735" s="318" t="s">
        <v>4169</v>
      </c>
      <c r="I735" s="319" t="e">
        <f>VLOOKUP(H735,#REF!,1,FALSE)</f>
        <v>#REF!</v>
      </c>
      <c r="J735" s="462" t="s">
        <v>35</v>
      </c>
      <c r="K735" s="317" t="s">
        <v>4194</v>
      </c>
      <c r="L735" s="463" t="s">
        <v>728</v>
      </c>
      <c r="M735" s="354" t="s">
        <v>4195</v>
      </c>
      <c r="N735" s="484">
        <v>43438</v>
      </c>
      <c r="O735" s="533" t="s">
        <v>328</v>
      </c>
      <c r="P735" s="513">
        <v>5500</v>
      </c>
      <c r="Q735" s="514">
        <v>62.5</v>
      </c>
      <c r="R735" s="513">
        <f t="shared" si="46"/>
        <v>343750</v>
      </c>
      <c r="S735" s="327">
        <v>202309</v>
      </c>
      <c r="T735" s="322" t="s">
        <v>4196</v>
      </c>
      <c r="U735" s="506"/>
      <c r="V735" s="516">
        <v>62.427772521999998</v>
      </c>
      <c r="W735" s="517">
        <v>0</v>
      </c>
      <c r="X735" s="333">
        <v>45017</v>
      </c>
      <c r="Y735" s="333">
        <v>45382</v>
      </c>
      <c r="Z735" s="322" t="s">
        <v>4197</v>
      </c>
      <c r="AA735" s="472">
        <v>0.3</v>
      </c>
      <c r="AB735" s="343">
        <v>200</v>
      </c>
      <c r="AC735" s="506">
        <f t="shared" si="47"/>
        <v>60</v>
      </c>
      <c r="AD735" s="348"/>
    </row>
    <row r="736" spans="1:30" s="336" customFormat="1" ht="15" customHeight="1">
      <c r="A736" s="317" t="s">
        <v>783</v>
      </c>
      <c r="B736" s="317" t="s">
        <v>3604</v>
      </c>
      <c r="C736" s="317" t="s">
        <v>311</v>
      </c>
      <c r="D736" s="315" t="s">
        <v>3618</v>
      </c>
      <c r="E736" s="317" t="s">
        <v>4167</v>
      </c>
      <c r="F736" s="317" t="s">
        <v>4168</v>
      </c>
      <c r="G736" s="317" t="s">
        <v>33</v>
      </c>
      <c r="H736" s="318" t="s">
        <v>4169</v>
      </c>
      <c r="I736" s="319" t="e">
        <f>VLOOKUP(H736,#REF!,1,FALSE)</f>
        <v>#REF!</v>
      </c>
      <c r="J736" s="462" t="s">
        <v>316</v>
      </c>
      <c r="K736" s="317" t="s">
        <v>4198</v>
      </c>
      <c r="L736" s="463" t="s">
        <v>4199</v>
      </c>
      <c r="M736" s="354" t="s">
        <v>4195</v>
      </c>
      <c r="N736" s="484">
        <v>44075</v>
      </c>
      <c r="O736" s="533" t="s">
        <v>4200</v>
      </c>
      <c r="P736" s="513">
        <v>5500</v>
      </c>
      <c r="Q736" s="514">
        <v>0</v>
      </c>
      <c r="R736" s="513">
        <f t="shared" si="46"/>
        <v>0</v>
      </c>
      <c r="S736" s="327">
        <v>202309</v>
      </c>
      <c r="T736" s="322" t="s">
        <v>4201</v>
      </c>
      <c r="U736" s="506"/>
      <c r="V736" s="516">
        <v>0</v>
      </c>
      <c r="W736" s="517">
        <v>0</v>
      </c>
      <c r="X736" s="333">
        <v>45017</v>
      </c>
      <c r="Y736" s="333">
        <v>45382</v>
      </c>
      <c r="Z736" s="519"/>
      <c r="AA736" s="482">
        <v>0</v>
      </c>
      <c r="AB736" s="506">
        <v>0</v>
      </c>
      <c r="AC736" s="506">
        <f t="shared" si="47"/>
        <v>0</v>
      </c>
      <c r="AD736" s="348"/>
    </row>
    <row r="737" spans="1:30" s="336" customFormat="1" ht="15" customHeight="1">
      <c r="A737" s="317" t="s">
        <v>783</v>
      </c>
      <c r="B737" s="317" t="s">
        <v>3604</v>
      </c>
      <c r="C737" s="317" t="s">
        <v>311</v>
      </c>
      <c r="D737" s="315" t="s">
        <v>3618</v>
      </c>
      <c r="E737" s="317" t="s">
        <v>4167</v>
      </c>
      <c r="F737" s="317" t="s">
        <v>4168</v>
      </c>
      <c r="G737" s="317" t="s">
        <v>33</v>
      </c>
      <c r="H737" s="318" t="s">
        <v>4202</v>
      </c>
      <c r="I737" s="319" t="e">
        <f>VLOOKUP(H737,#REF!,1,FALSE)</f>
        <v>#REF!</v>
      </c>
      <c r="J737" s="462" t="s">
        <v>1238</v>
      </c>
      <c r="K737" s="317" t="s">
        <v>4203</v>
      </c>
      <c r="L737" s="531" t="s">
        <v>4204</v>
      </c>
      <c r="M737" s="354" t="s">
        <v>522</v>
      </c>
      <c r="N737" s="484">
        <v>43773</v>
      </c>
      <c r="O737" s="533" t="s">
        <v>460</v>
      </c>
      <c r="P737" s="513">
        <v>5500</v>
      </c>
      <c r="Q737" s="514">
        <v>35.799999999999997</v>
      </c>
      <c r="R737" s="513">
        <f t="shared" si="46"/>
        <v>196900</v>
      </c>
      <c r="S737" s="327">
        <v>202309</v>
      </c>
      <c r="T737" s="322" t="s">
        <v>4205</v>
      </c>
      <c r="U737" s="506"/>
      <c r="V737" s="516">
        <v>35.728575221</v>
      </c>
      <c r="W737" s="517">
        <v>0</v>
      </c>
      <c r="X737" s="333">
        <v>45017</v>
      </c>
      <c r="Y737" s="333">
        <v>45382</v>
      </c>
      <c r="Z737" s="322" t="s">
        <v>4206</v>
      </c>
      <c r="AA737" s="472">
        <v>0.3</v>
      </c>
      <c r="AB737" s="343">
        <v>100</v>
      </c>
      <c r="AC737" s="343">
        <f t="shared" si="47"/>
        <v>30</v>
      </c>
      <c r="AD737" s="348"/>
    </row>
    <row r="738" spans="1:30" s="336" customFormat="1" ht="15" customHeight="1">
      <c r="A738" s="317" t="s">
        <v>783</v>
      </c>
      <c r="B738" s="317" t="s">
        <v>3604</v>
      </c>
      <c r="C738" s="317" t="s">
        <v>311</v>
      </c>
      <c r="D738" s="315" t="s">
        <v>3618</v>
      </c>
      <c r="E738" s="317" t="s">
        <v>4167</v>
      </c>
      <c r="F738" s="317" t="s">
        <v>4168</v>
      </c>
      <c r="G738" s="317" t="s">
        <v>33</v>
      </c>
      <c r="H738" s="318" t="s">
        <v>4169</v>
      </c>
      <c r="I738" s="319" t="e">
        <f>VLOOKUP(H738,#REF!,1,FALSE)</f>
        <v>#REF!</v>
      </c>
      <c r="J738" s="462" t="s">
        <v>35</v>
      </c>
      <c r="K738" s="315" t="s">
        <v>4170</v>
      </c>
      <c r="L738" s="322" t="s">
        <v>4207</v>
      </c>
      <c r="M738" s="322" t="s">
        <v>4172</v>
      </c>
      <c r="N738" s="402" t="s">
        <v>4208</v>
      </c>
      <c r="O738" s="315" t="s">
        <v>4209</v>
      </c>
      <c r="P738" s="513">
        <v>5500</v>
      </c>
      <c r="Q738" s="514">
        <v>0</v>
      </c>
      <c r="R738" s="513">
        <f t="shared" si="46"/>
        <v>0</v>
      </c>
      <c r="S738" s="327">
        <v>202309</v>
      </c>
      <c r="T738" s="519" t="s">
        <v>4210</v>
      </c>
      <c r="U738" s="315"/>
      <c r="V738" s="516">
        <v>0</v>
      </c>
      <c r="W738" s="517">
        <v>0</v>
      </c>
      <c r="X738" s="333">
        <v>45017</v>
      </c>
      <c r="Y738" s="333">
        <v>45382</v>
      </c>
      <c r="Z738" s="519"/>
      <c r="AA738" s="482">
        <v>0</v>
      </c>
      <c r="AB738" s="506">
        <v>0</v>
      </c>
      <c r="AC738" s="506">
        <f t="shared" si="47"/>
        <v>0</v>
      </c>
      <c r="AD738" s="348"/>
    </row>
    <row r="739" spans="1:30" s="336" customFormat="1" ht="15" customHeight="1">
      <c r="A739" s="317" t="s">
        <v>783</v>
      </c>
      <c r="B739" s="317" t="s">
        <v>3604</v>
      </c>
      <c r="C739" s="317" t="s">
        <v>311</v>
      </c>
      <c r="D739" s="315" t="s">
        <v>3618</v>
      </c>
      <c r="E739" s="317" t="s">
        <v>4167</v>
      </c>
      <c r="F739" s="317" t="s">
        <v>4168</v>
      </c>
      <c r="G739" s="317" t="s">
        <v>33</v>
      </c>
      <c r="H739" s="318" t="s">
        <v>4169</v>
      </c>
      <c r="I739" s="319" t="e">
        <f>VLOOKUP(H739,#REF!,1,FALSE)</f>
        <v>#REF!</v>
      </c>
      <c r="J739" s="462" t="s">
        <v>35</v>
      </c>
      <c r="K739" s="315" t="s">
        <v>4170</v>
      </c>
      <c r="L739" s="322" t="s">
        <v>4211</v>
      </c>
      <c r="M739" s="322" t="s">
        <v>4212</v>
      </c>
      <c r="N739" s="402" t="s">
        <v>4213</v>
      </c>
      <c r="O739" s="315" t="s">
        <v>4214</v>
      </c>
      <c r="P739" s="513">
        <v>5500</v>
      </c>
      <c r="Q739" s="514">
        <v>62.6</v>
      </c>
      <c r="R739" s="513">
        <f t="shared" si="46"/>
        <v>344300</v>
      </c>
      <c r="S739" s="327">
        <v>202309</v>
      </c>
      <c r="T739" s="519" t="s">
        <v>4215</v>
      </c>
      <c r="U739" s="315"/>
      <c r="V739" s="516">
        <v>62.510215758999998</v>
      </c>
      <c r="W739" s="517">
        <v>0</v>
      </c>
      <c r="X739" s="333">
        <v>45017</v>
      </c>
      <c r="Y739" s="333">
        <v>45382</v>
      </c>
      <c r="Z739" s="542" t="s">
        <v>4216</v>
      </c>
      <c r="AA739" s="472">
        <v>0.3</v>
      </c>
      <c r="AB739" s="343">
        <v>200</v>
      </c>
      <c r="AC739" s="506">
        <f t="shared" si="47"/>
        <v>60</v>
      </c>
      <c r="AD739" s="348"/>
    </row>
    <row r="740" spans="1:30" s="336" customFormat="1" ht="15" customHeight="1">
      <c r="A740" s="317" t="s">
        <v>783</v>
      </c>
      <c r="B740" s="317" t="s">
        <v>3604</v>
      </c>
      <c r="C740" s="317" t="s">
        <v>4068</v>
      </c>
      <c r="D740" s="315" t="s">
        <v>3618</v>
      </c>
      <c r="E740" s="317" t="s">
        <v>4167</v>
      </c>
      <c r="F740" s="317" t="s">
        <v>4168</v>
      </c>
      <c r="G740" s="317" t="s">
        <v>33</v>
      </c>
      <c r="H740" s="318" t="s">
        <v>4217</v>
      </c>
      <c r="I740" s="319" t="e">
        <f>VLOOKUP(H740,#REF!,1,FALSE)</f>
        <v>#REF!</v>
      </c>
      <c r="J740" s="462" t="s">
        <v>35</v>
      </c>
      <c r="K740" s="317" t="s">
        <v>2748</v>
      </c>
      <c r="L740" s="531" t="s">
        <v>4218</v>
      </c>
      <c r="M740" s="354" t="s">
        <v>4219</v>
      </c>
      <c r="N740" s="527" t="s">
        <v>4220</v>
      </c>
      <c r="O740" s="528" t="s">
        <v>4221</v>
      </c>
      <c r="P740" s="513">
        <v>4200</v>
      </c>
      <c r="Q740" s="514">
        <v>0</v>
      </c>
      <c r="R740" s="513">
        <f t="shared" si="46"/>
        <v>0</v>
      </c>
      <c r="S740" s="327">
        <v>202309</v>
      </c>
      <c r="T740" s="322" t="s">
        <v>4222</v>
      </c>
      <c r="U740" s="506"/>
      <c r="V740" s="516">
        <v>0</v>
      </c>
      <c r="W740" s="517">
        <v>0</v>
      </c>
      <c r="X740" s="333">
        <v>45017</v>
      </c>
      <c r="Y740" s="333">
        <v>45382</v>
      </c>
      <c r="Z740" s="519"/>
      <c r="AA740" s="472">
        <v>0</v>
      </c>
      <c r="AB740" s="343">
        <v>0</v>
      </c>
      <c r="AC740" s="506">
        <f t="shared" si="47"/>
        <v>0</v>
      </c>
      <c r="AD740" s="348"/>
    </row>
    <row r="741" spans="1:30" s="336" customFormat="1" ht="15" customHeight="1">
      <c r="A741" s="317" t="s">
        <v>783</v>
      </c>
      <c r="B741" s="317" t="s">
        <v>3604</v>
      </c>
      <c r="C741" s="317" t="s">
        <v>2112</v>
      </c>
      <c r="D741" s="315" t="s">
        <v>3618</v>
      </c>
      <c r="E741" s="317" t="s">
        <v>4167</v>
      </c>
      <c r="F741" s="317" t="s">
        <v>4168</v>
      </c>
      <c r="G741" s="317" t="s">
        <v>33</v>
      </c>
      <c r="H741" s="318" t="s">
        <v>4223</v>
      </c>
      <c r="I741" s="319" t="e">
        <f>VLOOKUP(H741,#REF!,1,FALSE)</f>
        <v>#REF!</v>
      </c>
      <c r="J741" s="462" t="s">
        <v>35</v>
      </c>
      <c r="K741" s="317" t="s">
        <v>2526</v>
      </c>
      <c r="L741" s="463" t="s">
        <v>4224</v>
      </c>
      <c r="M741" s="354" t="s">
        <v>4225</v>
      </c>
      <c r="N741" s="402" t="s">
        <v>4226</v>
      </c>
      <c r="O741" s="315" t="s">
        <v>4227</v>
      </c>
      <c r="P741" s="513">
        <v>5500</v>
      </c>
      <c r="Q741" s="514">
        <v>0</v>
      </c>
      <c r="R741" s="513">
        <f t="shared" si="46"/>
        <v>0</v>
      </c>
      <c r="S741" s="327">
        <v>202309</v>
      </c>
      <c r="T741" s="519" t="s">
        <v>4228</v>
      </c>
      <c r="U741" s="315"/>
      <c r="V741" s="516">
        <v>0</v>
      </c>
      <c r="W741" s="517">
        <v>0</v>
      </c>
      <c r="X741" s="528">
        <v>44197</v>
      </c>
      <c r="Y741" s="528">
        <v>44561</v>
      </c>
      <c r="Z741" s="519"/>
      <c r="AA741" s="482">
        <v>0</v>
      </c>
      <c r="AB741" s="506">
        <v>0</v>
      </c>
      <c r="AC741" s="506">
        <f t="shared" si="47"/>
        <v>0</v>
      </c>
      <c r="AD741" s="348"/>
    </row>
    <row r="742" spans="1:30" s="336" customFormat="1" ht="15" customHeight="1">
      <c r="A742" s="317" t="s">
        <v>783</v>
      </c>
      <c r="B742" s="317" t="s">
        <v>3604</v>
      </c>
      <c r="C742" s="317" t="s">
        <v>1703</v>
      </c>
      <c r="D742" s="315" t="s">
        <v>3658</v>
      </c>
      <c r="E742" s="317" t="s">
        <v>4167</v>
      </c>
      <c r="F742" s="317" t="s">
        <v>4168</v>
      </c>
      <c r="G742" s="317" t="s">
        <v>33</v>
      </c>
      <c r="H742" s="318" t="s">
        <v>4229</v>
      </c>
      <c r="I742" s="319" t="e">
        <f>VLOOKUP(H742,#REF!,1,FALSE)</f>
        <v>#REF!</v>
      </c>
      <c r="J742" s="462" t="s">
        <v>35</v>
      </c>
      <c r="K742" s="317" t="s">
        <v>1737</v>
      </c>
      <c r="L742" s="463" t="s">
        <v>4230</v>
      </c>
      <c r="M742" s="354" t="s">
        <v>4231</v>
      </c>
      <c r="N742" s="527" t="s">
        <v>4232</v>
      </c>
      <c r="O742" s="315" t="s">
        <v>4233</v>
      </c>
      <c r="P742" s="326">
        <v>5500</v>
      </c>
      <c r="Q742" s="514">
        <v>0</v>
      </c>
      <c r="R742" s="513">
        <f t="shared" si="46"/>
        <v>0</v>
      </c>
      <c r="S742" s="327">
        <v>202309</v>
      </c>
      <c r="T742" s="322" t="s">
        <v>4234</v>
      </c>
      <c r="U742" s="315"/>
      <c r="V742" s="516">
        <v>0</v>
      </c>
      <c r="W742" s="517">
        <v>0</v>
      </c>
      <c r="X742" s="333">
        <v>44287</v>
      </c>
      <c r="Y742" s="333">
        <v>44561</v>
      </c>
      <c r="Z742" s="519"/>
      <c r="AA742" s="482">
        <v>0</v>
      </c>
      <c r="AB742" s="506">
        <v>0</v>
      </c>
      <c r="AC742" s="506">
        <f t="shared" si="47"/>
        <v>0</v>
      </c>
      <c r="AD742" s="348"/>
    </row>
    <row r="743" spans="1:30" s="336" customFormat="1" ht="15" customHeight="1">
      <c r="A743" s="317" t="s">
        <v>783</v>
      </c>
      <c r="B743" s="315" t="s">
        <v>3604</v>
      </c>
      <c r="C743" s="315" t="s">
        <v>1703</v>
      </c>
      <c r="D743" s="315" t="s">
        <v>3658</v>
      </c>
      <c r="E743" s="317" t="s">
        <v>4167</v>
      </c>
      <c r="F743" s="317" t="s">
        <v>4168</v>
      </c>
      <c r="G743" s="317" t="s">
        <v>33</v>
      </c>
      <c r="H743" s="318" t="s">
        <v>4229</v>
      </c>
      <c r="I743" s="319" t="e">
        <f>VLOOKUP(H743,#REF!,1,FALSE)</f>
        <v>#REF!</v>
      </c>
      <c r="J743" s="462" t="s">
        <v>35</v>
      </c>
      <c r="K743" s="317" t="s">
        <v>1737</v>
      </c>
      <c r="L743" s="463" t="s">
        <v>4235</v>
      </c>
      <c r="M743" s="354" t="s">
        <v>4231</v>
      </c>
      <c r="N743" s="535">
        <v>44287</v>
      </c>
      <c r="O743" s="543" t="s">
        <v>2037</v>
      </c>
      <c r="P743" s="513">
        <v>5500</v>
      </c>
      <c r="Q743" s="514">
        <v>0</v>
      </c>
      <c r="R743" s="513">
        <f t="shared" si="46"/>
        <v>0</v>
      </c>
      <c r="S743" s="327">
        <v>202309</v>
      </c>
      <c r="T743" s="322" t="s">
        <v>4236</v>
      </c>
      <c r="U743" s="315"/>
      <c r="V743" s="516">
        <v>0</v>
      </c>
      <c r="W743" s="517">
        <v>0</v>
      </c>
      <c r="X743" s="333">
        <v>44287</v>
      </c>
      <c r="Y743" s="333">
        <v>44561</v>
      </c>
      <c r="Z743" s="519"/>
      <c r="AA743" s="482">
        <v>0</v>
      </c>
      <c r="AB743" s="506">
        <v>0</v>
      </c>
      <c r="AC743" s="506">
        <f t="shared" si="47"/>
        <v>0</v>
      </c>
      <c r="AD743" s="348"/>
    </row>
    <row r="744" spans="1:30" s="336" customFormat="1" ht="15" customHeight="1">
      <c r="A744" s="317" t="s">
        <v>783</v>
      </c>
      <c r="B744" s="538" t="s">
        <v>3604</v>
      </c>
      <c r="C744" s="315" t="s">
        <v>311</v>
      </c>
      <c r="D744" s="315" t="s">
        <v>3618</v>
      </c>
      <c r="E744" s="317" t="s">
        <v>4167</v>
      </c>
      <c r="F744" s="317" t="s">
        <v>4168</v>
      </c>
      <c r="G744" s="317" t="s">
        <v>33</v>
      </c>
      <c r="H744" s="318" t="s">
        <v>4237</v>
      </c>
      <c r="I744" s="319" t="e">
        <f>VLOOKUP(H744,#REF!,1,FALSE)</f>
        <v>#REF!</v>
      </c>
      <c r="J744" s="462" t="s">
        <v>35</v>
      </c>
      <c r="K744" s="317" t="s">
        <v>4170</v>
      </c>
      <c r="L744" s="463" t="s">
        <v>4238</v>
      </c>
      <c r="M744" s="354" t="s">
        <v>4212</v>
      </c>
      <c r="N744" s="402" t="s">
        <v>4239</v>
      </c>
      <c r="O744" s="315" t="s">
        <v>4240</v>
      </c>
      <c r="P744" s="513">
        <v>4500</v>
      </c>
      <c r="Q744" s="514">
        <v>200</v>
      </c>
      <c r="R744" s="513">
        <f t="shared" si="46"/>
        <v>900000</v>
      </c>
      <c r="S744" s="327">
        <v>202309</v>
      </c>
      <c r="T744" s="322" t="s">
        <v>4241</v>
      </c>
      <c r="U744" s="315"/>
      <c r="V744" s="516">
        <v>161.70980835</v>
      </c>
      <c r="W744" s="517">
        <v>0</v>
      </c>
      <c r="X744" s="333">
        <v>44835</v>
      </c>
      <c r="Y744" s="355">
        <v>45199</v>
      </c>
      <c r="Z744" s="322" t="s">
        <v>4242</v>
      </c>
      <c r="AA744" s="472">
        <v>1</v>
      </c>
      <c r="AB744" s="343">
        <v>200</v>
      </c>
      <c r="AC744" s="506">
        <f t="shared" si="47"/>
        <v>200</v>
      </c>
      <c r="AD744" s="348"/>
    </row>
    <row r="745" spans="1:30" s="336" customFormat="1" ht="15" customHeight="1">
      <c r="A745" s="317" t="s">
        <v>783</v>
      </c>
      <c r="B745" s="317" t="s">
        <v>3604</v>
      </c>
      <c r="C745" s="317" t="s">
        <v>311</v>
      </c>
      <c r="D745" s="315" t="s">
        <v>3618</v>
      </c>
      <c r="E745" s="317" t="s">
        <v>4167</v>
      </c>
      <c r="F745" s="317" t="s">
        <v>4168</v>
      </c>
      <c r="G745" s="317" t="s">
        <v>33</v>
      </c>
      <c r="H745" s="318" t="s">
        <v>4243</v>
      </c>
      <c r="I745" s="319" t="e">
        <f>VLOOKUP(H745,#REF!,1,FALSE)</f>
        <v>#REF!</v>
      </c>
      <c r="J745" s="462" t="s">
        <v>35</v>
      </c>
      <c r="K745" s="317" t="s">
        <v>473</v>
      </c>
      <c r="L745" s="463" t="s">
        <v>4244</v>
      </c>
      <c r="M745" s="516" t="s">
        <v>4245</v>
      </c>
      <c r="N745" s="527" t="s">
        <v>4246</v>
      </c>
      <c r="O745" s="315" t="s">
        <v>4247</v>
      </c>
      <c r="P745" s="513">
        <v>5200</v>
      </c>
      <c r="Q745" s="514">
        <v>0</v>
      </c>
      <c r="R745" s="513">
        <f t="shared" ref="R745:R808" si="48">ROUND(P745*Q745,2)</f>
        <v>0</v>
      </c>
      <c r="S745" s="327">
        <v>202309</v>
      </c>
      <c r="T745" s="322" t="s">
        <v>4248</v>
      </c>
      <c r="U745" s="315"/>
      <c r="V745" s="516">
        <v>0</v>
      </c>
      <c r="W745" s="517">
        <v>0</v>
      </c>
      <c r="X745" s="333">
        <v>44927</v>
      </c>
      <c r="Y745" s="333">
        <v>45291</v>
      </c>
      <c r="Z745" s="519"/>
      <c r="AA745" s="482">
        <v>0</v>
      </c>
      <c r="AB745" s="506">
        <v>0</v>
      </c>
      <c r="AC745" s="506">
        <f t="shared" si="47"/>
        <v>0</v>
      </c>
      <c r="AD745" s="348"/>
    </row>
    <row r="746" spans="1:30" s="336" customFormat="1" ht="15" customHeight="1">
      <c r="A746" s="317" t="s">
        <v>783</v>
      </c>
      <c r="B746" s="315" t="s">
        <v>3604</v>
      </c>
      <c r="C746" s="315" t="s">
        <v>311</v>
      </c>
      <c r="D746" s="315" t="s">
        <v>3618</v>
      </c>
      <c r="E746" s="317" t="s">
        <v>4167</v>
      </c>
      <c r="F746" s="317" t="s">
        <v>4168</v>
      </c>
      <c r="G746" s="317" t="s">
        <v>33</v>
      </c>
      <c r="H746" s="318" t="s">
        <v>4243</v>
      </c>
      <c r="I746" s="319" t="e">
        <f>VLOOKUP(H746,#REF!,1,FALSE)</f>
        <v>#REF!</v>
      </c>
      <c r="J746" s="462" t="s">
        <v>35</v>
      </c>
      <c r="K746" s="317" t="s">
        <v>473</v>
      </c>
      <c r="L746" s="463" t="s">
        <v>4249</v>
      </c>
      <c r="M746" s="354" t="s">
        <v>4245</v>
      </c>
      <c r="N746" s="402">
        <v>44287</v>
      </c>
      <c r="O746" s="315" t="s">
        <v>3182</v>
      </c>
      <c r="P746" s="513">
        <v>5200</v>
      </c>
      <c r="Q746" s="514">
        <v>0</v>
      </c>
      <c r="R746" s="513">
        <f t="shared" si="48"/>
        <v>0</v>
      </c>
      <c r="S746" s="327">
        <v>202309</v>
      </c>
      <c r="T746" s="322" t="s">
        <v>4250</v>
      </c>
      <c r="U746" s="315"/>
      <c r="V746" s="516">
        <v>0</v>
      </c>
      <c r="W746" s="517">
        <v>0</v>
      </c>
      <c r="X746" s="333">
        <v>44927</v>
      </c>
      <c r="Y746" s="333">
        <v>45291</v>
      </c>
      <c r="Z746" s="519"/>
      <c r="AA746" s="482">
        <v>0</v>
      </c>
      <c r="AB746" s="506">
        <v>0</v>
      </c>
      <c r="AC746" s="506">
        <f t="shared" si="47"/>
        <v>0</v>
      </c>
      <c r="AD746" s="348"/>
    </row>
    <row r="747" spans="1:30" s="336" customFormat="1" ht="15" customHeight="1">
      <c r="A747" s="317" t="s">
        <v>783</v>
      </c>
      <c r="B747" s="315" t="s">
        <v>3604</v>
      </c>
      <c r="C747" s="315" t="s">
        <v>149</v>
      </c>
      <c r="D747" s="315" t="s">
        <v>44</v>
      </c>
      <c r="E747" s="317" t="s">
        <v>4167</v>
      </c>
      <c r="F747" s="317" t="s">
        <v>4168</v>
      </c>
      <c r="G747" s="317" t="s">
        <v>33</v>
      </c>
      <c r="H747" s="318" t="s">
        <v>4251</v>
      </c>
      <c r="I747" s="319" t="e">
        <f>VLOOKUP(H747,#REF!,1,FALSE)</f>
        <v>#REF!</v>
      </c>
      <c r="J747" s="462" t="s">
        <v>35</v>
      </c>
      <c r="K747" s="317" t="s">
        <v>4252</v>
      </c>
      <c r="L747" s="463" t="s">
        <v>1136</v>
      </c>
      <c r="M747" s="354" t="s">
        <v>4253</v>
      </c>
      <c r="N747" s="402">
        <v>44348</v>
      </c>
      <c r="O747" s="315" t="s">
        <v>1359</v>
      </c>
      <c r="P747" s="513">
        <v>3400</v>
      </c>
      <c r="Q747" s="514">
        <v>160</v>
      </c>
      <c r="R747" s="513">
        <f t="shared" si="48"/>
        <v>544000</v>
      </c>
      <c r="S747" s="327">
        <v>202309</v>
      </c>
      <c r="T747" s="322" t="s">
        <v>4254</v>
      </c>
      <c r="U747" s="315"/>
      <c r="V747" s="516">
        <v>129.51646423299999</v>
      </c>
      <c r="W747" s="517">
        <v>0</v>
      </c>
      <c r="X747" s="333">
        <v>45017</v>
      </c>
      <c r="Y747" s="333">
        <v>45382</v>
      </c>
      <c r="Z747" s="322" t="s">
        <v>4255</v>
      </c>
      <c r="AA747" s="472">
        <v>1</v>
      </c>
      <c r="AB747" s="343">
        <v>160</v>
      </c>
      <c r="AC747" s="506">
        <f t="shared" si="47"/>
        <v>160</v>
      </c>
      <c r="AD747" s="348"/>
    </row>
    <row r="748" spans="1:30" s="336" customFormat="1" ht="15" customHeight="1">
      <c r="A748" s="317" t="s">
        <v>783</v>
      </c>
      <c r="B748" s="315" t="s">
        <v>3604</v>
      </c>
      <c r="C748" s="317" t="s">
        <v>311</v>
      </c>
      <c r="D748" s="315" t="s">
        <v>3618</v>
      </c>
      <c r="E748" s="317" t="s">
        <v>4167</v>
      </c>
      <c r="F748" s="317" t="s">
        <v>4168</v>
      </c>
      <c r="G748" s="317" t="s">
        <v>33</v>
      </c>
      <c r="H748" s="318" t="s">
        <v>4256</v>
      </c>
      <c r="I748" s="319" t="e">
        <f>VLOOKUP(H748,#REF!,1,FALSE)</f>
        <v>#REF!</v>
      </c>
      <c r="J748" s="462" t="s">
        <v>35</v>
      </c>
      <c r="K748" s="317" t="s">
        <v>735</v>
      </c>
      <c r="L748" s="531" t="s">
        <v>4257</v>
      </c>
      <c r="M748" s="354" t="s">
        <v>4258</v>
      </c>
      <c r="N748" s="527">
        <v>44591</v>
      </c>
      <c r="O748" s="528" t="s">
        <v>328</v>
      </c>
      <c r="P748" s="513">
        <v>5500</v>
      </c>
      <c r="Q748" s="514">
        <v>63.1</v>
      </c>
      <c r="R748" s="513">
        <f t="shared" si="48"/>
        <v>347050</v>
      </c>
      <c r="S748" s="327">
        <v>202309</v>
      </c>
      <c r="T748" s="322" t="s">
        <v>4259</v>
      </c>
      <c r="U748" s="315"/>
      <c r="V748" s="516">
        <v>63.026428223000003</v>
      </c>
      <c r="W748" s="517">
        <v>0</v>
      </c>
      <c r="X748" s="333">
        <v>44958</v>
      </c>
      <c r="Y748" s="333">
        <v>45322</v>
      </c>
      <c r="Z748" s="322" t="s">
        <v>4260</v>
      </c>
      <c r="AA748" s="472">
        <v>0.3</v>
      </c>
      <c r="AB748" s="343">
        <v>200</v>
      </c>
      <c r="AC748" s="506">
        <f t="shared" si="47"/>
        <v>60</v>
      </c>
      <c r="AD748" s="348"/>
    </row>
    <row r="749" spans="1:30" s="336" customFormat="1" ht="15" customHeight="1">
      <c r="A749" s="317" t="s">
        <v>783</v>
      </c>
      <c r="B749" s="315" t="s">
        <v>3604</v>
      </c>
      <c r="C749" s="317" t="s">
        <v>311</v>
      </c>
      <c r="D749" s="315" t="s">
        <v>3618</v>
      </c>
      <c r="E749" s="317" t="s">
        <v>4167</v>
      </c>
      <c r="F749" s="317" t="s">
        <v>4168</v>
      </c>
      <c r="G749" s="317" t="s">
        <v>33</v>
      </c>
      <c r="H749" s="318" t="s">
        <v>4261</v>
      </c>
      <c r="I749" s="319" t="e">
        <f>VLOOKUP(H749,#REF!,1,FALSE)</f>
        <v>#REF!</v>
      </c>
      <c r="J749" s="462" t="s">
        <v>35</v>
      </c>
      <c r="K749" s="317" t="s">
        <v>473</v>
      </c>
      <c r="L749" s="531" t="s">
        <v>4262</v>
      </c>
      <c r="M749" s="354" t="s">
        <v>4263</v>
      </c>
      <c r="N749" s="527" t="s">
        <v>4264</v>
      </c>
      <c r="O749" s="528" t="s">
        <v>3182</v>
      </c>
      <c r="P749" s="513">
        <v>5200</v>
      </c>
      <c r="Q749" s="514">
        <v>0</v>
      </c>
      <c r="R749" s="513">
        <f t="shared" si="48"/>
        <v>0</v>
      </c>
      <c r="S749" s="327">
        <v>202309</v>
      </c>
      <c r="T749" s="322" t="s">
        <v>4265</v>
      </c>
      <c r="U749" s="315"/>
      <c r="V749" s="516">
        <v>0</v>
      </c>
      <c r="W749" s="517">
        <v>0</v>
      </c>
      <c r="X749" s="333">
        <v>44927</v>
      </c>
      <c r="Y749" s="333">
        <v>45291</v>
      </c>
      <c r="Z749" s="519"/>
      <c r="AA749" s="482">
        <v>0</v>
      </c>
      <c r="AB749" s="506">
        <v>0</v>
      </c>
      <c r="AC749" s="506">
        <f t="shared" si="47"/>
        <v>0</v>
      </c>
      <c r="AD749" s="348"/>
    </row>
    <row r="750" spans="1:30" s="52" customFormat="1" ht="15" customHeight="1">
      <c r="A750" s="54" t="s">
        <v>776</v>
      </c>
      <c r="B750" s="53" t="s">
        <v>3604</v>
      </c>
      <c r="C750" s="53" t="s">
        <v>311</v>
      </c>
      <c r="D750" s="53" t="s">
        <v>3618</v>
      </c>
      <c r="E750" s="53" t="s">
        <v>4167</v>
      </c>
      <c r="F750" s="53" t="s">
        <v>4168</v>
      </c>
      <c r="G750" s="54" t="s">
        <v>33</v>
      </c>
      <c r="H750" s="53" t="s">
        <v>4266</v>
      </c>
      <c r="I750" s="35" t="e">
        <f>VLOOKUP(H750,#REF!,1,FALSE)</f>
        <v>#REF!</v>
      </c>
      <c r="J750" s="215" t="s">
        <v>35</v>
      </c>
      <c r="K750" s="53" t="s">
        <v>735</v>
      </c>
      <c r="L750" s="58" t="s">
        <v>4267</v>
      </c>
      <c r="M750" s="58" t="s">
        <v>4268</v>
      </c>
      <c r="N750" s="191" t="s">
        <v>4269</v>
      </c>
      <c r="O750" s="53" t="s">
        <v>4270</v>
      </c>
      <c r="P750" s="84">
        <v>4650</v>
      </c>
      <c r="Q750" s="269">
        <v>37.5</v>
      </c>
      <c r="R750" s="268">
        <f t="shared" si="48"/>
        <v>174375</v>
      </c>
      <c r="S750" s="45">
        <v>202309</v>
      </c>
      <c r="T750" s="58" t="s">
        <v>4271</v>
      </c>
      <c r="U750" s="53"/>
      <c r="V750" s="270">
        <v>37.395092009999999</v>
      </c>
      <c r="W750" s="271">
        <v>0</v>
      </c>
      <c r="X750" s="49"/>
      <c r="Y750" s="49"/>
      <c r="Z750" s="58" t="s">
        <v>4272</v>
      </c>
      <c r="AA750" s="223">
        <v>0.25</v>
      </c>
      <c r="AB750" s="81">
        <v>150</v>
      </c>
      <c r="AC750" s="258">
        <f t="shared" si="47"/>
        <v>37.5</v>
      </c>
      <c r="AD750" s="80"/>
    </row>
    <row r="751" spans="1:30" s="52" customFormat="1" ht="15" customHeight="1">
      <c r="A751" s="54" t="s">
        <v>776</v>
      </c>
      <c r="B751" s="53" t="s">
        <v>3604</v>
      </c>
      <c r="C751" s="53" t="s">
        <v>311</v>
      </c>
      <c r="D751" s="53" t="s">
        <v>3618</v>
      </c>
      <c r="E751" s="53" t="s">
        <v>4167</v>
      </c>
      <c r="F751" s="53" t="s">
        <v>4168</v>
      </c>
      <c r="G751" s="54" t="s">
        <v>33</v>
      </c>
      <c r="H751" s="53" t="s">
        <v>4266</v>
      </c>
      <c r="I751" s="35" t="e">
        <f>VLOOKUP(H751,#REF!,1,FALSE)</f>
        <v>#REF!</v>
      </c>
      <c r="J751" s="215" t="s">
        <v>35</v>
      </c>
      <c r="K751" s="53" t="s">
        <v>735</v>
      </c>
      <c r="L751" s="58" t="s">
        <v>4273</v>
      </c>
      <c r="M751" s="58" t="s">
        <v>4268</v>
      </c>
      <c r="N751" s="191" t="s">
        <v>4274</v>
      </c>
      <c r="O751" s="53" t="s">
        <v>4275</v>
      </c>
      <c r="P751" s="84">
        <v>4650</v>
      </c>
      <c r="Q751" s="269">
        <v>40.4</v>
      </c>
      <c r="R751" s="268">
        <f t="shared" si="48"/>
        <v>187860</v>
      </c>
      <c r="S751" s="45">
        <v>202309</v>
      </c>
      <c r="T751" s="58" t="s">
        <v>4276</v>
      </c>
      <c r="U751" s="53"/>
      <c r="V751" s="270">
        <v>40.400218963999997</v>
      </c>
      <c r="W751" s="271">
        <v>0</v>
      </c>
      <c r="X751" s="49"/>
      <c r="Y751" s="49"/>
      <c r="Z751" s="58" t="s">
        <v>4277</v>
      </c>
      <c r="AA751" s="223">
        <v>0.25</v>
      </c>
      <c r="AB751" s="81">
        <v>150</v>
      </c>
      <c r="AC751" s="258">
        <f t="shared" si="47"/>
        <v>37.5</v>
      </c>
      <c r="AD751" s="80"/>
    </row>
    <row r="752" spans="1:30" s="336" customFormat="1" ht="15" customHeight="1">
      <c r="A752" s="317" t="s">
        <v>783</v>
      </c>
      <c r="B752" s="315" t="s">
        <v>3604</v>
      </c>
      <c r="C752" s="317" t="s">
        <v>311</v>
      </c>
      <c r="D752" s="315" t="s">
        <v>3618</v>
      </c>
      <c r="E752" s="317" t="s">
        <v>4167</v>
      </c>
      <c r="F752" s="317" t="s">
        <v>4168</v>
      </c>
      <c r="G752" s="317" t="s">
        <v>33</v>
      </c>
      <c r="H752" s="315" t="s">
        <v>4278</v>
      </c>
      <c r="I752" s="319" t="e">
        <f>VLOOKUP(H752,#REF!,1,FALSE)</f>
        <v>#REF!</v>
      </c>
      <c r="J752" s="462" t="s">
        <v>35</v>
      </c>
      <c r="K752" s="315" t="s">
        <v>4279</v>
      </c>
      <c r="L752" s="322" t="s">
        <v>1166</v>
      </c>
      <c r="M752" s="322" t="s">
        <v>4280</v>
      </c>
      <c r="N752" s="402" t="s">
        <v>4281</v>
      </c>
      <c r="O752" s="315" t="s">
        <v>1332</v>
      </c>
      <c r="P752" s="342">
        <v>4200</v>
      </c>
      <c r="Q752" s="514">
        <v>100</v>
      </c>
      <c r="R752" s="513">
        <f t="shared" si="48"/>
        <v>420000</v>
      </c>
      <c r="S752" s="327">
        <v>202309</v>
      </c>
      <c r="T752" s="322" t="s">
        <v>4282</v>
      </c>
      <c r="U752" s="315"/>
      <c r="V752" s="516">
        <v>77.991645813000005</v>
      </c>
      <c r="W752" s="517">
        <v>0</v>
      </c>
      <c r="X752" s="333">
        <v>44835</v>
      </c>
      <c r="Y752" s="355">
        <v>45199</v>
      </c>
      <c r="Z752" s="322" t="s">
        <v>4283</v>
      </c>
      <c r="AA752" s="472">
        <v>1</v>
      </c>
      <c r="AB752" s="343">
        <v>100</v>
      </c>
      <c r="AC752" s="506">
        <f t="shared" si="47"/>
        <v>100</v>
      </c>
      <c r="AD752" s="348"/>
    </row>
    <row r="753" spans="1:30" s="336" customFormat="1" ht="15" customHeight="1">
      <c r="A753" s="317" t="s">
        <v>783</v>
      </c>
      <c r="B753" s="315" t="s">
        <v>3604</v>
      </c>
      <c r="C753" s="317" t="s">
        <v>311</v>
      </c>
      <c r="D753" s="315" t="s">
        <v>3618</v>
      </c>
      <c r="E753" s="317" t="s">
        <v>4167</v>
      </c>
      <c r="F753" s="317" t="s">
        <v>4168</v>
      </c>
      <c r="G753" s="317" t="s">
        <v>33</v>
      </c>
      <c r="H753" s="315" t="s">
        <v>4284</v>
      </c>
      <c r="I753" s="319" t="e">
        <f>VLOOKUP(H753,#REF!,1,FALSE)</f>
        <v>#REF!</v>
      </c>
      <c r="J753" s="462" t="s">
        <v>35</v>
      </c>
      <c r="K753" s="315" t="s">
        <v>4279</v>
      </c>
      <c r="L753" s="322" t="s">
        <v>4285</v>
      </c>
      <c r="M753" s="322" t="s">
        <v>4280</v>
      </c>
      <c r="N753" s="402">
        <v>45109</v>
      </c>
      <c r="O753" s="315" t="s">
        <v>328</v>
      </c>
      <c r="P753" s="342">
        <v>5200</v>
      </c>
      <c r="Q753" s="514">
        <v>81.7</v>
      </c>
      <c r="R753" s="513">
        <f t="shared" si="48"/>
        <v>424840</v>
      </c>
      <c r="S753" s="327">
        <v>202309</v>
      </c>
      <c r="T753" s="322" t="s">
        <v>4286</v>
      </c>
      <c r="U753" s="315"/>
      <c r="V753" s="516">
        <v>81.630020142000006</v>
      </c>
      <c r="W753" s="517">
        <v>0</v>
      </c>
      <c r="X753" s="333">
        <v>45108</v>
      </c>
      <c r="Y753" s="333">
        <v>45473</v>
      </c>
      <c r="Z753" s="519" t="s">
        <v>4287</v>
      </c>
      <c r="AA753" s="472">
        <v>0.4</v>
      </c>
      <c r="AB753" s="506">
        <v>200</v>
      </c>
      <c r="AC753" s="343">
        <f t="shared" si="47"/>
        <v>80</v>
      </c>
      <c r="AD753" s="348"/>
    </row>
    <row r="754" spans="1:30" s="336" customFormat="1" ht="15" customHeight="1">
      <c r="A754" s="317" t="s">
        <v>783</v>
      </c>
      <c r="B754" s="315" t="s">
        <v>3604</v>
      </c>
      <c r="C754" s="317" t="s">
        <v>311</v>
      </c>
      <c r="D754" s="315" t="s">
        <v>3618</v>
      </c>
      <c r="E754" s="317" t="s">
        <v>4167</v>
      </c>
      <c r="F754" s="317" t="s">
        <v>4168</v>
      </c>
      <c r="G754" s="317" t="s">
        <v>33</v>
      </c>
      <c r="H754" s="315" t="s">
        <v>4288</v>
      </c>
      <c r="I754" s="319" t="e">
        <f>VLOOKUP(H754,#REF!,1,FALSE)</f>
        <v>#REF!</v>
      </c>
      <c r="J754" s="462" t="s">
        <v>35</v>
      </c>
      <c r="K754" s="315" t="s">
        <v>744</v>
      </c>
      <c r="L754" s="322" t="s">
        <v>4289</v>
      </c>
      <c r="M754" s="322" t="s">
        <v>4290</v>
      </c>
      <c r="N754" s="402">
        <v>45139</v>
      </c>
      <c r="O754" s="315" t="s">
        <v>328</v>
      </c>
      <c r="P754" s="342">
        <v>5200</v>
      </c>
      <c r="Q754" s="514">
        <v>82.3</v>
      </c>
      <c r="R754" s="513">
        <f t="shared" si="48"/>
        <v>427960</v>
      </c>
      <c r="S754" s="327">
        <v>202309</v>
      </c>
      <c r="T754" s="322" t="s">
        <v>4031</v>
      </c>
      <c r="U754" s="315"/>
      <c r="V754" s="516">
        <v>82.224205017000003</v>
      </c>
      <c r="W754" s="517">
        <v>0</v>
      </c>
      <c r="X754" s="333">
        <v>45139</v>
      </c>
      <c r="Y754" s="355">
        <v>45504</v>
      </c>
      <c r="Z754" s="519" t="s">
        <v>4291</v>
      </c>
      <c r="AA754" s="482">
        <v>0.4</v>
      </c>
      <c r="AB754" s="506">
        <v>200</v>
      </c>
      <c r="AC754" s="343">
        <f t="shared" si="47"/>
        <v>80</v>
      </c>
      <c r="AD754" s="348"/>
    </row>
    <row r="755" spans="1:30" s="336" customFormat="1" ht="15" customHeight="1">
      <c r="A755" s="317" t="s">
        <v>783</v>
      </c>
      <c r="B755" s="315" t="s">
        <v>3604</v>
      </c>
      <c r="C755" s="317" t="s">
        <v>311</v>
      </c>
      <c r="D755" s="315" t="s">
        <v>3618</v>
      </c>
      <c r="E755" s="317" t="s">
        <v>4167</v>
      </c>
      <c r="F755" s="317" t="s">
        <v>4168</v>
      </c>
      <c r="G755" s="317" t="s">
        <v>33</v>
      </c>
      <c r="H755" s="315" t="s">
        <v>4288</v>
      </c>
      <c r="I755" s="319" t="e">
        <f>VLOOKUP(H755,#REF!,1,FALSE)</f>
        <v>#REF!</v>
      </c>
      <c r="J755" s="462" t="s">
        <v>35</v>
      </c>
      <c r="K755" s="315" t="s">
        <v>744</v>
      </c>
      <c r="L755" s="322" t="s">
        <v>4292</v>
      </c>
      <c r="M755" s="322" t="s">
        <v>4290</v>
      </c>
      <c r="N755" s="402">
        <v>45139</v>
      </c>
      <c r="O755" s="315" t="s">
        <v>328</v>
      </c>
      <c r="P755" s="342">
        <v>5200</v>
      </c>
      <c r="Q755" s="514">
        <v>84.3</v>
      </c>
      <c r="R755" s="513">
        <f t="shared" si="48"/>
        <v>438360</v>
      </c>
      <c r="S755" s="327">
        <v>202309</v>
      </c>
      <c r="T755" s="322" t="s">
        <v>4031</v>
      </c>
      <c r="U755" s="315"/>
      <c r="V755" s="516">
        <v>84.238586425999998</v>
      </c>
      <c r="W755" s="517">
        <v>0</v>
      </c>
      <c r="X755" s="333">
        <v>45139</v>
      </c>
      <c r="Y755" s="355">
        <v>45504</v>
      </c>
      <c r="Z755" s="519" t="s">
        <v>4293</v>
      </c>
      <c r="AA755" s="482">
        <v>0.4</v>
      </c>
      <c r="AB755" s="506">
        <v>200</v>
      </c>
      <c r="AC755" s="343">
        <f t="shared" si="47"/>
        <v>80</v>
      </c>
      <c r="AD755" s="348"/>
    </row>
    <row r="756" spans="1:30" s="52" customFormat="1" ht="15" customHeight="1">
      <c r="A756" s="54" t="s">
        <v>783</v>
      </c>
      <c r="B756" s="53" t="s">
        <v>3604</v>
      </c>
      <c r="C756" s="54" t="s">
        <v>1549</v>
      </c>
      <c r="D756" s="53" t="s">
        <v>3658</v>
      </c>
      <c r="E756" s="54" t="s">
        <v>4167</v>
      </c>
      <c r="F756" s="54" t="s">
        <v>4168</v>
      </c>
      <c r="G756" s="54" t="s">
        <v>33</v>
      </c>
      <c r="H756" s="53" t="s">
        <v>4294</v>
      </c>
      <c r="I756" s="35" t="e">
        <f>VLOOKUP(H756,#REF!,1,FALSE)</f>
        <v>#REF!</v>
      </c>
      <c r="J756" s="215" t="s">
        <v>35</v>
      </c>
      <c r="K756" s="53" t="s">
        <v>1697</v>
      </c>
      <c r="L756" s="58" t="s">
        <v>4295</v>
      </c>
      <c r="M756" s="58" t="s">
        <v>4296</v>
      </c>
      <c r="N756" s="191">
        <v>45170</v>
      </c>
      <c r="O756" s="53" t="s">
        <v>328</v>
      </c>
      <c r="P756" s="84">
        <v>4000</v>
      </c>
      <c r="Q756" s="84">
        <v>88.7</v>
      </c>
      <c r="R756" s="268">
        <f t="shared" si="48"/>
        <v>354800</v>
      </c>
      <c r="S756" s="45">
        <v>202309</v>
      </c>
      <c r="T756" s="58" t="s">
        <v>4297</v>
      </c>
      <c r="U756" s="53"/>
      <c r="V756" s="270">
        <v>88.649635314999998</v>
      </c>
      <c r="W756" s="53"/>
      <c r="X756" s="49"/>
      <c r="Y756" s="93"/>
      <c r="Z756" s="58" t="s">
        <v>4298</v>
      </c>
      <c r="AA756" s="223">
        <v>0.4</v>
      </c>
      <c r="AB756" s="81">
        <v>200</v>
      </c>
      <c r="AC756" s="81">
        <f t="shared" si="47"/>
        <v>80</v>
      </c>
      <c r="AD756" s="80"/>
    </row>
    <row r="757" spans="1:30" s="336" customFormat="1" ht="15" customHeight="1">
      <c r="A757" s="317" t="s">
        <v>783</v>
      </c>
      <c r="B757" s="317" t="s">
        <v>3604</v>
      </c>
      <c r="C757" s="317" t="s">
        <v>149</v>
      </c>
      <c r="D757" s="315" t="s">
        <v>44</v>
      </c>
      <c r="E757" s="317" t="s">
        <v>4299</v>
      </c>
      <c r="F757" s="317" t="s">
        <v>4300</v>
      </c>
      <c r="G757" s="317" t="s">
        <v>33</v>
      </c>
      <c r="H757" s="318" t="s">
        <v>4301</v>
      </c>
      <c r="I757" s="319" t="e">
        <f>VLOOKUP(H757,#REF!,1,FALSE)</f>
        <v>#REF!</v>
      </c>
      <c r="J757" s="462" t="s">
        <v>35</v>
      </c>
      <c r="K757" s="317" t="s">
        <v>3868</v>
      </c>
      <c r="L757" s="463" t="s">
        <v>4302</v>
      </c>
      <c r="M757" s="354" t="s">
        <v>4303</v>
      </c>
      <c r="N757" s="527" t="s">
        <v>4304</v>
      </c>
      <c r="O757" s="528" t="s">
        <v>1721</v>
      </c>
      <c r="P757" s="513">
        <v>4800</v>
      </c>
      <c r="Q757" s="514">
        <v>0</v>
      </c>
      <c r="R757" s="513">
        <f t="shared" si="48"/>
        <v>0</v>
      </c>
      <c r="S757" s="327">
        <v>202309</v>
      </c>
      <c r="T757" s="322" t="s">
        <v>4305</v>
      </c>
      <c r="U757" s="506"/>
      <c r="V757" s="516">
        <v>0</v>
      </c>
      <c r="W757" s="517">
        <v>0</v>
      </c>
      <c r="X757" s="333">
        <v>44927</v>
      </c>
      <c r="Y757" s="333">
        <v>45291</v>
      </c>
      <c r="Z757" s="519"/>
      <c r="AA757" s="482">
        <v>0</v>
      </c>
      <c r="AB757" s="506">
        <v>0</v>
      </c>
      <c r="AC757" s="506">
        <f t="shared" si="47"/>
        <v>0</v>
      </c>
      <c r="AD757" s="348"/>
    </row>
    <row r="758" spans="1:30" s="336" customFormat="1" ht="15" customHeight="1">
      <c r="A758" s="317" t="s">
        <v>764</v>
      </c>
      <c r="B758" s="538" t="s">
        <v>3604</v>
      </c>
      <c r="C758" s="315" t="s">
        <v>149</v>
      </c>
      <c r="D758" s="315" t="s">
        <v>44</v>
      </c>
      <c r="E758" s="317" t="s">
        <v>4299</v>
      </c>
      <c r="F758" s="317" t="s">
        <v>4300</v>
      </c>
      <c r="G758" s="317" t="s">
        <v>33</v>
      </c>
      <c r="H758" s="318" t="s">
        <v>4306</v>
      </c>
      <c r="I758" s="319" t="e">
        <f>VLOOKUP(H758,#REF!,1,FALSE)</f>
        <v>#REF!</v>
      </c>
      <c r="J758" s="462" t="s">
        <v>35</v>
      </c>
      <c r="K758" s="317" t="s">
        <v>680</v>
      </c>
      <c r="L758" s="463" t="s">
        <v>4307</v>
      </c>
      <c r="M758" s="354" t="s">
        <v>4308</v>
      </c>
      <c r="N758" s="402" t="s">
        <v>4309</v>
      </c>
      <c r="O758" s="315" t="s">
        <v>1332</v>
      </c>
      <c r="P758" s="513">
        <v>6833</v>
      </c>
      <c r="Q758" s="514">
        <v>0</v>
      </c>
      <c r="R758" s="513">
        <f t="shared" si="48"/>
        <v>0</v>
      </c>
      <c r="S758" s="327">
        <v>202309</v>
      </c>
      <c r="T758" s="322" t="s">
        <v>4310</v>
      </c>
      <c r="U758" s="315"/>
      <c r="V758" s="516">
        <v>0</v>
      </c>
      <c r="W758" s="517">
        <v>0</v>
      </c>
      <c r="X758" s="333">
        <v>44562</v>
      </c>
      <c r="Y758" s="333">
        <v>44926</v>
      </c>
      <c r="Z758" s="519"/>
      <c r="AA758" s="482">
        <v>0</v>
      </c>
      <c r="AB758" s="506">
        <v>0</v>
      </c>
      <c r="AC758" s="506">
        <f t="shared" si="47"/>
        <v>0</v>
      </c>
      <c r="AD758" s="348"/>
    </row>
    <row r="759" spans="1:30" s="336" customFormat="1" ht="15" customHeight="1">
      <c r="A759" s="317" t="s">
        <v>783</v>
      </c>
      <c r="B759" s="317" t="s">
        <v>3604</v>
      </c>
      <c r="C759" s="317" t="s">
        <v>149</v>
      </c>
      <c r="D759" s="315" t="s">
        <v>44</v>
      </c>
      <c r="E759" s="317" t="s">
        <v>4299</v>
      </c>
      <c r="F759" s="317" t="s">
        <v>4300</v>
      </c>
      <c r="G759" s="317" t="s">
        <v>33</v>
      </c>
      <c r="H759" s="318" t="s">
        <v>4311</v>
      </c>
      <c r="I759" s="319" t="e">
        <f>VLOOKUP(H759,#REF!,1,FALSE)</f>
        <v>#REF!</v>
      </c>
      <c r="J759" s="462" t="s">
        <v>35</v>
      </c>
      <c r="K759" s="317" t="s">
        <v>646</v>
      </c>
      <c r="L759" s="463" t="s">
        <v>4312</v>
      </c>
      <c r="M759" s="354" t="s">
        <v>4313</v>
      </c>
      <c r="N759" s="527" t="s">
        <v>4314</v>
      </c>
      <c r="O759" s="528" t="s">
        <v>4315</v>
      </c>
      <c r="P759" s="513">
        <v>4800</v>
      </c>
      <c r="Q759" s="514">
        <v>0</v>
      </c>
      <c r="R759" s="513">
        <f t="shared" si="48"/>
        <v>0</v>
      </c>
      <c r="S759" s="327">
        <v>202309</v>
      </c>
      <c r="T759" s="322" t="s">
        <v>4316</v>
      </c>
      <c r="U759" s="506"/>
      <c r="V759" s="516">
        <v>0</v>
      </c>
      <c r="W759" s="517">
        <v>0</v>
      </c>
      <c r="X759" s="333">
        <v>44927</v>
      </c>
      <c r="Y759" s="333">
        <v>45291</v>
      </c>
      <c r="Z759" s="519"/>
      <c r="AA759" s="482">
        <v>0</v>
      </c>
      <c r="AB759" s="506">
        <v>0</v>
      </c>
      <c r="AC759" s="506">
        <f t="shared" si="47"/>
        <v>0</v>
      </c>
      <c r="AD759" s="348"/>
    </row>
    <row r="760" spans="1:30" s="336" customFormat="1" ht="15" customHeight="1">
      <c r="A760" s="534" t="s">
        <v>783</v>
      </c>
      <c r="B760" s="538" t="s">
        <v>3604</v>
      </c>
      <c r="C760" s="315" t="s">
        <v>3161</v>
      </c>
      <c r="D760" s="315" t="s">
        <v>44</v>
      </c>
      <c r="E760" s="317" t="s">
        <v>4299</v>
      </c>
      <c r="F760" s="317" t="s">
        <v>4300</v>
      </c>
      <c r="G760" s="317" t="s">
        <v>33</v>
      </c>
      <c r="H760" s="318" t="s">
        <v>4317</v>
      </c>
      <c r="I760" s="319" t="e">
        <f>VLOOKUP(H760,#REF!,1,FALSE)</f>
        <v>#REF!</v>
      </c>
      <c r="J760" s="462" t="s">
        <v>35</v>
      </c>
      <c r="K760" s="317" t="s">
        <v>3652</v>
      </c>
      <c r="L760" s="463" t="s">
        <v>4318</v>
      </c>
      <c r="M760" s="354" t="s">
        <v>4319</v>
      </c>
      <c r="N760" s="402" t="s">
        <v>4320</v>
      </c>
      <c r="O760" s="315" t="s">
        <v>2037</v>
      </c>
      <c r="P760" s="513">
        <v>4900</v>
      </c>
      <c r="Q760" s="514">
        <v>0</v>
      </c>
      <c r="R760" s="513">
        <f t="shared" si="48"/>
        <v>0</v>
      </c>
      <c r="S760" s="327">
        <v>202309</v>
      </c>
      <c r="T760" s="322" t="s">
        <v>4321</v>
      </c>
      <c r="U760" s="315"/>
      <c r="V760" s="516">
        <v>0</v>
      </c>
      <c r="W760" s="517">
        <v>0</v>
      </c>
      <c r="X760" s="528">
        <v>44743</v>
      </c>
      <c r="Y760" s="333">
        <v>45107</v>
      </c>
      <c r="Z760" s="519"/>
      <c r="AA760" s="482">
        <v>0</v>
      </c>
      <c r="AB760" s="506">
        <v>0</v>
      </c>
      <c r="AC760" s="506">
        <f t="shared" si="47"/>
        <v>0</v>
      </c>
      <c r="AD760" s="348"/>
    </row>
    <row r="761" spans="1:30" s="336" customFormat="1" ht="15" customHeight="1">
      <c r="A761" s="534" t="s">
        <v>764</v>
      </c>
      <c r="B761" s="315" t="s">
        <v>3604</v>
      </c>
      <c r="C761" s="315" t="s">
        <v>311</v>
      </c>
      <c r="D761" s="315" t="s">
        <v>3618</v>
      </c>
      <c r="E761" s="317" t="s">
        <v>4322</v>
      </c>
      <c r="F761" s="317" t="s">
        <v>4323</v>
      </c>
      <c r="G761" s="317" t="s">
        <v>33</v>
      </c>
      <c r="H761" s="318" t="s">
        <v>4324</v>
      </c>
      <c r="I761" s="319" t="e">
        <f>VLOOKUP(H761,#REF!,1,FALSE)</f>
        <v>#REF!</v>
      </c>
      <c r="J761" s="462" t="s">
        <v>35</v>
      </c>
      <c r="K761" s="317" t="s">
        <v>4170</v>
      </c>
      <c r="L761" s="463" t="s">
        <v>4325</v>
      </c>
      <c r="M761" s="354" t="s">
        <v>4326</v>
      </c>
      <c r="N761" s="402" t="s">
        <v>4327</v>
      </c>
      <c r="O761" s="315" t="s">
        <v>4328</v>
      </c>
      <c r="P761" s="513">
        <v>5833</v>
      </c>
      <c r="Q761" s="514">
        <v>63.3</v>
      </c>
      <c r="R761" s="513">
        <f t="shared" si="48"/>
        <v>369228.9</v>
      </c>
      <c r="S761" s="327">
        <v>202309</v>
      </c>
      <c r="T761" s="322" t="s">
        <v>4329</v>
      </c>
      <c r="U761" s="315"/>
      <c r="V761" s="516">
        <v>63.288898467999999</v>
      </c>
      <c r="W761" s="517">
        <v>0</v>
      </c>
      <c r="X761" s="333">
        <v>45047</v>
      </c>
      <c r="Y761" s="333">
        <v>45412</v>
      </c>
      <c r="Z761" s="322" t="s">
        <v>4330</v>
      </c>
      <c r="AA761" s="472">
        <v>0.3</v>
      </c>
      <c r="AB761" s="343">
        <v>200</v>
      </c>
      <c r="AC761" s="506">
        <f t="shared" si="47"/>
        <v>60</v>
      </c>
      <c r="AD761" s="348"/>
    </row>
    <row r="762" spans="1:30" s="336" customFormat="1" ht="15" customHeight="1">
      <c r="A762" s="534" t="s">
        <v>764</v>
      </c>
      <c r="B762" s="315" t="s">
        <v>3604</v>
      </c>
      <c r="C762" s="315" t="s">
        <v>311</v>
      </c>
      <c r="D762" s="315" t="s">
        <v>3618</v>
      </c>
      <c r="E762" s="317" t="s">
        <v>4322</v>
      </c>
      <c r="F762" s="317" t="s">
        <v>4323</v>
      </c>
      <c r="G762" s="317" t="s">
        <v>33</v>
      </c>
      <c r="H762" s="318" t="s">
        <v>4324</v>
      </c>
      <c r="I762" s="319" t="e">
        <f>VLOOKUP(H762,#REF!,1,FALSE)</f>
        <v>#REF!</v>
      </c>
      <c r="J762" s="462" t="s">
        <v>35</v>
      </c>
      <c r="K762" s="317" t="s">
        <v>4170</v>
      </c>
      <c r="L762" s="463" t="s">
        <v>4331</v>
      </c>
      <c r="M762" s="354" t="s">
        <v>4326</v>
      </c>
      <c r="N762" s="402" t="s">
        <v>4332</v>
      </c>
      <c r="O762" s="315" t="s">
        <v>4333</v>
      </c>
      <c r="P762" s="513">
        <v>5833</v>
      </c>
      <c r="Q762" s="514">
        <v>63.2</v>
      </c>
      <c r="R762" s="513">
        <f t="shared" si="48"/>
        <v>368645.6</v>
      </c>
      <c r="S762" s="327">
        <v>202309</v>
      </c>
      <c r="T762" s="322" t="s">
        <v>4334</v>
      </c>
      <c r="U762" s="315"/>
      <c r="V762" s="516">
        <v>63.171138763000002</v>
      </c>
      <c r="W762" s="517">
        <v>0</v>
      </c>
      <c r="X762" s="333">
        <v>45047</v>
      </c>
      <c r="Y762" s="333">
        <v>45412</v>
      </c>
      <c r="Z762" s="519" t="s">
        <v>4335</v>
      </c>
      <c r="AA762" s="472">
        <v>0.3</v>
      </c>
      <c r="AB762" s="343">
        <v>200</v>
      </c>
      <c r="AC762" s="506">
        <f t="shared" ref="AC762:AC825" si="49">AA762*AB762</f>
        <v>60</v>
      </c>
      <c r="AD762" s="348"/>
    </row>
    <row r="763" spans="1:30" s="336" customFormat="1" ht="15" customHeight="1">
      <c r="A763" s="534" t="s">
        <v>764</v>
      </c>
      <c r="B763" s="315" t="s">
        <v>3604</v>
      </c>
      <c r="C763" s="315" t="s">
        <v>311</v>
      </c>
      <c r="D763" s="315" t="s">
        <v>3618</v>
      </c>
      <c r="E763" s="317" t="s">
        <v>4322</v>
      </c>
      <c r="F763" s="317" t="s">
        <v>4323</v>
      </c>
      <c r="G763" s="317" t="s">
        <v>33</v>
      </c>
      <c r="H763" s="318" t="s">
        <v>4336</v>
      </c>
      <c r="I763" s="319" t="e">
        <f>VLOOKUP(H763,#REF!,1,FALSE)</f>
        <v>#REF!</v>
      </c>
      <c r="J763" s="462" t="s">
        <v>35</v>
      </c>
      <c r="K763" s="317" t="s">
        <v>4337</v>
      </c>
      <c r="L763" s="463" t="s">
        <v>4338</v>
      </c>
      <c r="M763" s="354" t="s">
        <v>4339</v>
      </c>
      <c r="N763" s="402" t="s">
        <v>4340</v>
      </c>
      <c r="O763" s="506" t="s">
        <v>1332</v>
      </c>
      <c r="P763" s="342">
        <v>6500</v>
      </c>
      <c r="Q763" s="514">
        <v>0</v>
      </c>
      <c r="R763" s="513">
        <f t="shared" si="48"/>
        <v>0</v>
      </c>
      <c r="S763" s="327">
        <v>202309</v>
      </c>
      <c r="T763" s="322" t="s">
        <v>4341</v>
      </c>
      <c r="U763" s="315"/>
      <c r="V763" s="516">
        <v>0</v>
      </c>
      <c r="W763" s="517">
        <v>0</v>
      </c>
      <c r="X763" s="333">
        <v>45047</v>
      </c>
      <c r="Y763" s="333">
        <v>45107</v>
      </c>
      <c r="Z763" s="519"/>
      <c r="AA763" s="482">
        <v>0</v>
      </c>
      <c r="AB763" s="506">
        <v>0</v>
      </c>
      <c r="AC763" s="506">
        <f t="shared" si="49"/>
        <v>0</v>
      </c>
      <c r="AD763" s="348"/>
    </row>
    <row r="764" spans="1:30" s="336" customFormat="1" ht="15" customHeight="1">
      <c r="A764" s="534" t="s">
        <v>776</v>
      </c>
      <c r="B764" s="315" t="s">
        <v>3604</v>
      </c>
      <c r="C764" s="315" t="s">
        <v>311</v>
      </c>
      <c r="D764" s="315" t="s">
        <v>3618</v>
      </c>
      <c r="E764" s="317" t="s">
        <v>4322</v>
      </c>
      <c r="F764" s="317" t="s">
        <v>4323</v>
      </c>
      <c r="G764" s="317" t="s">
        <v>33</v>
      </c>
      <c r="H764" s="318" t="s">
        <v>4342</v>
      </c>
      <c r="I764" s="319" t="e">
        <f>VLOOKUP(H764,#REF!,1,FALSE)</f>
        <v>#REF!</v>
      </c>
      <c r="J764" s="462" t="s">
        <v>35</v>
      </c>
      <c r="K764" s="317" t="s">
        <v>4170</v>
      </c>
      <c r="L764" s="463" t="s">
        <v>4343</v>
      </c>
      <c r="M764" s="354" t="s">
        <v>4344</v>
      </c>
      <c r="N764" s="402">
        <v>44927</v>
      </c>
      <c r="O764" s="315" t="s">
        <v>725</v>
      </c>
      <c r="P764" s="342">
        <v>5417</v>
      </c>
      <c r="Q764" s="514">
        <v>47.7</v>
      </c>
      <c r="R764" s="513">
        <f t="shared" si="48"/>
        <v>258390.9</v>
      </c>
      <c r="S764" s="327">
        <v>202309</v>
      </c>
      <c r="T764" s="322" t="s">
        <v>4345</v>
      </c>
      <c r="U764" s="315"/>
      <c r="V764" s="516">
        <v>47.654415131</v>
      </c>
      <c r="W764" s="517">
        <v>0</v>
      </c>
      <c r="X764" s="333">
        <v>44927</v>
      </c>
      <c r="Y764" s="333">
        <v>45291</v>
      </c>
      <c r="Z764" s="322" t="s">
        <v>4346</v>
      </c>
      <c r="AA764" s="472">
        <v>0.3</v>
      </c>
      <c r="AB764" s="343">
        <v>150</v>
      </c>
      <c r="AC764" s="506">
        <f t="shared" si="49"/>
        <v>45</v>
      </c>
      <c r="AD764" s="348"/>
    </row>
    <row r="765" spans="1:30" s="336" customFormat="1" ht="15" customHeight="1">
      <c r="A765" s="534" t="s">
        <v>776</v>
      </c>
      <c r="B765" s="315" t="s">
        <v>3604</v>
      </c>
      <c r="C765" s="315" t="s">
        <v>311</v>
      </c>
      <c r="D765" s="315" t="s">
        <v>3618</v>
      </c>
      <c r="E765" s="317" t="s">
        <v>4322</v>
      </c>
      <c r="F765" s="317" t="s">
        <v>4323</v>
      </c>
      <c r="G765" s="317" t="s">
        <v>33</v>
      </c>
      <c r="H765" s="318" t="s">
        <v>4342</v>
      </c>
      <c r="I765" s="319" t="e">
        <f>VLOOKUP(H765,#REF!,1,FALSE)</f>
        <v>#REF!</v>
      </c>
      <c r="J765" s="462" t="s">
        <v>35</v>
      </c>
      <c r="K765" s="317" t="s">
        <v>4170</v>
      </c>
      <c r="L765" s="463" t="s">
        <v>4347</v>
      </c>
      <c r="M765" s="354" t="s">
        <v>4344</v>
      </c>
      <c r="N765" s="402">
        <v>44927</v>
      </c>
      <c r="O765" s="315" t="s">
        <v>725</v>
      </c>
      <c r="P765" s="342">
        <v>5417</v>
      </c>
      <c r="Q765" s="514">
        <v>45</v>
      </c>
      <c r="R765" s="513">
        <f t="shared" si="48"/>
        <v>243765</v>
      </c>
      <c r="S765" s="327">
        <v>202309</v>
      </c>
      <c r="T765" s="322" t="s">
        <v>4348</v>
      </c>
      <c r="U765" s="315"/>
      <c r="V765" s="516">
        <v>44.081043243000003</v>
      </c>
      <c r="W765" s="517">
        <v>0</v>
      </c>
      <c r="X765" s="333">
        <v>44927</v>
      </c>
      <c r="Y765" s="333">
        <v>45291</v>
      </c>
      <c r="Z765" s="322" t="s">
        <v>4349</v>
      </c>
      <c r="AA765" s="472">
        <v>0.3</v>
      </c>
      <c r="AB765" s="343">
        <v>150</v>
      </c>
      <c r="AC765" s="506">
        <f t="shared" si="49"/>
        <v>45</v>
      </c>
      <c r="AD765" s="348"/>
    </row>
    <row r="766" spans="1:30" s="52" customFormat="1" ht="15" customHeight="1">
      <c r="A766" s="282" t="s">
        <v>776</v>
      </c>
      <c r="B766" s="53" t="s">
        <v>3604</v>
      </c>
      <c r="C766" s="53" t="s">
        <v>311</v>
      </c>
      <c r="D766" s="53" t="s">
        <v>3618</v>
      </c>
      <c r="E766" s="54" t="s">
        <v>4322</v>
      </c>
      <c r="F766" s="54" t="s">
        <v>4323</v>
      </c>
      <c r="G766" s="54" t="s">
        <v>33</v>
      </c>
      <c r="H766" s="55" t="s">
        <v>4350</v>
      </c>
      <c r="I766" s="35" t="e">
        <f>VLOOKUP(H766,#REF!,1,FALSE)</f>
        <v>#REF!</v>
      </c>
      <c r="J766" s="215" t="s">
        <v>35</v>
      </c>
      <c r="K766" s="54" t="s">
        <v>4170</v>
      </c>
      <c r="L766" s="154" t="s">
        <v>4351</v>
      </c>
      <c r="M766" s="72" t="s">
        <v>4352</v>
      </c>
      <c r="N766" s="191">
        <v>45108</v>
      </c>
      <c r="O766" s="53" t="s">
        <v>328</v>
      </c>
      <c r="P766" s="84">
        <v>5416</v>
      </c>
      <c r="Q766" s="269">
        <v>60</v>
      </c>
      <c r="R766" s="268">
        <f t="shared" si="48"/>
        <v>324960</v>
      </c>
      <c r="S766" s="45">
        <v>202309</v>
      </c>
      <c r="T766" s="58" t="s">
        <v>4353</v>
      </c>
      <c r="U766" s="53"/>
      <c r="V766" s="270">
        <v>58.645454407000003</v>
      </c>
      <c r="W766" s="271">
        <v>0</v>
      </c>
      <c r="X766" s="49"/>
      <c r="Y766" s="49"/>
      <c r="Z766" s="272" t="s">
        <v>537</v>
      </c>
      <c r="AA766" s="223">
        <v>0.3</v>
      </c>
      <c r="AB766" s="258">
        <v>200</v>
      </c>
      <c r="AC766" s="81">
        <f t="shared" si="49"/>
        <v>60</v>
      </c>
      <c r="AD766" s="80"/>
    </row>
    <row r="767" spans="1:30" s="336" customFormat="1" ht="15" customHeight="1">
      <c r="A767" s="317" t="s">
        <v>783</v>
      </c>
      <c r="B767" s="315" t="s">
        <v>3604</v>
      </c>
      <c r="C767" s="315" t="s">
        <v>2112</v>
      </c>
      <c r="D767" s="315" t="s">
        <v>3618</v>
      </c>
      <c r="E767" s="317" t="s">
        <v>4354</v>
      </c>
      <c r="F767" s="317" t="s">
        <v>4355</v>
      </c>
      <c r="G767" s="317" t="s">
        <v>33</v>
      </c>
      <c r="H767" s="318" t="s">
        <v>4356</v>
      </c>
      <c r="I767" s="319" t="e">
        <f>VLOOKUP(H767,#REF!,1,FALSE)</f>
        <v>#REF!</v>
      </c>
      <c r="J767" s="462" t="s">
        <v>35</v>
      </c>
      <c r="K767" s="317" t="s">
        <v>2526</v>
      </c>
      <c r="L767" s="463" t="s">
        <v>4357</v>
      </c>
      <c r="M767" s="354" t="s">
        <v>4358</v>
      </c>
      <c r="N767" s="402" t="s">
        <v>4359</v>
      </c>
      <c r="O767" s="315" t="s">
        <v>4360</v>
      </c>
      <c r="P767" s="513">
        <v>5400</v>
      </c>
      <c r="Q767" s="514">
        <v>126.6</v>
      </c>
      <c r="R767" s="513">
        <f t="shared" si="48"/>
        <v>683640</v>
      </c>
      <c r="S767" s="327">
        <v>202309</v>
      </c>
      <c r="T767" s="322" t="s">
        <v>4361</v>
      </c>
      <c r="U767" s="315"/>
      <c r="V767" s="516">
        <v>126.587593079</v>
      </c>
      <c r="W767" s="517">
        <v>0</v>
      </c>
      <c r="X767" s="333">
        <v>44927</v>
      </c>
      <c r="Y767" s="333">
        <v>45291</v>
      </c>
      <c r="Z767" s="322" t="s">
        <v>4362</v>
      </c>
      <c r="AA767" s="472">
        <v>0.4</v>
      </c>
      <c r="AB767" s="343">
        <v>300</v>
      </c>
      <c r="AC767" s="506">
        <f t="shared" si="49"/>
        <v>120</v>
      </c>
      <c r="AD767" s="348"/>
    </row>
    <row r="768" spans="1:30" s="336" customFormat="1" ht="15" customHeight="1">
      <c r="A768" s="317" t="s">
        <v>783</v>
      </c>
      <c r="B768" s="315" t="s">
        <v>3604</v>
      </c>
      <c r="C768" s="315" t="s">
        <v>2112</v>
      </c>
      <c r="D768" s="315" t="s">
        <v>3618</v>
      </c>
      <c r="E768" s="317" t="s">
        <v>4354</v>
      </c>
      <c r="F768" s="317" t="s">
        <v>4355</v>
      </c>
      <c r="G768" s="317" t="s">
        <v>33</v>
      </c>
      <c r="H768" s="318" t="s">
        <v>4363</v>
      </c>
      <c r="I768" s="319" t="e">
        <f>VLOOKUP(H768,#REF!,1,FALSE)</f>
        <v>#REF!</v>
      </c>
      <c r="J768" s="462" t="s">
        <v>35</v>
      </c>
      <c r="K768" s="317" t="s">
        <v>2526</v>
      </c>
      <c r="L768" s="463" t="s">
        <v>4364</v>
      </c>
      <c r="M768" s="354" t="s">
        <v>4358</v>
      </c>
      <c r="N768" s="402">
        <v>44625</v>
      </c>
      <c r="O768" s="315" t="s">
        <v>460</v>
      </c>
      <c r="P768" s="513">
        <v>4500</v>
      </c>
      <c r="Q768" s="514">
        <v>100</v>
      </c>
      <c r="R768" s="513">
        <f t="shared" si="48"/>
        <v>450000</v>
      </c>
      <c r="S768" s="327">
        <v>202309</v>
      </c>
      <c r="T768" s="322" t="s">
        <v>4365</v>
      </c>
      <c r="U768" s="315"/>
      <c r="V768" s="516">
        <v>80.756820679</v>
      </c>
      <c r="W768" s="517">
        <v>0</v>
      </c>
      <c r="X768" s="333">
        <v>44986</v>
      </c>
      <c r="Y768" s="333">
        <v>45291</v>
      </c>
      <c r="Z768" s="322" t="s">
        <v>4366</v>
      </c>
      <c r="AA768" s="472">
        <v>1</v>
      </c>
      <c r="AB768" s="343">
        <v>100</v>
      </c>
      <c r="AC768" s="506">
        <f t="shared" si="49"/>
        <v>100</v>
      </c>
      <c r="AD768" s="348"/>
    </row>
    <row r="769" spans="1:30" s="336" customFormat="1" ht="15" customHeight="1">
      <c r="A769" s="317" t="s">
        <v>783</v>
      </c>
      <c r="B769" s="315" t="s">
        <v>3604</v>
      </c>
      <c r="C769" s="315" t="s">
        <v>2783</v>
      </c>
      <c r="D769" s="315" t="s">
        <v>3618</v>
      </c>
      <c r="E769" s="317" t="s">
        <v>4367</v>
      </c>
      <c r="F769" s="317" t="s">
        <v>4368</v>
      </c>
      <c r="G769" s="317" t="s">
        <v>33</v>
      </c>
      <c r="H769" s="318" t="s">
        <v>4369</v>
      </c>
      <c r="I769" s="319" t="e">
        <f>VLOOKUP(H769,#REF!,1,FALSE)</f>
        <v>#REF!</v>
      </c>
      <c r="J769" s="462" t="s">
        <v>35</v>
      </c>
      <c r="K769" s="317" t="s">
        <v>2806</v>
      </c>
      <c r="L769" s="463" t="s">
        <v>4370</v>
      </c>
      <c r="M769" s="354" t="s">
        <v>4371</v>
      </c>
      <c r="N769" s="402" t="s">
        <v>4372</v>
      </c>
      <c r="O769" s="315" t="s">
        <v>4373</v>
      </c>
      <c r="P769" s="513">
        <v>5200</v>
      </c>
      <c r="Q769" s="514">
        <v>0</v>
      </c>
      <c r="R769" s="513">
        <f t="shared" si="48"/>
        <v>0</v>
      </c>
      <c r="S769" s="327">
        <v>202309</v>
      </c>
      <c r="T769" s="322" t="s">
        <v>4374</v>
      </c>
      <c r="U769" s="315"/>
      <c r="V769" s="516">
        <v>0</v>
      </c>
      <c r="W769" s="517">
        <v>0</v>
      </c>
      <c r="X769" s="333">
        <v>44470</v>
      </c>
      <c r="Y769" s="333">
        <v>44834</v>
      </c>
      <c r="Z769" s="519"/>
      <c r="AA769" s="482">
        <v>0</v>
      </c>
      <c r="AB769" s="506">
        <v>0</v>
      </c>
      <c r="AC769" s="506">
        <f t="shared" si="49"/>
        <v>0</v>
      </c>
      <c r="AD769" s="348"/>
    </row>
    <row r="770" spans="1:30" s="336" customFormat="1" ht="15" customHeight="1">
      <c r="A770" s="317" t="s">
        <v>783</v>
      </c>
      <c r="B770" s="315" t="s">
        <v>3604</v>
      </c>
      <c r="C770" s="315" t="s">
        <v>2783</v>
      </c>
      <c r="D770" s="315" t="s">
        <v>3618</v>
      </c>
      <c r="E770" s="317" t="s">
        <v>4367</v>
      </c>
      <c r="F770" s="317" t="s">
        <v>4368</v>
      </c>
      <c r="G770" s="317" t="s">
        <v>33</v>
      </c>
      <c r="H770" s="318" t="s">
        <v>4369</v>
      </c>
      <c r="I770" s="319" t="e">
        <f>VLOOKUP(H770,#REF!,1,FALSE)</f>
        <v>#REF!</v>
      </c>
      <c r="J770" s="462" t="s">
        <v>35</v>
      </c>
      <c r="K770" s="317" t="s">
        <v>2806</v>
      </c>
      <c r="L770" s="463" t="s">
        <v>4375</v>
      </c>
      <c r="M770" s="354" t="s">
        <v>4371</v>
      </c>
      <c r="N770" s="402" t="s">
        <v>4376</v>
      </c>
      <c r="O770" s="315" t="s">
        <v>4247</v>
      </c>
      <c r="P770" s="513">
        <v>5200</v>
      </c>
      <c r="Q770" s="514">
        <v>0</v>
      </c>
      <c r="R770" s="513">
        <f t="shared" si="48"/>
        <v>0</v>
      </c>
      <c r="S770" s="327">
        <v>202309</v>
      </c>
      <c r="T770" s="322" t="s">
        <v>4377</v>
      </c>
      <c r="U770" s="315"/>
      <c r="V770" s="516">
        <v>0</v>
      </c>
      <c r="W770" s="517">
        <v>0</v>
      </c>
      <c r="X770" s="333">
        <v>44470</v>
      </c>
      <c r="Y770" s="333">
        <v>44834</v>
      </c>
      <c r="Z770" s="519"/>
      <c r="AA770" s="482">
        <v>0</v>
      </c>
      <c r="AB770" s="506">
        <v>0</v>
      </c>
      <c r="AC770" s="506">
        <f t="shared" si="49"/>
        <v>0</v>
      </c>
      <c r="AD770" s="348"/>
    </row>
    <row r="771" spans="1:30" s="336" customFormat="1" ht="15" customHeight="1">
      <c r="A771" s="534" t="s">
        <v>764</v>
      </c>
      <c r="B771" s="315" t="s">
        <v>3604</v>
      </c>
      <c r="C771" s="315" t="s">
        <v>149</v>
      </c>
      <c r="D771" s="315" t="s">
        <v>44</v>
      </c>
      <c r="E771" s="317" t="s">
        <v>4367</v>
      </c>
      <c r="F771" s="317" t="s">
        <v>4368</v>
      </c>
      <c r="G771" s="317" t="s">
        <v>33</v>
      </c>
      <c r="H771" s="318" t="s">
        <v>4378</v>
      </c>
      <c r="I771" s="319" t="e">
        <f>VLOOKUP(H771,#REF!,1,FALSE)</f>
        <v>#REF!</v>
      </c>
      <c r="J771" s="462" t="s">
        <v>35</v>
      </c>
      <c r="K771" s="317" t="s">
        <v>4379</v>
      </c>
      <c r="L771" s="463" t="s">
        <v>4380</v>
      </c>
      <c r="M771" s="354" t="s">
        <v>4381</v>
      </c>
      <c r="N771" s="402" t="s">
        <v>4382</v>
      </c>
      <c r="O771" s="315" t="s">
        <v>1332</v>
      </c>
      <c r="P771" s="513">
        <v>6916.67</v>
      </c>
      <c r="Q771" s="514">
        <v>0</v>
      </c>
      <c r="R771" s="513">
        <f t="shared" si="48"/>
        <v>0</v>
      </c>
      <c r="S771" s="327">
        <v>202309</v>
      </c>
      <c r="T771" s="322" t="s">
        <v>4383</v>
      </c>
      <c r="U771" s="315"/>
      <c r="V771" s="516">
        <v>0</v>
      </c>
      <c r="W771" s="517">
        <v>0</v>
      </c>
      <c r="X771" s="333">
        <v>44958</v>
      </c>
      <c r="Y771" s="333">
        <v>45322</v>
      </c>
      <c r="Z771" s="519"/>
      <c r="AA771" s="482">
        <v>0</v>
      </c>
      <c r="AB771" s="506">
        <v>0</v>
      </c>
      <c r="AC771" s="506">
        <f t="shared" si="49"/>
        <v>0</v>
      </c>
      <c r="AD771" s="348"/>
    </row>
    <row r="772" spans="1:30" s="52" customFormat="1" ht="15" customHeight="1">
      <c r="A772" s="282" t="s">
        <v>764</v>
      </c>
      <c r="B772" s="53" t="s">
        <v>3604</v>
      </c>
      <c r="C772" s="53" t="s">
        <v>149</v>
      </c>
      <c r="D772" s="53" t="s">
        <v>44</v>
      </c>
      <c r="E772" s="54" t="s">
        <v>4367</v>
      </c>
      <c r="F772" s="54" t="s">
        <v>4368</v>
      </c>
      <c r="G772" s="54" t="s">
        <v>33</v>
      </c>
      <c r="H772" s="55" t="s">
        <v>4384</v>
      </c>
      <c r="I772" s="35" t="e">
        <f>VLOOKUP(H772,#REF!,1,FALSE)</f>
        <v>#REF!</v>
      </c>
      <c r="J772" s="215" t="s">
        <v>35</v>
      </c>
      <c r="K772" s="54" t="s">
        <v>4379</v>
      </c>
      <c r="L772" s="154" t="s">
        <v>4385</v>
      </c>
      <c r="M772" s="72" t="s">
        <v>4386</v>
      </c>
      <c r="N772" s="191" t="s">
        <v>4387</v>
      </c>
      <c r="O772" s="53" t="s">
        <v>4388</v>
      </c>
      <c r="P772" s="268">
        <v>11666.66</v>
      </c>
      <c r="Q772" s="269">
        <v>43.3</v>
      </c>
      <c r="R772" s="268">
        <f t="shared" si="48"/>
        <v>505166.38</v>
      </c>
      <c r="S772" s="45">
        <v>202309</v>
      </c>
      <c r="T772" s="58" t="s">
        <v>4389</v>
      </c>
      <c r="U772" s="53"/>
      <c r="V772" s="270">
        <v>43.297737122000001</v>
      </c>
      <c r="W772" s="271">
        <v>0</v>
      </c>
      <c r="X772" s="49"/>
      <c r="Y772" s="49"/>
      <c r="Z772" s="58" t="s">
        <v>4390</v>
      </c>
      <c r="AA772" s="223">
        <v>0.25</v>
      </c>
      <c r="AB772" s="81">
        <v>160</v>
      </c>
      <c r="AC772" s="258">
        <f t="shared" si="49"/>
        <v>40</v>
      </c>
      <c r="AD772" s="80"/>
    </row>
    <row r="773" spans="1:30" s="336" customFormat="1" ht="15" customHeight="1">
      <c r="A773" s="317" t="s">
        <v>764</v>
      </c>
      <c r="B773" s="315" t="s">
        <v>3604</v>
      </c>
      <c r="C773" s="315" t="s">
        <v>2012</v>
      </c>
      <c r="D773" s="315" t="s">
        <v>3658</v>
      </c>
      <c r="E773" s="317" t="s">
        <v>4367</v>
      </c>
      <c r="F773" s="317" t="s">
        <v>4368</v>
      </c>
      <c r="G773" s="317" t="s">
        <v>33</v>
      </c>
      <c r="H773" s="318" t="s">
        <v>4391</v>
      </c>
      <c r="I773" s="319" t="e">
        <f>VLOOKUP(H773,#REF!,1,FALSE)</f>
        <v>#REF!</v>
      </c>
      <c r="J773" s="462" t="s">
        <v>35</v>
      </c>
      <c r="K773" s="317" t="s">
        <v>2017</v>
      </c>
      <c r="L773" s="463" t="s">
        <v>4392</v>
      </c>
      <c r="M773" s="354" t="s">
        <v>4393</v>
      </c>
      <c r="N773" s="402">
        <v>44441</v>
      </c>
      <c r="O773" s="315" t="s">
        <v>460</v>
      </c>
      <c r="P773" s="513">
        <v>4600</v>
      </c>
      <c r="Q773" s="514">
        <v>31.8</v>
      </c>
      <c r="R773" s="513">
        <f t="shared" si="48"/>
        <v>146280</v>
      </c>
      <c r="S773" s="327">
        <v>202309</v>
      </c>
      <c r="T773" s="322" t="s">
        <v>4394</v>
      </c>
      <c r="U773" s="315"/>
      <c r="V773" s="516">
        <v>31.728631972999999</v>
      </c>
      <c r="W773" s="517">
        <v>0</v>
      </c>
      <c r="X773" s="333">
        <v>45017</v>
      </c>
      <c r="Y773" s="333">
        <v>45382</v>
      </c>
      <c r="Z773" s="322" t="s">
        <v>4395</v>
      </c>
      <c r="AA773" s="472">
        <v>0.3</v>
      </c>
      <c r="AB773" s="343">
        <v>100</v>
      </c>
      <c r="AC773" s="506">
        <f t="shared" si="49"/>
        <v>30</v>
      </c>
      <c r="AD773" s="348"/>
    </row>
    <row r="774" spans="1:30" s="336" customFormat="1" ht="15" customHeight="1">
      <c r="A774" s="317" t="s">
        <v>764</v>
      </c>
      <c r="B774" s="315" t="s">
        <v>3604</v>
      </c>
      <c r="C774" s="315" t="s">
        <v>1549</v>
      </c>
      <c r="D774" s="315" t="s">
        <v>3658</v>
      </c>
      <c r="E774" s="317" t="s">
        <v>4367</v>
      </c>
      <c r="F774" s="317" t="s">
        <v>4368</v>
      </c>
      <c r="G774" s="317" t="s">
        <v>33</v>
      </c>
      <c r="H774" s="318" t="s">
        <v>4396</v>
      </c>
      <c r="I774" s="319" t="e">
        <f>VLOOKUP(H774,#REF!,1,FALSE)</f>
        <v>#REF!</v>
      </c>
      <c r="J774" s="462" t="s">
        <v>35</v>
      </c>
      <c r="K774" s="317" t="s">
        <v>4397</v>
      </c>
      <c r="L774" s="463" t="s">
        <v>4398</v>
      </c>
      <c r="M774" s="354" t="s">
        <v>4399</v>
      </c>
      <c r="N774" s="402">
        <v>44470</v>
      </c>
      <c r="O774" s="315" t="s">
        <v>328</v>
      </c>
      <c r="P774" s="513">
        <v>13750</v>
      </c>
      <c r="Q774" s="514">
        <v>46.2</v>
      </c>
      <c r="R774" s="513">
        <f t="shared" si="48"/>
        <v>635250</v>
      </c>
      <c r="S774" s="327">
        <v>202309</v>
      </c>
      <c r="T774" s="322" t="s">
        <v>4400</v>
      </c>
      <c r="U774" s="315"/>
      <c r="V774" s="516">
        <v>46.144882201999998</v>
      </c>
      <c r="W774" s="517">
        <v>0</v>
      </c>
      <c r="X774" s="333">
        <v>45017</v>
      </c>
      <c r="Y774" s="333">
        <v>45382</v>
      </c>
      <c r="Z774" s="322" t="s">
        <v>4401</v>
      </c>
      <c r="AA774" s="472">
        <v>0.2</v>
      </c>
      <c r="AB774" s="343">
        <v>200</v>
      </c>
      <c r="AC774" s="506">
        <f t="shared" si="49"/>
        <v>40</v>
      </c>
      <c r="AD774" s="348"/>
    </row>
    <row r="775" spans="1:30" s="336" customFormat="1" ht="15" customHeight="1">
      <c r="A775" s="317" t="s">
        <v>783</v>
      </c>
      <c r="B775" s="315" t="s">
        <v>3604</v>
      </c>
      <c r="C775" s="315" t="s">
        <v>3237</v>
      </c>
      <c r="D775" s="315" t="s">
        <v>3658</v>
      </c>
      <c r="E775" s="317" t="s">
        <v>4402</v>
      </c>
      <c r="F775" s="317" t="s">
        <v>4403</v>
      </c>
      <c r="G775" s="317" t="s">
        <v>33</v>
      </c>
      <c r="H775" s="318" t="s">
        <v>4404</v>
      </c>
      <c r="I775" s="319" t="e">
        <f>VLOOKUP(H775,#REF!,1,FALSE)</f>
        <v>#REF!</v>
      </c>
      <c r="J775" s="462" t="s">
        <v>35</v>
      </c>
      <c r="K775" s="317" t="s">
        <v>3067</v>
      </c>
      <c r="L775" s="463" t="s">
        <v>4405</v>
      </c>
      <c r="M775" s="354" t="s">
        <v>4406</v>
      </c>
      <c r="N775" s="402" t="s">
        <v>4407</v>
      </c>
      <c r="O775" s="315" t="s">
        <v>3182</v>
      </c>
      <c r="P775" s="513">
        <v>4800</v>
      </c>
      <c r="Q775" s="514">
        <v>0</v>
      </c>
      <c r="R775" s="513">
        <f t="shared" si="48"/>
        <v>0</v>
      </c>
      <c r="S775" s="327">
        <v>202309</v>
      </c>
      <c r="T775" s="322" t="s">
        <v>4408</v>
      </c>
      <c r="U775" s="315"/>
      <c r="V775" s="516">
        <v>0</v>
      </c>
      <c r="W775" s="517">
        <v>0</v>
      </c>
      <c r="X775" s="333">
        <v>44234</v>
      </c>
      <c r="Y775" s="333">
        <v>44592</v>
      </c>
      <c r="Z775" s="519"/>
      <c r="AA775" s="482">
        <v>0</v>
      </c>
      <c r="AB775" s="506">
        <v>0</v>
      </c>
      <c r="AC775" s="506">
        <f t="shared" si="49"/>
        <v>0</v>
      </c>
      <c r="AD775" s="348"/>
    </row>
    <row r="776" spans="1:30" s="336" customFormat="1" ht="15" customHeight="1">
      <c r="A776" s="317" t="s">
        <v>764</v>
      </c>
      <c r="B776" s="317" t="s">
        <v>3604</v>
      </c>
      <c r="C776" s="317" t="s">
        <v>1549</v>
      </c>
      <c r="D776" s="315" t="s">
        <v>3658</v>
      </c>
      <c r="E776" s="317" t="s">
        <v>4409</v>
      </c>
      <c r="F776" s="317" t="s">
        <v>4410</v>
      </c>
      <c r="G776" s="317" t="s">
        <v>33</v>
      </c>
      <c r="H776" s="318" t="s">
        <v>4411</v>
      </c>
      <c r="I776" s="319" t="e">
        <f>VLOOKUP(H776,#REF!,1,FALSE)</f>
        <v>#REF!</v>
      </c>
      <c r="J776" s="462" t="s">
        <v>35</v>
      </c>
      <c r="K776" s="317" t="s">
        <v>3662</v>
      </c>
      <c r="L776" s="463" t="s">
        <v>4412</v>
      </c>
      <c r="M776" s="354" t="s">
        <v>4413</v>
      </c>
      <c r="N776" s="527" t="s">
        <v>4414</v>
      </c>
      <c r="O776" s="528" t="s">
        <v>1332</v>
      </c>
      <c r="P776" s="513">
        <v>6667</v>
      </c>
      <c r="Q776" s="514">
        <v>0</v>
      </c>
      <c r="R776" s="513">
        <f t="shared" si="48"/>
        <v>0</v>
      </c>
      <c r="S776" s="327">
        <v>202309</v>
      </c>
      <c r="T776" s="322" t="s">
        <v>4415</v>
      </c>
      <c r="U776" s="506"/>
      <c r="V776" s="516">
        <v>0</v>
      </c>
      <c r="W776" s="517">
        <v>0</v>
      </c>
      <c r="X776" s="528">
        <v>44075</v>
      </c>
      <c r="Y776" s="528">
        <v>44439</v>
      </c>
      <c r="Z776" s="519"/>
      <c r="AA776" s="482">
        <v>0</v>
      </c>
      <c r="AB776" s="506">
        <v>0</v>
      </c>
      <c r="AC776" s="506">
        <f t="shared" si="49"/>
        <v>0</v>
      </c>
      <c r="AD776" s="348"/>
    </row>
    <row r="777" spans="1:30" s="52" customFormat="1" ht="15" customHeight="1">
      <c r="A777" s="54" t="s">
        <v>783</v>
      </c>
      <c r="B777" s="53" t="s">
        <v>3604</v>
      </c>
      <c r="C777" s="53" t="s">
        <v>2712</v>
      </c>
      <c r="D777" s="53" t="s">
        <v>3658</v>
      </c>
      <c r="E777" s="54" t="s">
        <v>4416</v>
      </c>
      <c r="F777" s="54" t="s">
        <v>4417</v>
      </c>
      <c r="G777" s="54" t="s">
        <v>33</v>
      </c>
      <c r="H777" s="55" t="s">
        <v>4418</v>
      </c>
      <c r="I777" s="35" t="e">
        <f>VLOOKUP(H777,#REF!,1,FALSE)</f>
        <v>#REF!</v>
      </c>
      <c r="J777" s="215" t="s">
        <v>35</v>
      </c>
      <c r="K777" s="54" t="s">
        <v>4419</v>
      </c>
      <c r="L777" s="154" t="s">
        <v>4420</v>
      </c>
      <c r="M777" s="72" t="s">
        <v>4421</v>
      </c>
      <c r="N777" s="191" t="s">
        <v>4359</v>
      </c>
      <c r="O777" s="53" t="s">
        <v>867</v>
      </c>
      <c r="P777" s="268">
        <v>5500</v>
      </c>
      <c r="Q777" s="269">
        <v>80.900000000000006</v>
      </c>
      <c r="R777" s="268">
        <f t="shared" si="48"/>
        <v>444950</v>
      </c>
      <c r="S777" s="45">
        <v>202309</v>
      </c>
      <c r="T777" s="58" t="s">
        <v>4422</v>
      </c>
      <c r="U777" s="53"/>
      <c r="V777" s="270">
        <v>80.814918517999999</v>
      </c>
      <c r="W777" s="271">
        <v>0</v>
      </c>
      <c r="X777" s="49"/>
      <c r="Y777" s="49"/>
      <c r="Z777" s="272" t="s">
        <v>4423</v>
      </c>
      <c r="AA777" s="233">
        <v>0.4</v>
      </c>
      <c r="AB777" s="258">
        <v>200</v>
      </c>
      <c r="AC777" s="258">
        <f t="shared" si="49"/>
        <v>80</v>
      </c>
      <c r="AD777" s="80"/>
    </row>
    <row r="778" spans="1:30" s="336" customFormat="1" ht="15" customHeight="1">
      <c r="A778" s="317" t="s">
        <v>783</v>
      </c>
      <c r="B778" s="315" t="s">
        <v>3604</v>
      </c>
      <c r="C778" s="315" t="s">
        <v>2712</v>
      </c>
      <c r="D778" s="315" t="s">
        <v>3658</v>
      </c>
      <c r="E778" s="317" t="s">
        <v>4416</v>
      </c>
      <c r="F778" s="317" t="s">
        <v>4417</v>
      </c>
      <c r="G778" s="317" t="s">
        <v>33</v>
      </c>
      <c r="H778" s="318" t="s">
        <v>4424</v>
      </c>
      <c r="I778" s="319" t="e">
        <f>VLOOKUP(H778,#REF!,1,FALSE)</f>
        <v>#REF!</v>
      </c>
      <c r="J778" s="462" t="s">
        <v>35</v>
      </c>
      <c r="K778" s="317" t="s">
        <v>4419</v>
      </c>
      <c r="L778" s="463" t="s">
        <v>4425</v>
      </c>
      <c r="M778" s="354" t="s">
        <v>4426</v>
      </c>
      <c r="N778" s="402" t="s">
        <v>4427</v>
      </c>
      <c r="O778" s="315" t="s">
        <v>3188</v>
      </c>
      <c r="P778" s="513">
        <v>5800</v>
      </c>
      <c r="Q778" s="514">
        <v>0</v>
      </c>
      <c r="R778" s="513">
        <f t="shared" si="48"/>
        <v>0</v>
      </c>
      <c r="S778" s="327">
        <v>202309</v>
      </c>
      <c r="T778" s="322" t="s">
        <v>4428</v>
      </c>
      <c r="U778" s="315"/>
      <c r="V778" s="516">
        <v>0</v>
      </c>
      <c r="W778" s="517">
        <v>0</v>
      </c>
      <c r="X778" s="333">
        <v>44805</v>
      </c>
      <c r="Y778" s="355">
        <v>45107</v>
      </c>
      <c r="Z778" s="519"/>
      <c r="AA778" s="482">
        <v>0</v>
      </c>
      <c r="AB778" s="506">
        <v>0</v>
      </c>
      <c r="AC778" s="506">
        <f t="shared" si="49"/>
        <v>0</v>
      </c>
      <c r="AD778" s="348"/>
    </row>
    <row r="779" spans="1:30" s="336" customFormat="1" ht="15" customHeight="1">
      <c r="A779" s="317" t="s">
        <v>783</v>
      </c>
      <c r="B779" s="315" t="s">
        <v>3604</v>
      </c>
      <c r="C779" s="315" t="s">
        <v>2712</v>
      </c>
      <c r="D779" s="315" t="s">
        <v>3658</v>
      </c>
      <c r="E779" s="317" t="s">
        <v>4416</v>
      </c>
      <c r="F779" s="317" t="s">
        <v>4417</v>
      </c>
      <c r="G779" s="317" t="s">
        <v>33</v>
      </c>
      <c r="H779" s="318" t="s">
        <v>4429</v>
      </c>
      <c r="I779" s="319" t="e">
        <f>VLOOKUP(H779,#REF!,1,FALSE)</f>
        <v>#REF!</v>
      </c>
      <c r="J779" s="462" t="s">
        <v>35</v>
      </c>
      <c r="K779" s="317" t="s">
        <v>2716</v>
      </c>
      <c r="L779" s="463" t="s">
        <v>4430</v>
      </c>
      <c r="M779" s="354" t="s">
        <v>4431</v>
      </c>
      <c r="N779" s="402" t="s">
        <v>4432</v>
      </c>
      <c r="O779" s="315" t="s">
        <v>4433</v>
      </c>
      <c r="P779" s="513">
        <v>5800</v>
      </c>
      <c r="Q779" s="514">
        <v>0</v>
      </c>
      <c r="R779" s="513">
        <f t="shared" si="48"/>
        <v>0</v>
      </c>
      <c r="S779" s="327">
        <v>202309</v>
      </c>
      <c r="T779" s="322" t="s">
        <v>4434</v>
      </c>
      <c r="U779" s="315"/>
      <c r="V779" s="516">
        <v>0</v>
      </c>
      <c r="W779" s="517">
        <v>0</v>
      </c>
      <c r="X779" s="333">
        <v>44562</v>
      </c>
      <c r="Y779" s="333">
        <v>44985</v>
      </c>
      <c r="Z779" s="519"/>
      <c r="AA779" s="482">
        <v>0</v>
      </c>
      <c r="AB779" s="506">
        <v>0</v>
      </c>
      <c r="AC779" s="506">
        <f t="shared" si="49"/>
        <v>0</v>
      </c>
      <c r="AD779" s="348"/>
    </row>
    <row r="780" spans="1:30" s="336" customFormat="1" ht="15" customHeight="1">
      <c r="A780" s="317" t="s">
        <v>776</v>
      </c>
      <c r="B780" s="317" t="s">
        <v>3604</v>
      </c>
      <c r="C780" s="317" t="s">
        <v>1757</v>
      </c>
      <c r="D780" s="315" t="s">
        <v>3658</v>
      </c>
      <c r="E780" s="317" t="s">
        <v>4435</v>
      </c>
      <c r="F780" s="317" t="s">
        <v>4436</v>
      </c>
      <c r="G780" s="317" t="s">
        <v>33</v>
      </c>
      <c r="H780" s="318" t="s">
        <v>4437</v>
      </c>
      <c r="I780" s="319" t="e">
        <f>VLOOKUP(H780,#REF!,1,FALSE)</f>
        <v>#REF!</v>
      </c>
      <c r="J780" s="462" t="s">
        <v>35</v>
      </c>
      <c r="K780" s="317" t="s">
        <v>1788</v>
      </c>
      <c r="L780" s="463" t="s">
        <v>4438</v>
      </c>
      <c r="M780" s="354" t="s">
        <v>4439</v>
      </c>
      <c r="N780" s="484">
        <v>43617</v>
      </c>
      <c r="O780" s="533" t="s">
        <v>1471</v>
      </c>
      <c r="P780" s="513">
        <v>5200</v>
      </c>
      <c r="Q780" s="514">
        <v>17.7</v>
      </c>
      <c r="R780" s="513">
        <f t="shared" si="48"/>
        <v>92040</v>
      </c>
      <c r="S780" s="327">
        <v>202309</v>
      </c>
      <c r="T780" s="322" t="s">
        <v>4440</v>
      </c>
      <c r="U780" s="506"/>
      <c r="V780" s="516">
        <v>17.663551331000001</v>
      </c>
      <c r="W780" s="517">
        <v>0</v>
      </c>
      <c r="X780" s="333">
        <v>45017</v>
      </c>
      <c r="Y780" s="333">
        <v>45382</v>
      </c>
      <c r="Z780" s="322" t="s">
        <v>4441</v>
      </c>
      <c r="AA780" s="472">
        <v>0.4</v>
      </c>
      <c r="AB780" s="343">
        <v>40</v>
      </c>
      <c r="AC780" s="506">
        <f t="shared" si="49"/>
        <v>16</v>
      </c>
      <c r="AD780" s="348"/>
    </row>
    <row r="781" spans="1:30" s="336" customFormat="1" ht="15" customHeight="1">
      <c r="A781" s="317" t="s">
        <v>776</v>
      </c>
      <c r="B781" s="317" t="s">
        <v>3604</v>
      </c>
      <c r="C781" s="317" t="s">
        <v>29</v>
      </c>
      <c r="D781" s="315" t="s">
        <v>44</v>
      </c>
      <c r="E781" s="317" t="s">
        <v>4442</v>
      </c>
      <c r="F781" s="317" t="s">
        <v>4443</v>
      </c>
      <c r="G781" s="317" t="s">
        <v>33</v>
      </c>
      <c r="H781" s="318" t="s">
        <v>4444</v>
      </c>
      <c r="I781" s="319" t="e">
        <f>VLOOKUP(H781,#REF!,1,FALSE)</f>
        <v>#REF!</v>
      </c>
      <c r="J781" s="462" t="s">
        <v>35</v>
      </c>
      <c r="K781" s="317" t="s">
        <v>3854</v>
      </c>
      <c r="L781" s="463" t="s">
        <v>4445</v>
      </c>
      <c r="M781" s="354" t="s">
        <v>4446</v>
      </c>
      <c r="N781" s="402" t="s">
        <v>4447</v>
      </c>
      <c r="O781" s="333" t="s">
        <v>1721</v>
      </c>
      <c r="P781" s="513">
        <v>7667</v>
      </c>
      <c r="Q781" s="514">
        <v>0</v>
      </c>
      <c r="R781" s="513">
        <f t="shared" si="48"/>
        <v>0</v>
      </c>
      <c r="S781" s="327">
        <v>202309</v>
      </c>
      <c r="T781" s="322" t="s">
        <v>4448</v>
      </c>
      <c r="U781" s="506"/>
      <c r="V781" s="516">
        <v>0</v>
      </c>
      <c r="W781" s="517">
        <v>0</v>
      </c>
      <c r="X781" s="333">
        <v>44348</v>
      </c>
      <c r="Y781" s="333">
        <v>44712</v>
      </c>
      <c r="Z781" s="519"/>
      <c r="AA781" s="482">
        <v>0</v>
      </c>
      <c r="AB781" s="506">
        <v>0</v>
      </c>
      <c r="AC781" s="506">
        <f t="shared" si="49"/>
        <v>0</v>
      </c>
      <c r="AD781" s="348"/>
    </row>
    <row r="782" spans="1:30" s="336" customFormat="1" ht="15" customHeight="1">
      <c r="A782" s="317" t="s">
        <v>783</v>
      </c>
      <c r="B782" s="317" t="s">
        <v>3604</v>
      </c>
      <c r="C782" s="317" t="s">
        <v>765</v>
      </c>
      <c r="D782" s="315" t="s">
        <v>44</v>
      </c>
      <c r="E782" s="317" t="s">
        <v>766</v>
      </c>
      <c r="F782" s="317" t="s">
        <v>4449</v>
      </c>
      <c r="G782" s="317" t="s">
        <v>33</v>
      </c>
      <c r="H782" s="318" t="s">
        <v>4450</v>
      </c>
      <c r="I782" s="319" t="e">
        <f>VLOOKUP(H782,#REF!,1,FALSE)</f>
        <v>#REF!</v>
      </c>
      <c r="J782" s="462" t="s">
        <v>35</v>
      </c>
      <c r="K782" s="317" t="s">
        <v>4451</v>
      </c>
      <c r="L782" s="463" t="s">
        <v>4452</v>
      </c>
      <c r="M782" s="354" t="s">
        <v>4453</v>
      </c>
      <c r="N782" s="527" t="s">
        <v>4454</v>
      </c>
      <c r="O782" s="528" t="s">
        <v>4455</v>
      </c>
      <c r="P782" s="513">
        <v>5500</v>
      </c>
      <c r="Q782" s="514">
        <v>0</v>
      </c>
      <c r="R782" s="513">
        <f t="shared" si="48"/>
        <v>0</v>
      </c>
      <c r="S782" s="327">
        <v>202309</v>
      </c>
      <c r="T782" s="322" t="s">
        <v>4456</v>
      </c>
      <c r="U782" s="506"/>
      <c r="V782" s="516">
        <v>0</v>
      </c>
      <c r="W782" s="517">
        <v>0</v>
      </c>
      <c r="X782" s="528">
        <v>44197</v>
      </c>
      <c r="Y782" s="528">
        <v>44561</v>
      </c>
      <c r="Z782" s="519"/>
      <c r="AA782" s="482">
        <v>0</v>
      </c>
      <c r="AB782" s="506">
        <v>0</v>
      </c>
      <c r="AC782" s="506">
        <f t="shared" si="49"/>
        <v>0</v>
      </c>
      <c r="AD782" s="348"/>
    </row>
    <row r="783" spans="1:30" s="52" customFormat="1" ht="15" customHeight="1">
      <c r="A783" s="54" t="s">
        <v>783</v>
      </c>
      <c r="B783" s="54" t="s">
        <v>3604</v>
      </c>
      <c r="C783" s="54" t="s">
        <v>765</v>
      </c>
      <c r="D783" s="53" t="s">
        <v>44</v>
      </c>
      <c r="E783" s="54" t="s">
        <v>766</v>
      </c>
      <c r="F783" s="54" t="s">
        <v>4449</v>
      </c>
      <c r="G783" s="54" t="s">
        <v>33</v>
      </c>
      <c r="H783" s="55" t="s">
        <v>4457</v>
      </c>
      <c r="I783" s="35" t="e">
        <f>VLOOKUP(H783,#REF!,1,FALSE)</f>
        <v>#REF!</v>
      </c>
      <c r="J783" s="215" t="s">
        <v>35</v>
      </c>
      <c r="K783" s="54" t="s">
        <v>829</v>
      </c>
      <c r="L783" s="154" t="s">
        <v>1003</v>
      </c>
      <c r="M783" s="72" t="s">
        <v>4458</v>
      </c>
      <c r="N783" s="280" t="s">
        <v>4459</v>
      </c>
      <c r="O783" s="281" t="s">
        <v>669</v>
      </c>
      <c r="P783" s="268">
        <v>4200</v>
      </c>
      <c r="Q783" s="269">
        <v>84.3</v>
      </c>
      <c r="R783" s="268">
        <f t="shared" si="48"/>
        <v>354060</v>
      </c>
      <c r="S783" s="45">
        <v>202309</v>
      </c>
      <c r="T783" s="58" t="s">
        <v>4460</v>
      </c>
      <c r="U783" s="258"/>
      <c r="V783" s="270">
        <v>84.220893860000004</v>
      </c>
      <c r="W783" s="271">
        <v>0</v>
      </c>
      <c r="X783" s="281"/>
      <c r="Y783" s="281"/>
      <c r="Z783" s="58" t="s">
        <v>4461</v>
      </c>
      <c r="AA783" s="223">
        <v>0.4</v>
      </c>
      <c r="AB783" s="81">
        <v>200</v>
      </c>
      <c r="AC783" s="258">
        <f t="shared" si="49"/>
        <v>80</v>
      </c>
      <c r="AD783" s="80"/>
    </row>
    <row r="784" spans="1:30" s="52" customFormat="1" ht="15" customHeight="1">
      <c r="A784" s="54" t="s">
        <v>764</v>
      </c>
      <c r="B784" s="54" t="s">
        <v>3604</v>
      </c>
      <c r="C784" s="54" t="s">
        <v>765</v>
      </c>
      <c r="D784" s="53" t="s">
        <v>44</v>
      </c>
      <c r="E784" s="54" t="s">
        <v>766</v>
      </c>
      <c r="F784" s="54" t="s">
        <v>4449</v>
      </c>
      <c r="G784" s="54" t="s">
        <v>33</v>
      </c>
      <c r="H784" s="55" t="s">
        <v>4462</v>
      </c>
      <c r="I784" s="35" t="e">
        <f>VLOOKUP(H784,#REF!,1,FALSE)</f>
        <v>#REF!</v>
      </c>
      <c r="J784" s="215" t="s">
        <v>35</v>
      </c>
      <c r="K784" s="54" t="s">
        <v>829</v>
      </c>
      <c r="L784" s="154" t="s">
        <v>4463</v>
      </c>
      <c r="M784" s="72" t="s">
        <v>4464</v>
      </c>
      <c r="N784" s="280" t="s">
        <v>4465</v>
      </c>
      <c r="O784" s="281" t="s">
        <v>4466</v>
      </c>
      <c r="P784" s="268">
        <v>5000</v>
      </c>
      <c r="Q784" s="269">
        <v>43.2</v>
      </c>
      <c r="R784" s="268">
        <f t="shared" si="48"/>
        <v>216000</v>
      </c>
      <c r="S784" s="45">
        <v>202309</v>
      </c>
      <c r="T784" s="58" t="s">
        <v>4467</v>
      </c>
      <c r="U784" s="258"/>
      <c r="V784" s="270">
        <v>43.135429381999998</v>
      </c>
      <c r="W784" s="271">
        <v>0</v>
      </c>
      <c r="X784" s="281">
        <v>44927</v>
      </c>
      <c r="Y784" s="281">
        <v>45291</v>
      </c>
      <c r="Z784" s="58" t="s">
        <v>4468</v>
      </c>
      <c r="AA784" s="223">
        <v>0.2</v>
      </c>
      <c r="AB784" s="81">
        <v>200</v>
      </c>
      <c r="AC784" s="258">
        <f t="shared" si="49"/>
        <v>40</v>
      </c>
      <c r="AD784" s="80"/>
    </row>
    <row r="785" spans="1:30" s="52" customFormat="1" ht="15" customHeight="1">
      <c r="A785" s="54" t="s">
        <v>783</v>
      </c>
      <c r="B785" s="54" t="s">
        <v>3604</v>
      </c>
      <c r="C785" s="54" t="s">
        <v>765</v>
      </c>
      <c r="D785" s="53" t="s">
        <v>44</v>
      </c>
      <c r="E785" s="54" t="s">
        <v>766</v>
      </c>
      <c r="F785" s="54" t="s">
        <v>4449</v>
      </c>
      <c r="G785" s="54" t="s">
        <v>33</v>
      </c>
      <c r="H785" s="55" t="s">
        <v>4469</v>
      </c>
      <c r="I785" s="35" t="e">
        <f>VLOOKUP(H785,#REF!,1,FALSE)</f>
        <v>#REF!</v>
      </c>
      <c r="J785" s="215" t="s">
        <v>35</v>
      </c>
      <c r="K785" s="54" t="s">
        <v>829</v>
      </c>
      <c r="L785" s="154" t="s">
        <v>4470</v>
      </c>
      <c r="M785" s="72" t="s">
        <v>4471</v>
      </c>
      <c r="N785" s="191">
        <v>43983</v>
      </c>
      <c r="O785" s="283" t="s">
        <v>460</v>
      </c>
      <c r="P785" s="268">
        <v>3200</v>
      </c>
      <c r="Q785" s="269">
        <v>100</v>
      </c>
      <c r="R785" s="268">
        <f t="shared" si="48"/>
        <v>320000</v>
      </c>
      <c r="S785" s="45">
        <v>202309</v>
      </c>
      <c r="T785" s="58" t="s">
        <v>4472</v>
      </c>
      <c r="U785" s="53"/>
      <c r="V785" s="270">
        <v>80.478988646999994</v>
      </c>
      <c r="W785" s="271">
        <v>0</v>
      </c>
      <c r="X785" s="281"/>
      <c r="Y785" s="281"/>
      <c r="Z785" s="58" t="s">
        <v>4473</v>
      </c>
      <c r="AA785" s="223">
        <v>1</v>
      </c>
      <c r="AB785" s="81">
        <v>100</v>
      </c>
      <c r="AC785" s="258">
        <f t="shared" si="49"/>
        <v>100</v>
      </c>
      <c r="AD785" s="80"/>
    </row>
    <row r="786" spans="1:30" s="336" customFormat="1" ht="15" customHeight="1">
      <c r="A786" s="317" t="s">
        <v>783</v>
      </c>
      <c r="B786" s="538" t="s">
        <v>3604</v>
      </c>
      <c r="C786" s="315" t="s">
        <v>2814</v>
      </c>
      <c r="D786" s="315" t="s">
        <v>3618</v>
      </c>
      <c r="E786" s="317" t="s">
        <v>766</v>
      </c>
      <c r="F786" s="317" t="s">
        <v>4449</v>
      </c>
      <c r="G786" s="317" t="s">
        <v>33</v>
      </c>
      <c r="H786" s="318" t="s">
        <v>4474</v>
      </c>
      <c r="I786" s="319" t="e">
        <f>VLOOKUP(H786,#REF!,1,FALSE)</f>
        <v>#REF!</v>
      </c>
      <c r="J786" s="462" t="s">
        <v>35</v>
      </c>
      <c r="K786" s="317" t="s">
        <v>2814</v>
      </c>
      <c r="L786" s="463" t="s">
        <v>4475</v>
      </c>
      <c r="M786" s="354" t="s">
        <v>4476</v>
      </c>
      <c r="N786" s="402" t="s">
        <v>4477</v>
      </c>
      <c r="O786" s="315" t="s">
        <v>3182</v>
      </c>
      <c r="P786" s="513">
        <v>5500</v>
      </c>
      <c r="Q786" s="514">
        <v>0</v>
      </c>
      <c r="R786" s="513">
        <f t="shared" si="48"/>
        <v>0</v>
      </c>
      <c r="S786" s="327">
        <v>202309</v>
      </c>
      <c r="T786" s="322" t="s">
        <v>4478</v>
      </c>
      <c r="U786" s="315"/>
      <c r="V786" s="516">
        <v>0</v>
      </c>
      <c r="W786" s="517">
        <v>0</v>
      </c>
      <c r="X786" s="333">
        <v>44440</v>
      </c>
      <c r="Y786" s="333">
        <v>44804</v>
      </c>
      <c r="Z786" s="519"/>
      <c r="AA786" s="482">
        <v>0</v>
      </c>
      <c r="AB786" s="506">
        <v>0</v>
      </c>
      <c r="AC786" s="506">
        <f t="shared" si="49"/>
        <v>0</v>
      </c>
      <c r="AD786" s="348"/>
    </row>
    <row r="787" spans="1:30" s="336" customFormat="1" ht="15" customHeight="1">
      <c r="A787" s="534" t="s">
        <v>764</v>
      </c>
      <c r="B787" s="538" t="s">
        <v>3604</v>
      </c>
      <c r="C787" s="317" t="s">
        <v>765</v>
      </c>
      <c r="D787" s="315" t="s">
        <v>44</v>
      </c>
      <c r="E787" s="317" t="s">
        <v>766</v>
      </c>
      <c r="F787" s="317" t="s">
        <v>4449</v>
      </c>
      <c r="G787" s="317" t="s">
        <v>33</v>
      </c>
      <c r="H787" s="318" t="s">
        <v>4479</v>
      </c>
      <c r="I787" s="319" t="e">
        <f>VLOOKUP(H787,#REF!,1,FALSE)</f>
        <v>#REF!</v>
      </c>
      <c r="J787" s="462" t="s">
        <v>35</v>
      </c>
      <c r="K787" s="317" t="s">
        <v>829</v>
      </c>
      <c r="L787" s="463" t="s">
        <v>4480</v>
      </c>
      <c r="M787" s="354" t="s">
        <v>4481</v>
      </c>
      <c r="N787" s="402" t="s">
        <v>4482</v>
      </c>
      <c r="O787" s="315" t="s">
        <v>3182</v>
      </c>
      <c r="P787" s="513">
        <v>7000</v>
      </c>
      <c r="Q787" s="514">
        <v>0</v>
      </c>
      <c r="R787" s="513">
        <f t="shared" si="48"/>
        <v>0</v>
      </c>
      <c r="S787" s="327">
        <v>202309</v>
      </c>
      <c r="T787" s="322" t="s">
        <v>4483</v>
      </c>
      <c r="U787" s="315"/>
      <c r="V787" s="516">
        <v>0</v>
      </c>
      <c r="W787" s="517">
        <v>0</v>
      </c>
      <c r="X787" s="333">
        <v>44378</v>
      </c>
      <c r="Y787" s="333">
        <v>44742</v>
      </c>
      <c r="Z787" s="519"/>
      <c r="AA787" s="482">
        <v>0</v>
      </c>
      <c r="AB787" s="506">
        <v>0</v>
      </c>
      <c r="AC787" s="506">
        <f t="shared" si="49"/>
        <v>0</v>
      </c>
      <c r="AD787" s="348"/>
    </row>
    <row r="788" spans="1:30" s="336" customFormat="1" ht="15" customHeight="1">
      <c r="A788" s="317" t="s">
        <v>783</v>
      </c>
      <c r="B788" s="538" t="s">
        <v>3604</v>
      </c>
      <c r="C788" s="317" t="s">
        <v>149</v>
      </c>
      <c r="D788" s="315" t="s">
        <v>44</v>
      </c>
      <c r="E788" s="317" t="s">
        <v>766</v>
      </c>
      <c r="F788" s="317" t="s">
        <v>4449</v>
      </c>
      <c r="G788" s="317" t="s">
        <v>33</v>
      </c>
      <c r="H788" s="318" t="s">
        <v>4484</v>
      </c>
      <c r="I788" s="319" t="e">
        <f>VLOOKUP(H788,#REF!,1,FALSE)</f>
        <v>#REF!</v>
      </c>
      <c r="J788" s="462" t="s">
        <v>35</v>
      </c>
      <c r="K788" s="317" t="s">
        <v>215</v>
      </c>
      <c r="L788" s="463" t="s">
        <v>4485</v>
      </c>
      <c r="M788" s="354" t="s">
        <v>4486</v>
      </c>
      <c r="N788" s="402" t="s">
        <v>4487</v>
      </c>
      <c r="O788" s="315" t="s">
        <v>3182</v>
      </c>
      <c r="P788" s="513">
        <v>4800</v>
      </c>
      <c r="Q788" s="514">
        <v>0</v>
      </c>
      <c r="R788" s="513">
        <f t="shared" si="48"/>
        <v>0</v>
      </c>
      <c r="S788" s="327">
        <v>202309</v>
      </c>
      <c r="T788" s="322" t="s">
        <v>4488</v>
      </c>
      <c r="U788" s="315"/>
      <c r="V788" s="516">
        <v>0</v>
      </c>
      <c r="W788" s="517">
        <v>0</v>
      </c>
      <c r="X788" s="333">
        <v>44317</v>
      </c>
      <c r="Y788" s="333">
        <v>44681</v>
      </c>
      <c r="Z788" s="519"/>
      <c r="AA788" s="482">
        <v>0</v>
      </c>
      <c r="AB788" s="506">
        <v>0</v>
      </c>
      <c r="AC788" s="506">
        <f t="shared" si="49"/>
        <v>0</v>
      </c>
      <c r="AD788" s="348"/>
    </row>
    <row r="789" spans="1:30" s="336" customFormat="1" ht="15" customHeight="1">
      <c r="A789" s="317" t="s">
        <v>783</v>
      </c>
      <c r="B789" s="538" t="s">
        <v>3604</v>
      </c>
      <c r="C789" s="315" t="s">
        <v>2041</v>
      </c>
      <c r="D789" s="315" t="s">
        <v>44</v>
      </c>
      <c r="E789" s="317" t="s">
        <v>766</v>
      </c>
      <c r="F789" s="317" t="s">
        <v>4449</v>
      </c>
      <c r="G789" s="317" t="s">
        <v>33</v>
      </c>
      <c r="H789" s="318" t="s">
        <v>4489</v>
      </c>
      <c r="I789" s="319" t="e">
        <f>VLOOKUP(H789,#REF!,1,FALSE)</f>
        <v>#REF!</v>
      </c>
      <c r="J789" s="462" t="s">
        <v>35</v>
      </c>
      <c r="K789" s="317" t="s">
        <v>2339</v>
      </c>
      <c r="L789" s="463" t="s">
        <v>4490</v>
      </c>
      <c r="M789" s="354" t="s">
        <v>4491</v>
      </c>
      <c r="N789" s="402" t="s">
        <v>4492</v>
      </c>
      <c r="O789" s="315" t="s">
        <v>1332</v>
      </c>
      <c r="P789" s="513">
        <v>4300</v>
      </c>
      <c r="Q789" s="514">
        <v>0</v>
      </c>
      <c r="R789" s="513">
        <f t="shared" si="48"/>
        <v>0</v>
      </c>
      <c r="S789" s="327">
        <v>202309</v>
      </c>
      <c r="T789" s="322" t="s">
        <v>4493</v>
      </c>
      <c r="U789" s="315"/>
      <c r="V789" s="516">
        <v>0</v>
      </c>
      <c r="W789" s="517">
        <v>0</v>
      </c>
      <c r="X789" s="528">
        <v>44409</v>
      </c>
      <c r="Y789" s="528">
        <v>44773</v>
      </c>
      <c r="Z789" s="519"/>
      <c r="AA789" s="482">
        <v>0</v>
      </c>
      <c r="AB789" s="506">
        <v>0</v>
      </c>
      <c r="AC789" s="506">
        <f t="shared" si="49"/>
        <v>0</v>
      </c>
      <c r="AD789" s="348"/>
    </row>
    <row r="790" spans="1:30" s="336" customFormat="1" ht="15" customHeight="1">
      <c r="A790" s="317" t="s">
        <v>783</v>
      </c>
      <c r="B790" s="317" t="s">
        <v>3604</v>
      </c>
      <c r="C790" s="317" t="s">
        <v>2041</v>
      </c>
      <c r="D790" s="315" t="s">
        <v>44</v>
      </c>
      <c r="E790" s="317" t="s">
        <v>766</v>
      </c>
      <c r="F790" s="317" t="s">
        <v>4449</v>
      </c>
      <c r="G790" s="317" t="s">
        <v>33</v>
      </c>
      <c r="H790" s="318" t="s">
        <v>4489</v>
      </c>
      <c r="I790" s="319" t="e">
        <f>VLOOKUP(H790,#REF!,1,FALSE)</f>
        <v>#REF!</v>
      </c>
      <c r="J790" s="462" t="s">
        <v>35</v>
      </c>
      <c r="K790" s="317" t="s">
        <v>2339</v>
      </c>
      <c r="L790" s="536" t="s">
        <v>4494</v>
      </c>
      <c r="M790" s="354" t="s">
        <v>4491</v>
      </c>
      <c r="N790" s="402" t="s">
        <v>4495</v>
      </c>
      <c r="O790" s="528" t="s">
        <v>4496</v>
      </c>
      <c r="P790" s="513">
        <v>4300</v>
      </c>
      <c r="Q790" s="514">
        <v>0</v>
      </c>
      <c r="R790" s="513">
        <f t="shared" si="48"/>
        <v>0</v>
      </c>
      <c r="S790" s="327">
        <v>202309</v>
      </c>
      <c r="T790" s="322" t="s">
        <v>4497</v>
      </c>
      <c r="U790" s="506"/>
      <c r="V790" s="516">
        <v>0</v>
      </c>
      <c r="W790" s="517">
        <v>0</v>
      </c>
      <c r="X790" s="528">
        <v>44409</v>
      </c>
      <c r="Y790" s="528">
        <v>44773</v>
      </c>
      <c r="Z790" s="519"/>
      <c r="AA790" s="482">
        <v>0</v>
      </c>
      <c r="AB790" s="506">
        <v>0</v>
      </c>
      <c r="AC790" s="506">
        <f t="shared" si="49"/>
        <v>0</v>
      </c>
      <c r="AD790" s="348"/>
    </row>
    <row r="791" spans="1:30" s="336" customFormat="1" ht="15" customHeight="1">
      <c r="A791" s="317" t="s">
        <v>783</v>
      </c>
      <c r="B791" s="317" t="s">
        <v>3604</v>
      </c>
      <c r="C791" s="317" t="s">
        <v>149</v>
      </c>
      <c r="D791" s="315" t="s">
        <v>44</v>
      </c>
      <c r="E791" s="317" t="s">
        <v>766</v>
      </c>
      <c r="F791" s="317" t="s">
        <v>4449</v>
      </c>
      <c r="G791" s="317" t="s">
        <v>33</v>
      </c>
      <c r="H791" s="318" t="s">
        <v>4498</v>
      </c>
      <c r="I791" s="319" t="e">
        <f>VLOOKUP(H791,#REF!,1,FALSE)</f>
        <v>#REF!</v>
      </c>
      <c r="J791" s="462" t="s">
        <v>35</v>
      </c>
      <c r="K791" s="317" t="s">
        <v>215</v>
      </c>
      <c r="L791" s="536" t="s">
        <v>4499</v>
      </c>
      <c r="M791" s="354" t="s">
        <v>4500</v>
      </c>
      <c r="N791" s="402" t="s">
        <v>4501</v>
      </c>
      <c r="O791" s="528" t="s">
        <v>4502</v>
      </c>
      <c r="P791" s="513">
        <v>4800</v>
      </c>
      <c r="Q791" s="514">
        <v>8</v>
      </c>
      <c r="R791" s="513">
        <f t="shared" si="48"/>
        <v>38400</v>
      </c>
      <c r="S791" s="327">
        <v>202309</v>
      </c>
      <c r="T791" s="322" t="s">
        <v>4503</v>
      </c>
      <c r="U791" s="506"/>
      <c r="V791" s="516">
        <v>7.8295021059999996</v>
      </c>
      <c r="W791" s="517">
        <v>0</v>
      </c>
      <c r="X791" s="333">
        <v>44866</v>
      </c>
      <c r="Y791" s="333">
        <v>45230</v>
      </c>
      <c r="Z791" s="322" t="s">
        <v>4504</v>
      </c>
      <c r="AA791" s="472">
        <v>0.4</v>
      </c>
      <c r="AB791" s="343">
        <v>20</v>
      </c>
      <c r="AC791" s="506">
        <f t="shared" si="49"/>
        <v>8</v>
      </c>
      <c r="AD791" s="348"/>
    </row>
    <row r="792" spans="1:30" s="336" customFormat="1" ht="15" customHeight="1">
      <c r="A792" s="317" t="s">
        <v>783</v>
      </c>
      <c r="B792" s="317" t="s">
        <v>3604</v>
      </c>
      <c r="C792" s="317" t="s">
        <v>3161</v>
      </c>
      <c r="D792" s="315" t="s">
        <v>44</v>
      </c>
      <c r="E792" s="317" t="s">
        <v>766</v>
      </c>
      <c r="F792" s="317" t="s">
        <v>4449</v>
      </c>
      <c r="G792" s="317" t="s">
        <v>33</v>
      </c>
      <c r="H792" s="318" t="s">
        <v>4505</v>
      </c>
      <c r="I792" s="319" t="e">
        <f>VLOOKUP(H792,#REF!,1,FALSE)</f>
        <v>#REF!</v>
      </c>
      <c r="J792" s="462" t="s">
        <v>35</v>
      </c>
      <c r="K792" s="317" t="s">
        <v>3371</v>
      </c>
      <c r="L792" s="536" t="s">
        <v>4506</v>
      </c>
      <c r="M792" s="354" t="s">
        <v>4507</v>
      </c>
      <c r="N792" s="402" t="s">
        <v>4508</v>
      </c>
      <c r="O792" s="528" t="s">
        <v>3182</v>
      </c>
      <c r="P792" s="513">
        <v>4900</v>
      </c>
      <c r="Q792" s="514">
        <v>0</v>
      </c>
      <c r="R792" s="513">
        <f t="shared" si="48"/>
        <v>0</v>
      </c>
      <c r="S792" s="327">
        <v>202309</v>
      </c>
      <c r="T792" s="322" t="s">
        <v>4509</v>
      </c>
      <c r="U792" s="506"/>
      <c r="V792" s="516">
        <v>0</v>
      </c>
      <c r="W792" s="517">
        <v>0</v>
      </c>
      <c r="X792" s="333">
        <v>44621</v>
      </c>
      <c r="Y792" s="518">
        <v>45016</v>
      </c>
      <c r="Z792" s="519"/>
      <c r="AA792" s="482">
        <v>0</v>
      </c>
      <c r="AB792" s="506">
        <v>0</v>
      </c>
      <c r="AC792" s="506">
        <f t="shared" si="49"/>
        <v>0</v>
      </c>
      <c r="AD792" s="348"/>
    </row>
    <row r="793" spans="1:30" s="52" customFormat="1" ht="15" customHeight="1">
      <c r="A793" s="282" t="s">
        <v>764</v>
      </c>
      <c r="B793" s="54" t="s">
        <v>3604</v>
      </c>
      <c r="C793" s="54" t="s">
        <v>2041</v>
      </c>
      <c r="D793" s="53" t="s">
        <v>44</v>
      </c>
      <c r="E793" s="54" t="s">
        <v>766</v>
      </c>
      <c r="F793" s="54" t="s">
        <v>4449</v>
      </c>
      <c r="G793" s="54" t="s">
        <v>33</v>
      </c>
      <c r="H793" s="55" t="s">
        <v>4510</v>
      </c>
      <c r="I793" s="35" t="e">
        <f>VLOOKUP(H793,#REF!,1,FALSE)</f>
        <v>#REF!</v>
      </c>
      <c r="J793" s="215" t="s">
        <v>35</v>
      </c>
      <c r="K793" s="54" t="s">
        <v>2182</v>
      </c>
      <c r="L793" s="157" t="s">
        <v>4511</v>
      </c>
      <c r="M793" s="72" t="s">
        <v>4512</v>
      </c>
      <c r="N793" s="191">
        <v>45170</v>
      </c>
      <c r="O793" s="281" t="s">
        <v>156</v>
      </c>
      <c r="P793" s="268">
        <v>6000</v>
      </c>
      <c r="Q793" s="269">
        <v>9.5</v>
      </c>
      <c r="R793" s="268">
        <f t="shared" si="48"/>
        <v>57000</v>
      </c>
      <c r="S793" s="45">
        <v>202309</v>
      </c>
      <c r="T793" s="58" t="s">
        <v>4513</v>
      </c>
      <c r="U793" s="258"/>
      <c r="V793" s="270">
        <v>9.4991168980000005</v>
      </c>
      <c r="W793" s="258"/>
      <c r="X793" s="49"/>
      <c r="Y793" s="276"/>
      <c r="Z793" s="58" t="s">
        <v>4514</v>
      </c>
      <c r="AA793" s="223">
        <v>0.3</v>
      </c>
      <c r="AB793" s="81">
        <v>20</v>
      </c>
      <c r="AC793" s="81">
        <f t="shared" si="49"/>
        <v>6</v>
      </c>
      <c r="AD793" s="80"/>
    </row>
    <row r="794" spans="1:30" s="52" customFormat="1" ht="15" customHeight="1">
      <c r="A794" s="282" t="s">
        <v>776</v>
      </c>
      <c r="B794" s="54" t="s">
        <v>3604</v>
      </c>
      <c r="C794" s="54" t="s">
        <v>2041</v>
      </c>
      <c r="D794" s="53" t="s">
        <v>44</v>
      </c>
      <c r="E794" s="54" t="s">
        <v>766</v>
      </c>
      <c r="F794" s="54" t="s">
        <v>4449</v>
      </c>
      <c r="G794" s="54" t="s">
        <v>33</v>
      </c>
      <c r="H794" s="55" t="s">
        <v>4510</v>
      </c>
      <c r="I794" s="35" t="e">
        <f>VLOOKUP(H794,#REF!,1,FALSE)</f>
        <v>#REF!</v>
      </c>
      <c r="J794" s="215" t="s">
        <v>35</v>
      </c>
      <c r="K794" s="54" t="s">
        <v>2182</v>
      </c>
      <c r="L794" s="157" t="s">
        <v>4515</v>
      </c>
      <c r="M794" s="72" t="s">
        <v>4512</v>
      </c>
      <c r="N794" s="191">
        <v>45170</v>
      </c>
      <c r="O794" s="281" t="s">
        <v>438</v>
      </c>
      <c r="P794" s="268">
        <v>5833.33</v>
      </c>
      <c r="Q794" s="269">
        <v>5.6</v>
      </c>
      <c r="R794" s="268">
        <f t="shared" si="48"/>
        <v>32666.65</v>
      </c>
      <c r="S794" s="45">
        <v>202309</v>
      </c>
      <c r="T794" s="58" t="s">
        <v>4516</v>
      </c>
      <c r="U794" s="258"/>
      <c r="V794" s="270">
        <v>5.5581574439999999</v>
      </c>
      <c r="W794" s="258"/>
      <c r="X794" s="49"/>
      <c r="Y794" s="276"/>
      <c r="Z794" s="58" t="s">
        <v>4517</v>
      </c>
      <c r="AA794" s="223">
        <v>0.3</v>
      </c>
      <c r="AB794" s="81">
        <v>10</v>
      </c>
      <c r="AC794" s="81">
        <f t="shared" si="49"/>
        <v>3</v>
      </c>
      <c r="AD794" s="80"/>
    </row>
    <row r="795" spans="1:30" s="52" customFormat="1" ht="15" customHeight="1">
      <c r="A795" s="54" t="s">
        <v>783</v>
      </c>
      <c r="B795" s="54" t="s">
        <v>3604</v>
      </c>
      <c r="C795" s="54" t="s">
        <v>2041</v>
      </c>
      <c r="D795" s="53" t="s">
        <v>44</v>
      </c>
      <c r="E795" s="54" t="s">
        <v>766</v>
      </c>
      <c r="F795" s="54" t="s">
        <v>4449</v>
      </c>
      <c r="G795" s="54" t="s">
        <v>33</v>
      </c>
      <c r="H795" s="55" t="s">
        <v>4510</v>
      </c>
      <c r="I795" s="35" t="e">
        <f>VLOOKUP(H795,#REF!,1,FALSE)</f>
        <v>#REF!</v>
      </c>
      <c r="J795" s="215" t="s">
        <v>35</v>
      </c>
      <c r="K795" s="54" t="s">
        <v>2182</v>
      </c>
      <c r="L795" s="157" t="s">
        <v>4518</v>
      </c>
      <c r="M795" s="72" t="s">
        <v>4512</v>
      </c>
      <c r="N795" s="191">
        <v>45170</v>
      </c>
      <c r="O795" s="281" t="s">
        <v>156</v>
      </c>
      <c r="P795" s="268">
        <v>4800</v>
      </c>
      <c r="Q795" s="269">
        <v>8</v>
      </c>
      <c r="R795" s="268">
        <f t="shared" si="48"/>
        <v>38400</v>
      </c>
      <c r="S795" s="45">
        <v>202309</v>
      </c>
      <c r="T795" s="58" t="s">
        <v>4519</v>
      </c>
      <c r="U795" s="258"/>
      <c r="V795" s="270">
        <v>7.5656714440000004</v>
      </c>
      <c r="W795" s="258"/>
      <c r="X795" s="49"/>
      <c r="Y795" s="276"/>
      <c r="Z795" s="58" t="s">
        <v>4520</v>
      </c>
      <c r="AA795" s="223">
        <v>0.4</v>
      </c>
      <c r="AB795" s="81">
        <v>20</v>
      </c>
      <c r="AC795" s="81">
        <f t="shared" si="49"/>
        <v>8</v>
      </c>
      <c r="AD795" s="80"/>
    </row>
    <row r="796" spans="1:30" s="52" customFormat="1" ht="15" customHeight="1">
      <c r="A796" s="282" t="s">
        <v>764</v>
      </c>
      <c r="B796" s="54" t="s">
        <v>3604</v>
      </c>
      <c r="C796" s="54" t="s">
        <v>1549</v>
      </c>
      <c r="D796" s="53" t="s">
        <v>3658</v>
      </c>
      <c r="E796" s="54" t="s">
        <v>766</v>
      </c>
      <c r="F796" s="54" t="s">
        <v>4449</v>
      </c>
      <c r="G796" s="54" t="s">
        <v>33</v>
      </c>
      <c r="H796" s="55" t="s">
        <v>4521</v>
      </c>
      <c r="I796" s="35" t="e">
        <f>VLOOKUP(H796,#REF!,1,FALSE)</f>
        <v>#REF!</v>
      </c>
      <c r="J796" s="215" t="s">
        <v>35</v>
      </c>
      <c r="K796" s="54" t="s">
        <v>1662</v>
      </c>
      <c r="L796" s="157" t="s">
        <v>4522</v>
      </c>
      <c r="M796" s="72" t="s">
        <v>4523</v>
      </c>
      <c r="N796" s="191">
        <v>45170</v>
      </c>
      <c r="O796" s="281" t="s">
        <v>156</v>
      </c>
      <c r="P796" s="268">
        <v>5667</v>
      </c>
      <c r="Q796" s="269">
        <v>6.5</v>
      </c>
      <c r="R796" s="268">
        <f t="shared" si="48"/>
        <v>36835.5</v>
      </c>
      <c r="S796" s="45">
        <v>202309</v>
      </c>
      <c r="T796" s="58" t="s">
        <v>4513</v>
      </c>
      <c r="U796" s="258"/>
      <c r="V796" s="270">
        <v>6.5047450070000004</v>
      </c>
      <c r="W796" s="258"/>
      <c r="X796" s="49"/>
      <c r="Y796" s="276"/>
      <c r="Z796" s="58" t="s">
        <v>4524</v>
      </c>
      <c r="AA796" s="223">
        <v>0.3</v>
      </c>
      <c r="AB796" s="81">
        <v>20</v>
      </c>
      <c r="AC796" s="81">
        <f t="shared" si="49"/>
        <v>6</v>
      </c>
      <c r="AD796" s="80"/>
    </row>
    <row r="797" spans="1:30" s="52" customFormat="1" ht="15" customHeight="1">
      <c r="A797" s="282" t="s">
        <v>776</v>
      </c>
      <c r="B797" s="54" t="s">
        <v>3604</v>
      </c>
      <c r="C797" s="54" t="s">
        <v>1549</v>
      </c>
      <c r="D797" s="53" t="s">
        <v>3658</v>
      </c>
      <c r="E797" s="54" t="s">
        <v>766</v>
      </c>
      <c r="F797" s="54" t="s">
        <v>4449</v>
      </c>
      <c r="G797" s="54" t="s">
        <v>33</v>
      </c>
      <c r="H797" s="55" t="s">
        <v>4521</v>
      </c>
      <c r="I797" s="35" t="e">
        <f>VLOOKUP(H797,#REF!,1,FALSE)</f>
        <v>#REF!</v>
      </c>
      <c r="J797" s="215" t="s">
        <v>35</v>
      </c>
      <c r="K797" s="54" t="s">
        <v>1662</v>
      </c>
      <c r="L797" s="157" t="s">
        <v>4525</v>
      </c>
      <c r="M797" s="72" t="s">
        <v>4523</v>
      </c>
      <c r="N797" s="191">
        <v>45170</v>
      </c>
      <c r="O797" s="281" t="s">
        <v>438</v>
      </c>
      <c r="P797" s="268">
        <v>4500</v>
      </c>
      <c r="Q797" s="269">
        <v>3.9</v>
      </c>
      <c r="R797" s="268">
        <f t="shared" si="48"/>
        <v>17550</v>
      </c>
      <c r="S797" s="45">
        <v>202309</v>
      </c>
      <c r="T797" s="58" t="s">
        <v>4516</v>
      </c>
      <c r="U797" s="258"/>
      <c r="V797" s="270">
        <v>3.8173842429999998</v>
      </c>
      <c r="W797" s="258"/>
      <c r="X797" s="49"/>
      <c r="Y797" s="276"/>
      <c r="Z797" s="58" t="s">
        <v>4526</v>
      </c>
      <c r="AA797" s="223">
        <v>0.3</v>
      </c>
      <c r="AB797" s="81">
        <v>10</v>
      </c>
      <c r="AC797" s="81">
        <f t="shared" si="49"/>
        <v>3</v>
      </c>
      <c r="AD797" s="80"/>
    </row>
    <row r="798" spans="1:30" s="52" customFormat="1" ht="15" customHeight="1">
      <c r="A798" s="54" t="s">
        <v>783</v>
      </c>
      <c r="B798" s="54" t="s">
        <v>3604</v>
      </c>
      <c r="C798" s="54" t="s">
        <v>1549</v>
      </c>
      <c r="D798" s="53" t="s">
        <v>3658</v>
      </c>
      <c r="E798" s="54" t="s">
        <v>766</v>
      </c>
      <c r="F798" s="54" t="s">
        <v>4449</v>
      </c>
      <c r="G798" s="54" t="s">
        <v>33</v>
      </c>
      <c r="H798" s="55" t="s">
        <v>4521</v>
      </c>
      <c r="I798" s="35" t="e">
        <f>VLOOKUP(H798,#REF!,1,FALSE)</f>
        <v>#REF!</v>
      </c>
      <c r="J798" s="215" t="s">
        <v>35</v>
      </c>
      <c r="K798" s="54" t="s">
        <v>1662</v>
      </c>
      <c r="L798" s="157" t="s">
        <v>4527</v>
      </c>
      <c r="M798" s="72" t="s">
        <v>4523</v>
      </c>
      <c r="N798" s="191">
        <v>45170</v>
      </c>
      <c r="O798" s="281" t="s">
        <v>156</v>
      </c>
      <c r="P798" s="268">
        <v>4500</v>
      </c>
      <c r="Q798" s="269">
        <v>8</v>
      </c>
      <c r="R798" s="268">
        <f t="shared" si="48"/>
        <v>36000</v>
      </c>
      <c r="S798" s="45">
        <v>202309</v>
      </c>
      <c r="T798" s="58" t="s">
        <v>4519</v>
      </c>
      <c r="U798" s="258"/>
      <c r="V798" s="270">
        <v>6.9631566999999999</v>
      </c>
      <c r="W798" s="258"/>
      <c r="X798" s="49"/>
      <c r="Y798" s="276"/>
      <c r="Z798" s="58" t="s">
        <v>4528</v>
      </c>
      <c r="AA798" s="223">
        <v>0.4</v>
      </c>
      <c r="AB798" s="81">
        <v>20</v>
      </c>
      <c r="AC798" s="81">
        <f t="shared" si="49"/>
        <v>8</v>
      </c>
      <c r="AD798" s="80"/>
    </row>
    <row r="799" spans="1:30" s="52" customFormat="1" ht="15" customHeight="1">
      <c r="A799" s="282" t="s">
        <v>764</v>
      </c>
      <c r="B799" s="54" t="s">
        <v>3604</v>
      </c>
      <c r="C799" s="54" t="s">
        <v>311</v>
      </c>
      <c r="D799" s="53" t="s">
        <v>3618</v>
      </c>
      <c r="E799" s="54" t="s">
        <v>766</v>
      </c>
      <c r="F799" s="54" t="s">
        <v>4449</v>
      </c>
      <c r="G799" s="54" t="s">
        <v>33</v>
      </c>
      <c r="H799" s="55" t="s">
        <v>4529</v>
      </c>
      <c r="I799" s="35" t="e">
        <f>VLOOKUP(H799,#REF!,1,FALSE)</f>
        <v>#REF!</v>
      </c>
      <c r="J799" s="215" t="s">
        <v>35</v>
      </c>
      <c r="K799" s="54" t="s">
        <v>473</v>
      </c>
      <c r="L799" s="157" t="s">
        <v>4530</v>
      </c>
      <c r="M799" s="72" t="s">
        <v>4531</v>
      </c>
      <c r="N799" s="191">
        <v>45170</v>
      </c>
      <c r="O799" s="281" t="s">
        <v>156</v>
      </c>
      <c r="P799" s="268">
        <v>6250</v>
      </c>
      <c r="Q799" s="269">
        <v>9.1</v>
      </c>
      <c r="R799" s="268">
        <f t="shared" si="48"/>
        <v>56875</v>
      </c>
      <c r="S799" s="45">
        <v>202309</v>
      </c>
      <c r="T799" s="58" t="s">
        <v>4513</v>
      </c>
      <c r="U799" s="258"/>
      <c r="V799" s="270">
        <v>9.0239362720000003</v>
      </c>
      <c r="W799" s="258"/>
      <c r="X799" s="49"/>
      <c r="Y799" s="276"/>
      <c r="Z799" s="58" t="s">
        <v>4532</v>
      </c>
      <c r="AA799" s="223">
        <v>0.3</v>
      </c>
      <c r="AB799" s="81">
        <v>20</v>
      </c>
      <c r="AC799" s="81">
        <f t="shared" si="49"/>
        <v>6</v>
      </c>
      <c r="AD799" s="80"/>
    </row>
    <row r="800" spans="1:30" s="52" customFormat="1" ht="15" customHeight="1">
      <c r="A800" s="282" t="s">
        <v>776</v>
      </c>
      <c r="B800" s="54" t="s">
        <v>3604</v>
      </c>
      <c r="C800" s="54" t="s">
        <v>311</v>
      </c>
      <c r="D800" s="53" t="s">
        <v>3618</v>
      </c>
      <c r="E800" s="54" t="s">
        <v>766</v>
      </c>
      <c r="F800" s="54" t="s">
        <v>4449</v>
      </c>
      <c r="G800" s="54" t="s">
        <v>33</v>
      </c>
      <c r="H800" s="55" t="s">
        <v>4529</v>
      </c>
      <c r="I800" s="35" t="e">
        <f>VLOOKUP(H800,#REF!,1,FALSE)</f>
        <v>#REF!</v>
      </c>
      <c r="J800" s="215" t="s">
        <v>35</v>
      </c>
      <c r="K800" s="54" t="s">
        <v>473</v>
      </c>
      <c r="L800" s="157" t="s">
        <v>4533</v>
      </c>
      <c r="M800" s="72" t="s">
        <v>4531</v>
      </c>
      <c r="N800" s="191">
        <v>45170</v>
      </c>
      <c r="O800" s="281" t="s">
        <v>438</v>
      </c>
      <c r="P800" s="268">
        <v>5416.67</v>
      </c>
      <c r="Q800" s="269">
        <v>7.3</v>
      </c>
      <c r="R800" s="268">
        <f t="shared" si="48"/>
        <v>39541.69</v>
      </c>
      <c r="S800" s="45">
        <v>202309</v>
      </c>
      <c r="T800" s="58" t="s">
        <v>4516</v>
      </c>
      <c r="U800" s="258"/>
      <c r="V800" s="270">
        <v>7.2961349489999998</v>
      </c>
      <c r="W800" s="258"/>
      <c r="X800" s="49"/>
      <c r="Y800" s="276"/>
      <c r="Z800" s="58" t="s">
        <v>4534</v>
      </c>
      <c r="AA800" s="223">
        <v>0.3</v>
      </c>
      <c r="AB800" s="81">
        <v>10</v>
      </c>
      <c r="AC800" s="81">
        <f t="shared" si="49"/>
        <v>3</v>
      </c>
      <c r="AD800" s="80"/>
    </row>
    <row r="801" spans="1:30" s="52" customFormat="1" ht="15" customHeight="1">
      <c r="A801" s="54" t="s">
        <v>783</v>
      </c>
      <c r="B801" s="54" t="s">
        <v>3604</v>
      </c>
      <c r="C801" s="54" t="s">
        <v>311</v>
      </c>
      <c r="D801" s="53" t="s">
        <v>3618</v>
      </c>
      <c r="E801" s="54" t="s">
        <v>766</v>
      </c>
      <c r="F801" s="54" t="s">
        <v>4449</v>
      </c>
      <c r="G801" s="54" t="s">
        <v>33</v>
      </c>
      <c r="H801" s="55" t="s">
        <v>4529</v>
      </c>
      <c r="I801" s="35" t="e">
        <f>VLOOKUP(H801,#REF!,1,FALSE)</f>
        <v>#REF!</v>
      </c>
      <c r="J801" s="215" t="s">
        <v>35</v>
      </c>
      <c r="K801" s="54" t="s">
        <v>473</v>
      </c>
      <c r="L801" s="157" t="s">
        <v>4535</v>
      </c>
      <c r="M801" s="72" t="s">
        <v>4531</v>
      </c>
      <c r="N801" s="191">
        <v>45170</v>
      </c>
      <c r="O801" s="281" t="s">
        <v>156</v>
      </c>
      <c r="P801" s="268">
        <v>5200</v>
      </c>
      <c r="Q801" s="269">
        <v>8.1</v>
      </c>
      <c r="R801" s="268">
        <f t="shared" si="48"/>
        <v>42120</v>
      </c>
      <c r="S801" s="45">
        <v>202309</v>
      </c>
      <c r="T801" s="58" t="s">
        <v>4536</v>
      </c>
      <c r="U801" s="258"/>
      <c r="V801" s="270">
        <v>8.0924262999999996</v>
      </c>
      <c r="W801" s="258"/>
      <c r="X801" s="49"/>
      <c r="Y801" s="276"/>
      <c r="Z801" s="58" t="s">
        <v>4537</v>
      </c>
      <c r="AA801" s="223">
        <v>0.4</v>
      </c>
      <c r="AB801" s="81">
        <v>20</v>
      </c>
      <c r="AC801" s="81">
        <f t="shared" si="49"/>
        <v>8</v>
      </c>
      <c r="AD801" s="80"/>
    </row>
    <row r="802" spans="1:30" s="52" customFormat="1" ht="15" customHeight="1">
      <c r="A802" s="54" t="s">
        <v>783</v>
      </c>
      <c r="B802" s="285" t="s">
        <v>3604</v>
      </c>
      <c r="C802" s="53" t="s">
        <v>29</v>
      </c>
      <c r="D802" s="53" t="s">
        <v>44</v>
      </c>
      <c r="E802" s="54" t="s">
        <v>4538</v>
      </c>
      <c r="F802" s="54" t="s">
        <v>4539</v>
      </c>
      <c r="G802" s="54" t="s">
        <v>33</v>
      </c>
      <c r="H802" s="55" t="s">
        <v>4540</v>
      </c>
      <c r="I802" s="35" t="e">
        <f>VLOOKUP(H802,#REF!,1,FALSE)</f>
        <v>#REF!</v>
      </c>
      <c r="J802" s="215" t="s">
        <v>35</v>
      </c>
      <c r="K802" s="54" t="s">
        <v>1029</v>
      </c>
      <c r="L802" s="154" t="s">
        <v>4541</v>
      </c>
      <c r="M802" s="72" t="s">
        <v>4542</v>
      </c>
      <c r="N802" s="191" t="s">
        <v>4543</v>
      </c>
      <c r="O802" s="53" t="s">
        <v>4544</v>
      </c>
      <c r="P802" s="268">
        <v>4300</v>
      </c>
      <c r="Q802" s="269">
        <v>71.099999999999994</v>
      </c>
      <c r="R802" s="268">
        <f t="shared" si="48"/>
        <v>305730</v>
      </c>
      <c r="S802" s="45">
        <v>202309</v>
      </c>
      <c r="T802" s="58" t="s">
        <v>4545</v>
      </c>
      <c r="U802" s="53"/>
      <c r="V802" s="270">
        <v>71.034088135000005</v>
      </c>
      <c r="W802" s="271">
        <v>0</v>
      </c>
      <c r="X802" s="49"/>
      <c r="Y802" s="286"/>
      <c r="Z802" s="58" t="s">
        <v>4546</v>
      </c>
      <c r="AA802" s="223">
        <v>0.3</v>
      </c>
      <c r="AB802" s="81">
        <v>200</v>
      </c>
      <c r="AC802" s="258">
        <f t="shared" si="49"/>
        <v>60</v>
      </c>
      <c r="AD802" s="80"/>
    </row>
    <row r="803" spans="1:30" s="52" customFormat="1" ht="15" customHeight="1">
      <c r="A803" s="54" t="s">
        <v>783</v>
      </c>
      <c r="B803" s="285" t="s">
        <v>3604</v>
      </c>
      <c r="C803" s="53" t="s">
        <v>29</v>
      </c>
      <c r="D803" s="53" t="s">
        <v>44</v>
      </c>
      <c r="E803" s="54" t="s">
        <v>4538</v>
      </c>
      <c r="F803" s="54" t="s">
        <v>4539</v>
      </c>
      <c r="G803" s="54" t="s">
        <v>33</v>
      </c>
      <c r="H803" s="55" t="s">
        <v>4540</v>
      </c>
      <c r="I803" s="35" t="e">
        <f>VLOOKUP(H803,#REF!,1,FALSE)</f>
        <v>#REF!</v>
      </c>
      <c r="J803" s="215" t="s">
        <v>35</v>
      </c>
      <c r="K803" s="54" t="s">
        <v>1029</v>
      </c>
      <c r="L803" s="154" t="s">
        <v>4547</v>
      </c>
      <c r="M803" s="72" t="s">
        <v>4542</v>
      </c>
      <c r="N803" s="191">
        <v>45170</v>
      </c>
      <c r="O803" s="53" t="s">
        <v>328</v>
      </c>
      <c r="P803" s="268">
        <v>4300</v>
      </c>
      <c r="Q803" s="269">
        <v>69.8</v>
      </c>
      <c r="R803" s="268">
        <f t="shared" si="48"/>
        <v>300140</v>
      </c>
      <c r="S803" s="45">
        <v>202309</v>
      </c>
      <c r="T803" s="58" t="s">
        <v>4548</v>
      </c>
      <c r="U803" s="53"/>
      <c r="V803" s="270">
        <v>69.740058899000005</v>
      </c>
      <c r="W803" s="81"/>
      <c r="X803" s="49"/>
      <c r="Y803" s="93"/>
      <c r="Z803" s="58" t="s">
        <v>4549</v>
      </c>
      <c r="AA803" s="223">
        <v>0.3</v>
      </c>
      <c r="AB803" s="81">
        <v>200</v>
      </c>
      <c r="AC803" s="81">
        <f t="shared" si="49"/>
        <v>60</v>
      </c>
      <c r="AD803" s="80"/>
    </row>
    <row r="804" spans="1:30" s="52" customFormat="1" ht="15" customHeight="1">
      <c r="A804" s="54" t="s">
        <v>783</v>
      </c>
      <c r="B804" s="285" t="s">
        <v>3604</v>
      </c>
      <c r="C804" s="53" t="s">
        <v>1869</v>
      </c>
      <c r="D804" s="53" t="s">
        <v>44</v>
      </c>
      <c r="E804" s="54" t="s">
        <v>4538</v>
      </c>
      <c r="F804" s="54" t="s">
        <v>4539</v>
      </c>
      <c r="G804" s="54" t="s">
        <v>33</v>
      </c>
      <c r="H804" s="55" t="s">
        <v>4550</v>
      </c>
      <c r="I804" s="35" t="e">
        <f>VLOOKUP(H804,#REF!,1,FALSE)</f>
        <v>#REF!</v>
      </c>
      <c r="J804" s="215" t="s">
        <v>35</v>
      </c>
      <c r="K804" s="54" t="s">
        <v>1891</v>
      </c>
      <c r="L804" s="154" t="s">
        <v>4551</v>
      </c>
      <c r="M804" s="72" t="s">
        <v>4552</v>
      </c>
      <c r="N804" s="191" t="s">
        <v>4553</v>
      </c>
      <c r="O804" s="53" t="s">
        <v>4554</v>
      </c>
      <c r="P804" s="268">
        <v>4500</v>
      </c>
      <c r="Q804" s="269">
        <v>4.5999999999999996</v>
      </c>
      <c r="R804" s="268">
        <f t="shared" si="48"/>
        <v>20700</v>
      </c>
      <c r="S804" s="45">
        <v>202309</v>
      </c>
      <c r="T804" s="58" t="s">
        <v>4555</v>
      </c>
      <c r="U804" s="53"/>
      <c r="V804" s="270">
        <v>4.5586094859999999</v>
      </c>
      <c r="W804" s="271">
        <v>0</v>
      </c>
      <c r="X804" s="49"/>
      <c r="Y804" s="93"/>
      <c r="Z804" s="58" t="s">
        <v>4556</v>
      </c>
      <c r="AA804" s="223">
        <v>0</v>
      </c>
      <c r="AB804" s="81">
        <v>60</v>
      </c>
      <c r="AC804" s="258">
        <f t="shared" si="49"/>
        <v>0</v>
      </c>
      <c r="AD804" s="80"/>
    </row>
    <row r="805" spans="1:30" s="52" customFormat="1" ht="15" customHeight="1">
      <c r="A805" s="54" t="s">
        <v>783</v>
      </c>
      <c r="B805" s="285" t="s">
        <v>3604</v>
      </c>
      <c r="C805" s="53" t="s">
        <v>3161</v>
      </c>
      <c r="D805" s="53" t="s">
        <v>44</v>
      </c>
      <c r="E805" s="54" t="s">
        <v>4538</v>
      </c>
      <c r="F805" s="54" t="s">
        <v>4539</v>
      </c>
      <c r="G805" s="54" t="s">
        <v>33</v>
      </c>
      <c r="H805" s="55" t="s">
        <v>4557</v>
      </c>
      <c r="I805" s="35" t="e">
        <f>VLOOKUP(H805,#REF!,1,FALSE)</f>
        <v>#REF!</v>
      </c>
      <c r="J805" s="215" t="s">
        <v>35</v>
      </c>
      <c r="K805" s="54" t="s">
        <v>3652</v>
      </c>
      <c r="L805" s="154" t="s">
        <v>4558</v>
      </c>
      <c r="M805" s="72" t="s">
        <v>4559</v>
      </c>
      <c r="N805" s="191" t="s">
        <v>4560</v>
      </c>
      <c r="O805" s="53" t="s">
        <v>4561</v>
      </c>
      <c r="P805" s="268">
        <v>4200</v>
      </c>
      <c r="Q805" s="269">
        <v>137.4</v>
      </c>
      <c r="R805" s="268">
        <f t="shared" si="48"/>
        <v>577080</v>
      </c>
      <c r="S805" s="45">
        <v>202309</v>
      </c>
      <c r="T805" s="58" t="s">
        <v>4562</v>
      </c>
      <c r="U805" s="53"/>
      <c r="V805" s="270">
        <v>137.37208557100001</v>
      </c>
      <c r="W805" s="271">
        <v>0</v>
      </c>
      <c r="X805" s="281"/>
      <c r="Y805" s="281"/>
      <c r="Z805" s="58" t="s">
        <v>4563</v>
      </c>
      <c r="AA805" s="223">
        <v>0.4</v>
      </c>
      <c r="AB805" s="81">
        <v>300</v>
      </c>
      <c r="AC805" s="258">
        <f t="shared" si="49"/>
        <v>120</v>
      </c>
      <c r="AD805" s="80"/>
    </row>
    <row r="806" spans="1:30" s="336" customFormat="1" ht="15" customHeight="1">
      <c r="A806" s="317" t="s">
        <v>783</v>
      </c>
      <c r="B806" s="538" t="s">
        <v>3604</v>
      </c>
      <c r="C806" s="315" t="s">
        <v>2814</v>
      </c>
      <c r="D806" s="315" t="s">
        <v>3618</v>
      </c>
      <c r="E806" s="317" t="s">
        <v>4538</v>
      </c>
      <c r="F806" s="317" t="s">
        <v>4539</v>
      </c>
      <c r="G806" s="317" t="s">
        <v>33</v>
      </c>
      <c r="H806" s="318" t="s">
        <v>4564</v>
      </c>
      <c r="I806" s="319" t="e">
        <f>VLOOKUP(H806,#REF!,1,FALSE)</f>
        <v>#REF!</v>
      </c>
      <c r="J806" s="462" t="s">
        <v>35</v>
      </c>
      <c r="K806" s="317" t="s">
        <v>2814</v>
      </c>
      <c r="L806" s="463" t="s">
        <v>4565</v>
      </c>
      <c r="M806" s="354" t="s">
        <v>4566</v>
      </c>
      <c r="N806" s="402">
        <v>44927</v>
      </c>
      <c r="O806" s="315" t="s">
        <v>328</v>
      </c>
      <c r="P806" s="513">
        <v>4800</v>
      </c>
      <c r="Q806" s="514">
        <v>83.8</v>
      </c>
      <c r="R806" s="513">
        <f t="shared" si="48"/>
        <v>402240</v>
      </c>
      <c r="S806" s="327">
        <v>202309</v>
      </c>
      <c r="T806" s="322" t="s">
        <v>4059</v>
      </c>
      <c r="U806" s="315"/>
      <c r="V806" s="516">
        <v>83.767494201999995</v>
      </c>
      <c r="W806" s="517">
        <v>0</v>
      </c>
      <c r="X806" s="528">
        <v>44924</v>
      </c>
      <c r="Y806" s="528">
        <v>45291</v>
      </c>
      <c r="Z806" s="322" t="s">
        <v>4567</v>
      </c>
      <c r="AA806" s="472">
        <v>0.4</v>
      </c>
      <c r="AB806" s="343">
        <v>200</v>
      </c>
      <c r="AC806" s="506">
        <f t="shared" si="49"/>
        <v>80</v>
      </c>
      <c r="AD806" s="348"/>
    </row>
    <row r="807" spans="1:30" s="336" customFormat="1" ht="15" customHeight="1">
      <c r="A807" s="317" t="s">
        <v>783</v>
      </c>
      <c r="B807" s="315" t="s">
        <v>3604</v>
      </c>
      <c r="C807" s="315" t="s">
        <v>1703</v>
      </c>
      <c r="D807" s="315" t="s">
        <v>3658</v>
      </c>
      <c r="E807" s="317" t="s">
        <v>4538</v>
      </c>
      <c r="F807" s="317" t="s">
        <v>4539</v>
      </c>
      <c r="G807" s="491" t="s">
        <v>33</v>
      </c>
      <c r="H807" s="318" t="s">
        <v>4568</v>
      </c>
      <c r="I807" s="319" t="e">
        <f>VLOOKUP(H807,#REF!,1,FALSE)</f>
        <v>#REF!</v>
      </c>
      <c r="J807" s="462" t="s">
        <v>35</v>
      </c>
      <c r="K807" s="491" t="s">
        <v>4569</v>
      </c>
      <c r="L807" s="544" t="s">
        <v>4570</v>
      </c>
      <c r="M807" s="354" t="s">
        <v>4571</v>
      </c>
      <c r="N807" s="402">
        <v>44927</v>
      </c>
      <c r="O807" s="490" t="s">
        <v>460</v>
      </c>
      <c r="P807" s="513">
        <v>5200</v>
      </c>
      <c r="Q807" s="514">
        <v>44.1</v>
      </c>
      <c r="R807" s="513">
        <f t="shared" si="48"/>
        <v>229320</v>
      </c>
      <c r="S807" s="327">
        <v>202309</v>
      </c>
      <c r="T807" s="500" t="s">
        <v>4572</v>
      </c>
      <c r="U807" s="315"/>
      <c r="V807" s="516">
        <v>44.026172637999998</v>
      </c>
      <c r="W807" s="517">
        <v>0</v>
      </c>
      <c r="X807" s="333">
        <v>44927</v>
      </c>
      <c r="Y807" s="333">
        <v>45291</v>
      </c>
      <c r="Z807" s="322" t="s">
        <v>4573</v>
      </c>
      <c r="AA807" s="472">
        <v>0.4</v>
      </c>
      <c r="AB807" s="343">
        <v>100</v>
      </c>
      <c r="AC807" s="506">
        <f t="shared" si="49"/>
        <v>40</v>
      </c>
      <c r="AD807" s="348"/>
    </row>
    <row r="808" spans="1:30" s="52" customFormat="1" ht="15" customHeight="1">
      <c r="A808" s="54" t="s">
        <v>783</v>
      </c>
      <c r="B808" s="285" t="s">
        <v>3604</v>
      </c>
      <c r="C808" s="53" t="s">
        <v>1869</v>
      </c>
      <c r="D808" s="53" t="s">
        <v>44</v>
      </c>
      <c r="E808" s="54" t="s">
        <v>4538</v>
      </c>
      <c r="F808" s="54" t="s">
        <v>4539</v>
      </c>
      <c r="G808" s="54" t="s">
        <v>33</v>
      </c>
      <c r="H808" s="55" t="s">
        <v>4574</v>
      </c>
      <c r="I808" s="35" t="e">
        <f>VLOOKUP(H808,#REF!,1,FALSE)</f>
        <v>#REF!</v>
      </c>
      <c r="J808" s="215" t="s">
        <v>35</v>
      </c>
      <c r="K808" s="54" t="s">
        <v>1891</v>
      </c>
      <c r="L808" s="154" t="s">
        <v>4575</v>
      </c>
      <c r="M808" s="72" t="s">
        <v>4576</v>
      </c>
      <c r="N808" s="191">
        <v>45047</v>
      </c>
      <c r="O808" s="240" t="s">
        <v>354</v>
      </c>
      <c r="P808" s="268">
        <v>4500</v>
      </c>
      <c r="Q808" s="269">
        <v>60.9</v>
      </c>
      <c r="R808" s="268">
        <f t="shared" si="48"/>
        <v>274050</v>
      </c>
      <c r="S808" s="45">
        <v>202309</v>
      </c>
      <c r="T808" s="253" t="s">
        <v>4577</v>
      </c>
      <c r="U808" s="53"/>
      <c r="V808" s="270">
        <v>60.865470885999997</v>
      </c>
      <c r="W808" s="271">
        <v>0</v>
      </c>
      <c r="X808" s="49"/>
      <c r="Y808" s="49"/>
      <c r="Z808" s="58" t="s">
        <v>4578</v>
      </c>
      <c r="AA808" s="223">
        <v>0.4</v>
      </c>
      <c r="AB808" s="81">
        <v>140</v>
      </c>
      <c r="AC808" s="81">
        <f t="shared" si="49"/>
        <v>56</v>
      </c>
      <c r="AD808" s="80"/>
    </row>
    <row r="809" spans="1:30" s="52" customFormat="1" ht="15" customHeight="1">
      <c r="A809" s="282" t="s">
        <v>764</v>
      </c>
      <c r="B809" s="285" t="s">
        <v>3604</v>
      </c>
      <c r="C809" s="53" t="s">
        <v>1549</v>
      </c>
      <c r="D809" s="53" t="s">
        <v>3658</v>
      </c>
      <c r="E809" s="54" t="s">
        <v>4579</v>
      </c>
      <c r="F809" s="54" t="s">
        <v>4580</v>
      </c>
      <c r="G809" s="54" t="s">
        <v>33</v>
      </c>
      <c r="H809" s="55" t="s">
        <v>4581</v>
      </c>
      <c r="I809" s="35" t="e">
        <f>VLOOKUP(H809,#REF!,1,FALSE)</f>
        <v>#REF!</v>
      </c>
      <c r="J809" s="215" t="s">
        <v>35</v>
      </c>
      <c r="K809" s="54" t="s">
        <v>4582</v>
      </c>
      <c r="L809" s="154" t="s">
        <v>4583</v>
      </c>
      <c r="M809" s="72" t="s">
        <v>4584</v>
      </c>
      <c r="N809" s="191" t="s">
        <v>4585</v>
      </c>
      <c r="O809" s="53" t="s">
        <v>4586</v>
      </c>
      <c r="P809" s="268">
        <v>5000</v>
      </c>
      <c r="Q809" s="269">
        <v>54</v>
      </c>
      <c r="R809" s="268">
        <f t="shared" ref="R809:R872" si="50">ROUND(P809*Q809,2)</f>
        <v>270000</v>
      </c>
      <c r="S809" s="45">
        <v>202309</v>
      </c>
      <c r="T809" s="58" t="s">
        <v>4587</v>
      </c>
      <c r="U809" s="53"/>
      <c r="V809" s="270">
        <v>53.981925963999998</v>
      </c>
      <c r="W809" s="271">
        <v>0</v>
      </c>
      <c r="X809" s="281"/>
      <c r="Y809" s="281"/>
      <c r="Z809" s="58" t="s">
        <v>4588</v>
      </c>
      <c r="AA809" s="223">
        <v>0.3</v>
      </c>
      <c r="AB809" s="81">
        <v>160</v>
      </c>
      <c r="AC809" s="258">
        <f t="shared" si="49"/>
        <v>48</v>
      </c>
      <c r="AD809" s="80"/>
    </row>
    <row r="810" spans="1:30" s="52" customFormat="1" ht="15" customHeight="1">
      <c r="A810" s="282" t="s">
        <v>764</v>
      </c>
      <c r="B810" s="285" t="s">
        <v>3604</v>
      </c>
      <c r="C810" s="53" t="s">
        <v>1549</v>
      </c>
      <c r="D810" s="53" t="s">
        <v>3658</v>
      </c>
      <c r="E810" s="54" t="s">
        <v>4579</v>
      </c>
      <c r="F810" s="54" t="s">
        <v>4580</v>
      </c>
      <c r="G810" s="54" t="s">
        <v>33</v>
      </c>
      <c r="H810" s="55" t="s">
        <v>4581</v>
      </c>
      <c r="I810" s="35" t="e">
        <f>VLOOKUP(H810,#REF!,1,FALSE)</f>
        <v>#REF!</v>
      </c>
      <c r="J810" s="215" t="s">
        <v>35</v>
      </c>
      <c r="K810" s="54" t="s">
        <v>4582</v>
      </c>
      <c r="L810" s="154" t="s">
        <v>4589</v>
      </c>
      <c r="M810" s="72" t="s">
        <v>4584</v>
      </c>
      <c r="N810" s="191">
        <v>45170</v>
      </c>
      <c r="O810" s="53" t="s">
        <v>354</v>
      </c>
      <c r="P810" s="268">
        <v>5000</v>
      </c>
      <c r="Q810" s="269">
        <v>47.9</v>
      </c>
      <c r="R810" s="268">
        <f t="shared" si="50"/>
        <v>239500</v>
      </c>
      <c r="S810" s="45">
        <v>202309</v>
      </c>
      <c r="T810" s="58" t="s">
        <v>4590</v>
      </c>
      <c r="U810" s="53"/>
      <c r="V810" s="270">
        <v>47.877201079999999</v>
      </c>
      <c r="W810" s="81"/>
      <c r="X810" s="281"/>
      <c r="Y810" s="281"/>
      <c r="Z810" s="58" t="s">
        <v>4591</v>
      </c>
      <c r="AA810" s="223">
        <v>0.3</v>
      </c>
      <c r="AB810" s="81">
        <v>140</v>
      </c>
      <c r="AC810" s="81">
        <f t="shared" si="49"/>
        <v>42</v>
      </c>
      <c r="AD810" s="80"/>
    </row>
    <row r="811" spans="1:30" s="336" customFormat="1" ht="15" customHeight="1">
      <c r="A811" s="534" t="s">
        <v>764</v>
      </c>
      <c r="B811" s="315" t="s">
        <v>3604</v>
      </c>
      <c r="C811" s="315" t="s">
        <v>1869</v>
      </c>
      <c r="D811" s="315" t="s">
        <v>44</v>
      </c>
      <c r="E811" s="317" t="s">
        <v>4579</v>
      </c>
      <c r="F811" s="317" t="s">
        <v>4580</v>
      </c>
      <c r="G811" s="317" t="s">
        <v>33</v>
      </c>
      <c r="H811" s="318" t="s">
        <v>4592</v>
      </c>
      <c r="I811" s="319" t="e">
        <f>VLOOKUP(H811,#REF!,1,FALSE)</f>
        <v>#REF!</v>
      </c>
      <c r="J811" s="462" t="s">
        <v>35</v>
      </c>
      <c r="K811" s="317" t="s">
        <v>4593</v>
      </c>
      <c r="L811" s="463" t="s">
        <v>4594</v>
      </c>
      <c r="M811" s="354" t="s">
        <v>4595</v>
      </c>
      <c r="N811" s="402">
        <v>44652</v>
      </c>
      <c r="O811" s="315" t="s">
        <v>460</v>
      </c>
      <c r="P811" s="513">
        <v>11666.67</v>
      </c>
      <c r="Q811" s="514">
        <v>26.4</v>
      </c>
      <c r="R811" s="513">
        <f t="shared" si="50"/>
        <v>308000.09000000003</v>
      </c>
      <c r="S811" s="327">
        <v>202309</v>
      </c>
      <c r="T811" s="322" t="s">
        <v>4596</v>
      </c>
      <c r="U811" s="315"/>
      <c r="V811" s="516">
        <v>26.363290787</v>
      </c>
      <c r="W811" s="517">
        <v>0</v>
      </c>
      <c r="X811" s="333">
        <v>45017</v>
      </c>
      <c r="Y811" s="333">
        <v>45382</v>
      </c>
      <c r="Z811" s="322" t="s">
        <v>4597</v>
      </c>
      <c r="AA811" s="472">
        <v>0.25</v>
      </c>
      <c r="AB811" s="343">
        <v>100</v>
      </c>
      <c r="AC811" s="506">
        <f t="shared" si="49"/>
        <v>25</v>
      </c>
      <c r="AD811" s="348"/>
    </row>
    <row r="812" spans="1:30" s="336" customFormat="1" ht="15" customHeight="1">
      <c r="A812" s="534" t="s">
        <v>776</v>
      </c>
      <c r="B812" s="315" t="s">
        <v>3604</v>
      </c>
      <c r="C812" s="315" t="s">
        <v>2783</v>
      </c>
      <c r="D812" s="315" t="s">
        <v>3618</v>
      </c>
      <c r="E812" s="317" t="s">
        <v>4579</v>
      </c>
      <c r="F812" s="317" t="s">
        <v>4580</v>
      </c>
      <c r="G812" s="317" t="s">
        <v>33</v>
      </c>
      <c r="H812" s="318" t="s">
        <v>4598</v>
      </c>
      <c r="I812" s="319" t="e">
        <f>VLOOKUP(H812,#REF!,1,FALSE)</f>
        <v>#REF!</v>
      </c>
      <c r="J812" s="462" t="s">
        <v>35</v>
      </c>
      <c r="K812" s="317" t="s">
        <v>4599</v>
      </c>
      <c r="L812" s="463" t="s">
        <v>4600</v>
      </c>
      <c r="M812" s="354" t="s">
        <v>4601</v>
      </c>
      <c r="N812" s="402" t="s">
        <v>4602</v>
      </c>
      <c r="O812" s="315" t="s">
        <v>1332</v>
      </c>
      <c r="P812" s="513">
        <v>9000</v>
      </c>
      <c r="Q812" s="514">
        <v>0</v>
      </c>
      <c r="R812" s="513">
        <f t="shared" si="50"/>
        <v>0</v>
      </c>
      <c r="S812" s="327">
        <v>202309</v>
      </c>
      <c r="T812" s="322" t="s">
        <v>4603</v>
      </c>
      <c r="U812" s="315"/>
      <c r="V812" s="516">
        <v>0</v>
      </c>
      <c r="W812" s="517">
        <v>0</v>
      </c>
      <c r="X812" s="333">
        <v>45078</v>
      </c>
      <c r="Y812" s="333">
        <v>45138</v>
      </c>
      <c r="Z812" s="519"/>
      <c r="AA812" s="482">
        <v>0</v>
      </c>
      <c r="AB812" s="506">
        <v>0</v>
      </c>
      <c r="AC812" s="343">
        <f t="shared" si="49"/>
        <v>0</v>
      </c>
      <c r="AD812" s="348"/>
    </row>
    <row r="813" spans="1:30" s="52" customFormat="1" ht="15" customHeight="1">
      <c r="A813" s="282" t="s">
        <v>764</v>
      </c>
      <c r="B813" s="285" t="s">
        <v>3604</v>
      </c>
      <c r="C813" s="53" t="s">
        <v>1827</v>
      </c>
      <c r="D813" s="53" t="s">
        <v>44</v>
      </c>
      <c r="E813" s="54" t="s">
        <v>4579</v>
      </c>
      <c r="F813" s="54" t="s">
        <v>4580</v>
      </c>
      <c r="G813" s="54" t="s">
        <v>33</v>
      </c>
      <c r="H813" s="55" t="s">
        <v>4604</v>
      </c>
      <c r="I813" s="35" t="e">
        <f>VLOOKUP(H813,#REF!,1,FALSE)</f>
        <v>#REF!</v>
      </c>
      <c r="J813" s="215" t="s">
        <v>35</v>
      </c>
      <c r="K813" s="54" t="s">
        <v>1857</v>
      </c>
      <c r="L813" s="154" t="s">
        <v>4605</v>
      </c>
      <c r="M813" s="72" t="s">
        <v>4606</v>
      </c>
      <c r="N813" s="191">
        <v>45170</v>
      </c>
      <c r="O813" s="53" t="s">
        <v>156</v>
      </c>
      <c r="P813" s="268">
        <v>6000</v>
      </c>
      <c r="Q813" s="269">
        <v>6</v>
      </c>
      <c r="R813" s="268">
        <f t="shared" si="50"/>
        <v>36000</v>
      </c>
      <c r="S813" s="45">
        <v>202309</v>
      </c>
      <c r="T813" s="58" t="s">
        <v>4607</v>
      </c>
      <c r="U813" s="53"/>
      <c r="V813" s="270">
        <v>2.73890996</v>
      </c>
      <c r="W813" s="81"/>
      <c r="X813" s="281"/>
      <c r="Y813" s="281"/>
      <c r="Z813" s="58" t="s">
        <v>4608</v>
      </c>
      <c r="AA813" s="223">
        <v>0.3</v>
      </c>
      <c r="AB813" s="81">
        <v>20</v>
      </c>
      <c r="AC813" s="81">
        <f t="shared" si="49"/>
        <v>6</v>
      </c>
      <c r="AD813" s="80"/>
    </row>
    <row r="814" spans="1:30" s="52" customFormat="1" ht="15" customHeight="1">
      <c r="A814" s="282" t="s">
        <v>776</v>
      </c>
      <c r="B814" s="285" t="s">
        <v>3604</v>
      </c>
      <c r="C814" s="53" t="s">
        <v>1827</v>
      </c>
      <c r="D814" s="53" t="s">
        <v>44</v>
      </c>
      <c r="E814" s="54" t="s">
        <v>4579</v>
      </c>
      <c r="F814" s="54" t="s">
        <v>4580</v>
      </c>
      <c r="G814" s="54" t="s">
        <v>33</v>
      </c>
      <c r="H814" s="55" t="s">
        <v>4604</v>
      </c>
      <c r="I814" s="35" t="e">
        <f>VLOOKUP(H814,#REF!,1,FALSE)</f>
        <v>#REF!</v>
      </c>
      <c r="J814" s="215" t="s">
        <v>35</v>
      </c>
      <c r="K814" s="54" t="s">
        <v>1857</v>
      </c>
      <c r="L814" s="154" t="s">
        <v>4609</v>
      </c>
      <c r="M814" s="72" t="s">
        <v>4606</v>
      </c>
      <c r="N814" s="191">
        <v>45170</v>
      </c>
      <c r="O814" s="53" t="s">
        <v>438</v>
      </c>
      <c r="P814" s="268">
        <v>5833</v>
      </c>
      <c r="Q814" s="269">
        <v>3.6</v>
      </c>
      <c r="R814" s="268">
        <f t="shared" si="50"/>
        <v>20998.799999999999</v>
      </c>
      <c r="S814" s="45">
        <v>202309</v>
      </c>
      <c r="T814" s="58" t="s">
        <v>4610</v>
      </c>
      <c r="U814" s="53"/>
      <c r="V814" s="270">
        <v>3.5926878449999999</v>
      </c>
      <c r="W814" s="81"/>
      <c r="X814" s="281"/>
      <c r="Y814" s="281"/>
      <c r="Z814" s="58" t="s">
        <v>4611</v>
      </c>
      <c r="AA814" s="223">
        <v>0.3</v>
      </c>
      <c r="AB814" s="81">
        <v>10</v>
      </c>
      <c r="AC814" s="81">
        <f t="shared" si="49"/>
        <v>3</v>
      </c>
      <c r="AD814" s="80"/>
    </row>
    <row r="815" spans="1:30" s="52" customFormat="1" ht="15" customHeight="1">
      <c r="A815" s="54" t="s">
        <v>783</v>
      </c>
      <c r="B815" s="285" t="s">
        <v>3604</v>
      </c>
      <c r="C815" s="53" t="s">
        <v>1827</v>
      </c>
      <c r="D815" s="53" t="s">
        <v>44</v>
      </c>
      <c r="E815" s="54" t="s">
        <v>4579</v>
      </c>
      <c r="F815" s="54" t="s">
        <v>4580</v>
      </c>
      <c r="G815" s="54" t="s">
        <v>33</v>
      </c>
      <c r="H815" s="55" t="s">
        <v>4604</v>
      </c>
      <c r="I815" s="35" t="e">
        <f>VLOOKUP(H815,#REF!,1,FALSE)</f>
        <v>#REF!</v>
      </c>
      <c r="J815" s="215" t="s">
        <v>35</v>
      </c>
      <c r="K815" s="54" t="s">
        <v>1857</v>
      </c>
      <c r="L815" s="154" t="s">
        <v>4612</v>
      </c>
      <c r="M815" s="72" t="s">
        <v>4606</v>
      </c>
      <c r="N815" s="191">
        <v>45170</v>
      </c>
      <c r="O815" s="53" t="s">
        <v>156</v>
      </c>
      <c r="P815" s="268">
        <v>5400</v>
      </c>
      <c r="Q815" s="269">
        <v>8</v>
      </c>
      <c r="R815" s="268">
        <f t="shared" si="50"/>
        <v>43200</v>
      </c>
      <c r="S815" s="45">
        <v>202309</v>
      </c>
      <c r="T815" s="58" t="s">
        <v>4519</v>
      </c>
      <c r="U815" s="53"/>
      <c r="V815" s="270">
        <v>5.3170981409999998</v>
      </c>
      <c r="W815" s="81"/>
      <c r="X815" s="281"/>
      <c r="Y815" s="281"/>
      <c r="Z815" s="58" t="s">
        <v>4613</v>
      </c>
      <c r="AA815" s="223">
        <v>0.4</v>
      </c>
      <c r="AB815" s="81">
        <v>20</v>
      </c>
      <c r="AC815" s="81">
        <f t="shared" si="49"/>
        <v>8</v>
      </c>
      <c r="AD815" s="80"/>
    </row>
    <row r="816" spans="1:30" s="336" customFormat="1" ht="15" customHeight="1">
      <c r="A816" s="534" t="s">
        <v>764</v>
      </c>
      <c r="B816" s="538" t="s">
        <v>3604</v>
      </c>
      <c r="C816" s="317" t="s">
        <v>2712</v>
      </c>
      <c r="D816" s="315" t="s">
        <v>3658</v>
      </c>
      <c r="E816" s="317" t="s">
        <v>4614</v>
      </c>
      <c r="F816" s="317" t="s">
        <v>4615</v>
      </c>
      <c r="G816" s="317" t="s">
        <v>33</v>
      </c>
      <c r="H816" s="318" t="s">
        <v>4616</v>
      </c>
      <c r="I816" s="319" t="e">
        <f>VLOOKUP(H816,#REF!,1,FALSE)</f>
        <v>#REF!</v>
      </c>
      <c r="J816" s="462" t="s">
        <v>35</v>
      </c>
      <c r="K816" s="317" t="s">
        <v>2716</v>
      </c>
      <c r="L816" s="463" t="s">
        <v>4617</v>
      </c>
      <c r="M816" s="354" t="s">
        <v>4618</v>
      </c>
      <c r="N816" s="402" t="s">
        <v>4619</v>
      </c>
      <c r="O816" s="315" t="s">
        <v>4620</v>
      </c>
      <c r="P816" s="513">
        <v>5416.6</v>
      </c>
      <c r="Q816" s="514">
        <v>49.3</v>
      </c>
      <c r="R816" s="513">
        <f t="shared" si="50"/>
        <v>267038.38</v>
      </c>
      <c r="S816" s="327">
        <v>202309</v>
      </c>
      <c r="T816" s="322" t="s">
        <v>4621</v>
      </c>
      <c r="U816" s="315"/>
      <c r="V816" s="516">
        <v>49.272190094000003</v>
      </c>
      <c r="W816" s="517">
        <v>0</v>
      </c>
      <c r="X816" s="333">
        <v>44927</v>
      </c>
      <c r="Y816" s="518">
        <v>45291</v>
      </c>
      <c r="Z816" s="322" t="s">
        <v>4622</v>
      </c>
      <c r="AA816" s="472">
        <v>0.4</v>
      </c>
      <c r="AB816" s="343">
        <v>120</v>
      </c>
      <c r="AC816" s="506">
        <f t="shared" si="49"/>
        <v>48</v>
      </c>
      <c r="AD816" s="348"/>
    </row>
    <row r="817" spans="1:30" s="336" customFormat="1" ht="15" customHeight="1">
      <c r="A817" s="534" t="s">
        <v>764</v>
      </c>
      <c r="B817" s="538" t="s">
        <v>3604</v>
      </c>
      <c r="C817" s="315" t="s">
        <v>765</v>
      </c>
      <c r="D817" s="315" t="s">
        <v>44</v>
      </c>
      <c r="E817" s="317" t="s">
        <v>110</v>
      </c>
      <c r="F817" s="317" t="s">
        <v>4623</v>
      </c>
      <c r="G817" s="317" t="s">
        <v>33</v>
      </c>
      <c r="H817" s="318" t="s">
        <v>4624</v>
      </c>
      <c r="I817" s="319" t="e">
        <f>VLOOKUP(H817,#REF!,1,FALSE)</f>
        <v>#REF!</v>
      </c>
      <c r="J817" s="462" t="s">
        <v>35</v>
      </c>
      <c r="K817" s="317" t="s">
        <v>829</v>
      </c>
      <c r="L817" s="463" t="s">
        <v>4625</v>
      </c>
      <c r="M817" s="354" t="s">
        <v>4626</v>
      </c>
      <c r="N817" s="402" t="s">
        <v>4627</v>
      </c>
      <c r="O817" s="315" t="s">
        <v>1332</v>
      </c>
      <c r="P817" s="513">
        <v>6250</v>
      </c>
      <c r="Q817" s="514">
        <v>0</v>
      </c>
      <c r="R817" s="513">
        <f t="shared" si="50"/>
        <v>0</v>
      </c>
      <c r="S817" s="327">
        <v>202309</v>
      </c>
      <c r="T817" s="322" t="s">
        <v>4628</v>
      </c>
      <c r="U817" s="315"/>
      <c r="V817" s="516">
        <v>0</v>
      </c>
      <c r="W817" s="517">
        <v>0</v>
      </c>
      <c r="X817" s="333">
        <v>44378</v>
      </c>
      <c r="Y817" s="333">
        <v>44742</v>
      </c>
      <c r="Z817" s="519"/>
      <c r="AA817" s="482">
        <v>0</v>
      </c>
      <c r="AB817" s="506">
        <v>0</v>
      </c>
      <c r="AC817" s="506">
        <f t="shared" si="49"/>
        <v>0</v>
      </c>
      <c r="AD817" s="348"/>
    </row>
    <row r="818" spans="1:30" s="336" customFormat="1" ht="15" customHeight="1">
      <c r="A818" s="534" t="s">
        <v>764</v>
      </c>
      <c r="B818" s="538" t="s">
        <v>3604</v>
      </c>
      <c r="C818" s="315" t="s">
        <v>1869</v>
      </c>
      <c r="D818" s="315" t="s">
        <v>44</v>
      </c>
      <c r="E818" s="317" t="s">
        <v>4629</v>
      </c>
      <c r="F818" s="317" t="s">
        <v>4630</v>
      </c>
      <c r="G818" s="317" t="s">
        <v>33</v>
      </c>
      <c r="H818" s="318" t="s">
        <v>4631</v>
      </c>
      <c r="I818" s="319" t="e">
        <f>VLOOKUP(H818,#REF!,1,FALSE)</f>
        <v>#REF!</v>
      </c>
      <c r="J818" s="462" t="s">
        <v>35</v>
      </c>
      <c r="K818" s="317" t="s">
        <v>4632</v>
      </c>
      <c r="L818" s="463" t="s">
        <v>4633</v>
      </c>
      <c r="M818" s="354" t="s">
        <v>4634</v>
      </c>
      <c r="N818" s="402" t="s">
        <v>4635</v>
      </c>
      <c r="O818" s="315" t="s">
        <v>1332</v>
      </c>
      <c r="P818" s="513">
        <v>6500</v>
      </c>
      <c r="Q818" s="514">
        <v>0</v>
      </c>
      <c r="R818" s="513">
        <f t="shared" si="50"/>
        <v>0</v>
      </c>
      <c r="S818" s="327">
        <v>202309</v>
      </c>
      <c r="T818" s="322" t="s">
        <v>4636</v>
      </c>
      <c r="U818" s="315"/>
      <c r="V818" s="516">
        <v>0</v>
      </c>
      <c r="W818" s="517">
        <v>0</v>
      </c>
      <c r="X818" s="333">
        <v>44774</v>
      </c>
      <c r="Y818" s="333">
        <v>44834</v>
      </c>
      <c r="Z818" s="519"/>
      <c r="AA818" s="482">
        <v>0</v>
      </c>
      <c r="AB818" s="506">
        <v>0</v>
      </c>
      <c r="AC818" s="506">
        <f t="shared" si="49"/>
        <v>0</v>
      </c>
      <c r="AD818" s="348"/>
    </row>
    <row r="819" spans="1:30" s="336" customFormat="1" ht="15" customHeight="1">
      <c r="A819" s="534" t="s">
        <v>764</v>
      </c>
      <c r="B819" s="538" t="s">
        <v>3604</v>
      </c>
      <c r="C819" s="315" t="s">
        <v>1869</v>
      </c>
      <c r="D819" s="315" t="s">
        <v>44</v>
      </c>
      <c r="E819" s="317" t="s">
        <v>4629</v>
      </c>
      <c r="F819" s="317" t="s">
        <v>4630</v>
      </c>
      <c r="G819" s="317" t="s">
        <v>33</v>
      </c>
      <c r="H819" s="318" t="s">
        <v>4637</v>
      </c>
      <c r="I819" s="319" t="e">
        <f>VLOOKUP(H819,#REF!,1,FALSE)</f>
        <v>#REF!</v>
      </c>
      <c r="J819" s="462" t="s">
        <v>35</v>
      </c>
      <c r="K819" s="317" t="s">
        <v>3945</v>
      </c>
      <c r="L819" s="463" t="s">
        <v>4638</v>
      </c>
      <c r="M819" s="354" t="s">
        <v>4639</v>
      </c>
      <c r="N819" s="402" t="s">
        <v>4640</v>
      </c>
      <c r="O819" s="315" t="s">
        <v>3182</v>
      </c>
      <c r="P819" s="513">
        <v>6500</v>
      </c>
      <c r="Q819" s="514">
        <v>0</v>
      </c>
      <c r="R819" s="513">
        <f t="shared" si="50"/>
        <v>0</v>
      </c>
      <c r="S819" s="327">
        <v>202309</v>
      </c>
      <c r="T819" s="322" t="s">
        <v>4641</v>
      </c>
      <c r="U819" s="315"/>
      <c r="V819" s="516">
        <v>0</v>
      </c>
      <c r="W819" s="517">
        <v>0</v>
      </c>
      <c r="X819" s="333">
        <v>44470</v>
      </c>
      <c r="Y819" s="333">
        <v>44834</v>
      </c>
      <c r="Z819" s="519"/>
      <c r="AA819" s="482">
        <v>0</v>
      </c>
      <c r="AB819" s="506">
        <v>0</v>
      </c>
      <c r="AC819" s="506">
        <f t="shared" si="49"/>
        <v>0</v>
      </c>
      <c r="AD819" s="348"/>
    </row>
    <row r="820" spans="1:30" s="336" customFormat="1" ht="15" customHeight="1">
      <c r="A820" s="534" t="s">
        <v>783</v>
      </c>
      <c r="B820" s="538" t="s">
        <v>3604</v>
      </c>
      <c r="C820" s="315" t="s">
        <v>3161</v>
      </c>
      <c r="D820" s="315" t="s">
        <v>44</v>
      </c>
      <c r="E820" s="317" t="s">
        <v>4642</v>
      </c>
      <c r="F820" s="317" t="s">
        <v>4643</v>
      </c>
      <c r="G820" s="317" t="s">
        <v>33</v>
      </c>
      <c r="H820" s="318" t="s">
        <v>4644</v>
      </c>
      <c r="I820" s="319" t="e">
        <f>VLOOKUP(H820,#REF!,1,FALSE)</f>
        <v>#REF!</v>
      </c>
      <c r="J820" s="462" t="s">
        <v>35</v>
      </c>
      <c r="K820" s="317" t="s">
        <v>3652</v>
      </c>
      <c r="L820" s="463" t="s">
        <v>4645</v>
      </c>
      <c r="M820" s="354" t="s">
        <v>4646</v>
      </c>
      <c r="N820" s="402" t="s">
        <v>4647</v>
      </c>
      <c r="O820" s="315" t="s">
        <v>2037</v>
      </c>
      <c r="P820" s="513">
        <v>4600</v>
      </c>
      <c r="Q820" s="514">
        <v>0</v>
      </c>
      <c r="R820" s="513">
        <f t="shared" si="50"/>
        <v>0</v>
      </c>
      <c r="S820" s="327">
        <v>202309</v>
      </c>
      <c r="T820" s="322" t="s">
        <v>4648</v>
      </c>
      <c r="U820" s="315"/>
      <c r="V820" s="516">
        <v>0</v>
      </c>
      <c r="W820" s="517">
        <v>0</v>
      </c>
      <c r="X820" s="333">
        <v>44409</v>
      </c>
      <c r="Y820" s="333">
        <v>44773</v>
      </c>
      <c r="Z820" s="519"/>
      <c r="AA820" s="482">
        <v>0</v>
      </c>
      <c r="AB820" s="506">
        <v>0</v>
      </c>
      <c r="AC820" s="506">
        <f t="shared" si="49"/>
        <v>0</v>
      </c>
      <c r="AD820" s="348"/>
    </row>
    <row r="821" spans="1:30" s="336" customFormat="1" ht="15" customHeight="1">
      <c r="A821" s="317" t="s">
        <v>783</v>
      </c>
      <c r="B821" s="538" t="s">
        <v>3604</v>
      </c>
      <c r="C821" s="315" t="s">
        <v>3237</v>
      </c>
      <c r="D821" s="315" t="s">
        <v>3658</v>
      </c>
      <c r="E821" s="317" t="s">
        <v>4649</v>
      </c>
      <c r="F821" s="317" t="s">
        <v>4650</v>
      </c>
      <c r="G821" s="317" t="s">
        <v>33</v>
      </c>
      <c r="H821" s="318" t="s">
        <v>4651</v>
      </c>
      <c r="I821" s="319" t="e">
        <f>VLOOKUP(H821,#REF!,1,FALSE)</f>
        <v>#REF!</v>
      </c>
      <c r="J821" s="462" t="s">
        <v>35</v>
      </c>
      <c r="K821" s="317" t="s">
        <v>3067</v>
      </c>
      <c r="L821" s="463" t="s">
        <v>4652</v>
      </c>
      <c r="M821" s="354" t="s">
        <v>4406</v>
      </c>
      <c r="N821" s="402" t="s">
        <v>4653</v>
      </c>
      <c r="O821" s="315" t="s">
        <v>3182</v>
      </c>
      <c r="P821" s="513">
        <v>5500</v>
      </c>
      <c r="Q821" s="514">
        <v>0</v>
      </c>
      <c r="R821" s="513">
        <f t="shared" si="50"/>
        <v>0</v>
      </c>
      <c r="S821" s="327">
        <v>202309</v>
      </c>
      <c r="T821" s="322" t="s">
        <v>4654</v>
      </c>
      <c r="U821" s="315"/>
      <c r="V821" s="516">
        <v>0</v>
      </c>
      <c r="W821" s="517">
        <v>0</v>
      </c>
      <c r="X821" s="333">
        <v>44409</v>
      </c>
      <c r="Y821" s="333">
        <v>44773</v>
      </c>
      <c r="Z821" s="519"/>
      <c r="AA821" s="482">
        <v>0</v>
      </c>
      <c r="AB821" s="506">
        <v>0</v>
      </c>
      <c r="AC821" s="506">
        <f t="shared" si="49"/>
        <v>0</v>
      </c>
      <c r="AD821" s="348"/>
    </row>
    <row r="822" spans="1:30" s="336" customFormat="1" ht="15" customHeight="1">
      <c r="A822" s="317" t="s">
        <v>783</v>
      </c>
      <c r="B822" s="538" t="s">
        <v>3604</v>
      </c>
      <c r="C822" s="538" t="s">
        <v>3237</v>
      </c>
      <c r="D822" s="315" t="s">
        <v>3658</v>
      </c>
      <c r="E822" s="317" t="s">
        <v>4649</v>
      </c>
      <c r="F822" s="317" t="s">
        <v>4650</v>
      </c>
      <c r="G822" s="317" t="s">
        <v>33</v>
      </c>
      <c r="H822" s="318" t="s">
        <v>4651</v>
      </c>
      <c r="I822" s="319" t="e">
        <f>VLOOKUP(H822,#REF!,1,FALSE)</f>
        <v>#REF!</v>
      </c>
      <c r="J822" s="462" t="s">
        <v>35</v>
      </c>
      <c r="K822" s="317" t="s">
        <v>3067</v>
      </c>
      <c r="L822" s="463" t="s">
        <v>4655</v>
      </c>
      <c r="M822" s="354" t="s">
        <v>4656</v>
      </c>
      <c r="N822" s="402" t="s">
        <v>4657</v>
      </c>
      <c r="O822" s="315" t="s">
        <v>3182</v>
      </c>
      <c r="P822" s="513">
        <v>5500</v>
      </c>
      <c r="Q822" s="514">
        <v>0</v>
      </c>
      <c r="R822" s="513">
        <f t="shared" si="50"/>
        <v>0</v>
      </c>
      <c r="S822" s="327">
        <v>202309</v>
      </c>
      <c r="T822" s="322" t="s">
        <v>4658</v>
      </c>
      <c r="U822" s="315"/>
      <c r="V822" s="516">
        <v>0</v>
      </c>
      <c r="W822" s="517">
        <v>0</v>
      </c>
      <c r="X822" s="333">
        <v>44409</v>
      </c>
      <c r="Y822" s="333">
        <v>44773</v>
      </c>
      <c r="Z822" s="519"/>
      <c r="AA822" s="482">
        <v>0</v>
      </c>
      <c r="AB822" s="506">
        <v>0</v>
      </c>
      <c r="AC822" s="506">
        <f t="shared" si="49"/>
        <v>0</v>
      </c>
      <c r="AD822" s="348"/>
    </row>
    <row r="823" spans="1:30" s="336" customFormat="1" ht="15" customHeight="1">
      <c r="A823" s="317" t="s">
        <v>776</v>
      </c>
      <c r="B823" s="315" t="s">
        <v>3604</v>
      </c>
      <c r="C823" s="315" t="s">
        <v>3237</v>
      </c>
      <c r="D823" s="315" t="s">
        <v>3658</v>
      </c>
      <c r="E823" s="317" t="s">
        <v>4659</v>
      </c>
      <c r="F823" s="317" t="s">
        <v>4660</v>
      </c>
      <c r="G823" s="317" t="s">
        <v>33</v>
      </c>
      <c r="H823" s="318" t="s">
        <v>4661</v>
      </c>
      <c r="I823" s="319" t="e">
        <f>VLOOKUP(H823,#REF!,1,FALSE)</f>
        <v>#REF!</v>
      </c>
      <c r="J823" s="462" t="s">
        <v>35</v>
      </c>
      <c r="K823" s="317" t="s">
        <v>4662</v>
      </c>
      <c r="L823" s="463" t="s">
        <v>4663</v>
      </c>
      <c r="M823" s="354" t="s">
        <v>4664</v>
      </c>
      <c r="N823" s="402" t="s">
        <v>4665</v>
      </c>
      <c r="O823" s="315" t="s">
        <v>1803</v>
      </c>
      <c r="P823" s="513">
        <v>6833.33</v>
      </c>
      <c r="Q823" s="514">
        <v>0</v>
      </c>
      <c r="R823" s="513">
        <f t="shared" si="50"/>
        <v>0</v>
      </c>
      <c r="S823" s="327">
        <v>202309</v>
      </c>
      <c r="T823" s="322" t="s">
        <v>4666</v>
      </c>
      <c r="U823" s="315"/>
      <c r="V823" s="516">
        <v>0</v>
      </c>
      <c r="W823" s="517">
        <v>0</v>
      </c>
      <c r="X823" s="540">
        <v>44440</v>
      </c>
      <c r="Y823" s="540">
        <v>44804</v>
      </c>
      <c r="Z823" s="519"/>
      <c r="AA823" s="482">
        <v>0</v>
      </c>
      <c r="AB823" s="506">
        <v>0</v>
      </c>
      <c r="AC823" s="506">
        <f t="shared" si="49"/>
        <v>0</v>
      </c>
      <c r="AD823" s="348"/>
    </row>
    <row r="824" spans="1:30" s="336" customFormat="1" ht="15" customHeight="1">
      <c r="A824" s="317" t="s">
        <v>776</v>
      </c>
      <c r="B824" s="315" t="s">
        <v>3604</v>
      </c>
      <c r="C824" s="315" t="s">
        <v>2567</v>
      </c>
      <c r="D824" s="315" t="s">
        <v>3658</v>
      </c>
      <c r="E824" s="317" t="s">
        <v>4667</v>
      </c>
      <c r="F824" s="317" t="s">
        <v>4668</v>
      </c>
      <c r="G824" s="317" t="s">
        <v>33</v>
      </c>
      <c r="H824" s="318" t="s">
        <v>4669</v>
      </c>
      <c r="I824" s="319" t="e">
        <f>VLOOKUP(H824,#REF!,1,FALSE)</f>
        <v>#REF!</v>
      </c>
      <c r="J824" s="462" t="s">
        <v>35</v>
      </c>
      <c r="K824" s="317" t="s">
        <v>2653</v>
      </c>
      <c r="L824" s="463" t="s">
        <v>4670</v>
      </c>
      <c r="M824" s="354" t="s">
        <v>4671</v>
      </c>
      <c r="N824" s="402" t="s">
        <v>4672</v>
      </c>
      <c r="O824" s="315" t="s">
        <v>4673</v>
      </c>
      <c r="P824" s="513">
        <v>6666.67</v>
      </c>
      <c r="Q824" s="514">
        <v>0</v>
      </c>
      <c r="R824" s="513">
        <f t="shared" si="50"/>
        <v>0</v>
      </c>
      <c r="S824" s="327">
        <v>202309</v>
      </c>
      <c r="T824" s="322" t="s">
        <v>4674</v>
      </c>
      <c r="U824" s="315"/>
      <c r="V824" s="516">
        <v>0</v>
      </c>
      <c r="W824" s="517">
        <v>0</v>
      </c>
      <c r="X824" s="333">
        <v>44593</v>
      </c>
      <c r="Y824" s="333">
        <v>44957</v>
      </c>
      <c r="Z824" s="519"/>
      <c r="AA824" s="482">
        <v>0</v>
      </c>
      <c r="AB824" s="506">
        <v>0</v>
      </c>
      <c r="AC824" s="506">
        <f t="shared" si="49"/>
        <v>0</v>
      </c>
      <c r="AD824" s="348"/>
    </row>
    <row r="825" spans="1:30" s="336" customFormat="1" ht="15" customHeight="1">
      <c r="A825" s="317" t="s">
        <v>783</v>
      </c>
      <c r="B825" s="315" t="s">
        <v>3604</v>
      </c>
      <c r="C825" s="315" t="s">
        <v>149</v>
      </c>
      <c r="D825" s="315" t="s">
        <v>44</v>
      </c>
      <c r="E825" s="317" t="s">
        <v>4675</v>
      </c>
      <c r="F825" s="317" t="s">
        <v>4676</v>
      </c>
      <c r="G825" s="317" t="s">
        <v>33</v>
      </c>
      <c r="H825" s="318" t="s">
        <v>4677</v>
      </c>
      <c r="I825" s="319" t="e">
        <f>VLOOKUP(H825,#REF!,1,FALSE)</f>
        <v>#REF!</v>
      </c>
      <c r="J825" s="462" t="s">
        <v>35</v>
      </c>
      <c r="K825" s="317" t="s">
        <v>624</v>
      </c>
      <c r="L825" s="322" t="s">
        <v>622</v>
      </c>
      <c r="M825" s="354" t="s">
        <v>4678</v>
      </c>
      <c r="N825" s="402" t="s">
        <v>4679</v>
      </c>
      <c r="O825" s="315" t="s">
        <v>4680</v>
      </c>
      <c r="P825" s="513">
        <v>4350</v>
      </c>
      <c r="Q825" s="514">
        <v>63.4</v>
      </c>
      <c r="R825" s="513">
        <f t="shared" si="50"/>
        <v>275790</v>
      </c>
      <c r="S825" s="327">
        <v>202309</v>
      </c>
      <c r="T825" s="322" t="s">
        <v>4681</v>
      </c>
      <c r="U825" s="315"/>
      <c r="V825" s="516">
        <v>63.403175353999998</v>
      </c>
      <c r="W825" s="517">
        <v>0</v>
      </c>
      <c r="X825" s="333">
        <v>45078</v>
      </c>
      <c r="Y825" s="333">
        <v>45199</v>
      </c>
      <c r="Z825" s="322" t="s">
        <v>4682</v>
      </c>
      <c r="AA825" s="472">
        <v>0.4</v>
      </c>
      <c r="AB825" s="343">
        <v>150</v>
      </c>
      <c r="AC825" s="506">
        <f t="shared" si="49"/>
        <v>60</v>
      </c>
      <c r="AD825" s="348"/>
    </row>
    <row r="826" spans="1:30" s="336" customFormat="1" ht="15" customHeight="1">
      <c r="A826" s="317" t="s">
        <v>783</v>
      </c>
      <c r="B826" s="315" t="s">
        <v>3604</v>
      </c>
      <c r="C826" s="315" t="s">
        <v>149</v>
      </c>
      <c r="D826" s="315" t="s">
        <v>44</v>
      </c>
      <c r="E826" s="317" t="s">
        <v>4675</v>
      </c>
      <c r="F826" s="317" t="s">
        <v>4676</v>
      </c>
      <c r="G826" s="317" t="s">
        <v>33</v>
      </c>
      <c r="H826" s="318" t="s">
        <v>4677</v>
      </c>
      <c r="I826" s="319" t="e">
        <f>VLOOKUP(H826,#REF!,1,FALSE)</f>
        <v>#REF!</v>
      </c>
      <c r="J826" s="462" t="s">
        <v>35</v>
      </c>
      <c r="K826" s="317" t="s">
        <v>624</v>
      </c>
      <c r="L826" s="322" t="s">
        <v>4683</v>
      </c>
      <c r="M826" s="354" t="s">
        <v>4678</v>
      </c>
      <c r="N826" s="402">
        <v>44805</v>
      </c>
      <c r="O826" s="315" t="s">
        <v>725</v>
      </c>
      <c r="P826" s="513">
        <v>4350</v>
      </c>
      <c r="Q826" s="514">
        <v>64</v>
      </c>
      <c r="R826" s="513">
        <f t="shared" si="50"/>
        <v>278400</v>
      </c>
      <c r="S826" s="327">
        <v>202309</v>
      </c>
      <c r="T826" s="322" t="s">
        <v>4684</v>
      </c>
      <c r="U826" s="315"/>
      <c r="V826" s="516">
        <v>63.986244202000002</v>
      </c>
      <c r="W826" s="517">
        <v>0</v>
      </c>
      <c r="X826" s="333">
        <v>45078</v>
      </c>
      <c r="Y826" s="333">
        <v>45199</v>
      </c>
      <c r="Z826" s="322" t="s">
        <v>4685</v>
      </c>
      <c r="AA826" s="472">
        <v>0.4</v>
      </c>
      <c r="AB826" s="343">
        <v>150</v>
      </c>
      <c r="AC826" s="506">
        <f t="shared" ref="AC826:AC889" si="51">AA826*AB826</f>
        <v>60</v>
      </c>
      <c r="AD826" s="348"/>
    </row>
    <row r="827" spans="1:30" s="336" customFormat="1" ht="15" customHeight="1">
      <c r="A827" s="317" t="s">
        <v>783</v>
      </c>
      <c r="B827" s="315" t="s">
        <v>3604</v>
      </c>
      <c r="C827" s="315" t="s">
        <v>149</v>
      </c>
      <c r="D827" s="315" t="s">
        <v>44</v>
      </c>
      <c r="E827" s="317" t="s">
        <v>4675</v>
      </c>
      <c r="F827" s="317" t="s">
        <v>4676</v>
      </c>
      <c r="G827" s="317" t="s">
        <v>33</v>
      </c>
      <c r="H827" s="318" t="s">
        <v>4686</v>
      </c>
      <c r="I827" s="319" t="e">
        <f>VLOOKUP(H827,#REF!,1,FALSE)</f>
        <v>#REF!</v>
      </c>
      <c r="J827" s="462" t="s">
        <v>35</v>
      </c>
      <c r="K827" s="317" t="s">
        <v>624</v>
      </c>
      <c r="L827" s="322" t="s">
        <v>4687</v>
      </c>
      <c r="M827" s="354" t="s">
        <v>4678</v>
      </c>
      <c r="N827" s="402">
        <v>44682</v>
      </c>
      <c r="O827" s="315" t="s">
        <v>328</v>
      </c>
      <c r="P827" s="513">
        <v>4350</v>
      </c>
      <c r="Q827" s="514">
        <v>82.4</v>
      </c>
      <c r="R827" s="513">
        <f t="shared" si="50"/>
        <v>358440</v>
      </c>
      <c r="S827" s="327">
        <v>202309</v>
      </c>
      <c r="T827" s="322" t="s">
        <v>4688</v>
      </c>
      <c r="U827" s="315"/>
      <c r="V827" s="516">
        <v>82.332687378000003</v>
      </c>
      <c r="W827" s="517">
        <v>0</v>
      </c>
      <c r="X827" s="333">
        <v>45047</v>
      </c>
      <c r="Y827" s="333">
        <v>45412</v>
      </c>
      <c r="Z827" s="322" t="s">
        <v>4689</v>
      </c>
      <c r="AA827" s="472">
        <v>0.4</v>
      </c>
      <c r="AB827" s="343">
        <v>200</v>
      </c>
      <c r="AC827" s="506">
        <f t="shared" si="51"/>
        <v>80</v>
      </c>
      <c r="AD827" s="348"/>
    </row>
    <row r="828" spans="1:30" s="336" customFormat="1" ht="15" customHeight="1">
      <c r="A828" s="317" t="s">
        <v>776</v>
      </c>
      <c r="B828" s="315" t="s">
        <v>3604</v>
      </c>
      <c r="C828" s="315" t="s">
        <v>2838</v>
      </c>
      <c r="D828" s="315" t="s">
        <v>3618</v>
      </c>
      <c r="E828" s="317" t="s">
        <v>4690</v>
      </c>
      <c r="F828" s="317" t="s">
        <v>4691</v>
      </c>
      <c r="G828" s="317" t="s">
        <v>33</v>
      </c>
      <c r="H828" s="318" t="s">
        <v>4692</v>
      </c>
      <c r="I828" s="319" t="e">
        <f>VLOOKUP(H828,#REF!,1,FALSE)</f>
        <v>#REF!</v>
      </c>
      <c r="J828" s="462" t="s">
        <v>35</v>
      </c>
      <c r="K828" s="317" t="s">
        <v>4693</v>
      </c>
      <c r="L828" s="463" t="s">
        <v>4694</v>
      </c>
      <c r="M828" s="354" t="s">
        <v>4695</v>
      </c>
      <c r="N828" s="402">
        <v>44470</v>
      </c>
      <c r="O828" s="315" t="s">
        <v>460</v>
      </c>
      <c r="P828" s="513">
        <v>4167</v>
      </c>
      <c r="Q828" s="514">
        <v>30</v>
      </c>
      <c r="R828" s="513">
        <f t="shared" si="50"/>
        <v>125010</v>
      </c>
      <c r="S828" s="327">
        <v>202309</v>
      </c>
      <c r="T828" s="322" t="s">
        <v>4696</v>
      </c>
      <c r="U828" s="315"/>
      <c r="V828" s="516">
        <v>29.619115828999998</v>
      </c>
      <c r="W828" s="517">
        <v>0</v>
      </c>
      <c r="X828" s="333">
        <v>45108</v>
      </c>
      <c r="Y828" s="333">
        <v>45473</v>
      </c>
      <c r="Z828" s="322" t="s">
        <v>4697</v>
      </c>
      <c r="AA828" s="472">
        <v>0.3</v>
      </c>
      <c r="AB828" s="343">
        <v>100</v>
      </c>
      <c r="AC828" s="506">
        <f t="shared" si="51"/>
        <v>30</v>
      </c>
      <c r="AD828" s="348"/>
    </row>
    <row r="829" spans="1:30" s="336" customFormat="1" ht="15" customHeight="1">
      <c r="A829" s="317" t="s">
        <v>783</v>
      </c>
      <c r="B829" s="315" t="s">
        <v>3604</v>
      </c>
      <c r="C829" s="315" t="s">
        <v>1280</v>
      </c>
      <c r="D829" s="315" t="s">
        <v>3618</v>
      </c>
      <c r="E829" s="317" t="s">
        <v>4698</v>
      </c>
      <c r="F829" s="317" t="s">
        <v>4699</v>
      </c>
      <c r="G829" s="317" t="s">
        <v>33</v>
      </c>
      <c r="H829" s="318" t="s">
        <v>4700</v>
      </c>
      <c r="I829" s="319" t="e">
        <f>VLOOKUP(H829,#REF!,1,FALSE)</f>
        <v>#REF!</v>
      </c>
      <c r="J829" s="462" t="s">
        <v>35</v>
      </c>
      <c r="K829" s="317" t="s">
        <v>1544</v>
      </c>
      <c r="L829" s="463" t="s">
        <v>4701</v>
      </c>
      <c r="M829" s="354" t="s">
        <v>4702</v>
      </c>
      <c r="N829" s="402" t="s">
        <v>4703</v>
      </c>
      <c r="O829" s="315" t="s">
        <v>1253</v>
      </c>
      <c r="P829" s="513">
        <v>5200</v>
      </c>
      <c r="Q829" s="514">
        <v>0</v>
      </c>
      <c r="R829" s="513">
        <f t="shared" si="50"/>
        <v>0</v>
      </c>
      <c r="S829" s="327">
        <v>202309</v>
      </c>
      <c r="T829" s="322" t="s">
        <v>4704</v>
      </c>
      <c r="U829" s="315"/>
      <c r="V829" s="516">
        <v>0</v>
      </c>
      <c r="W829" s="517">
        <v>0</v>
      </c>
      <c r="X829" s="333">
        <v>44470</v>
      </c>
      <c r="Y829" s="333">
        <v>44834</v>
      </c>
      <c r="Z829" s="519"/>
      <c r="AA829" s="482">
        <v>0</v>
      </c>
      <c r="AB829" s="506">
        <v>0</v>
      </c>
      <c r="AC829" s="506">
        <f t="shared" si="51"/>
        <v>0</v>
      </c>
      <c r="AD829" s="348"/>
    </row>
    <row r="830" spans="1:30" s="336" customFormat="1" ht="15" customHeight="1">
      <c r="A830" s="317" t="s">
        <v>783</v>
      </c>
      <c r="B830" s="315" t="s">
        <v>3604</v>
      </c>
      <c r="C830" s="315" t="s">
        <v>1280</v>
      </c>
      <c r="D830" s="315" t="s">
        <v>3618</v>
      </c>
      <c r="E830" s="317" t="s">
        <v>4698</v>
      </c>
      <c r="F830" s="317" t="s">
        <v>4699</v>
      </c>
      <c r="G830" s="317" t="s">
        <v>33</v>
      </c>
      <c r="H830" s="318" t="s">
        <v>4705</v>
      </c>
      <c r="I830" s="319" t="e">
        <f>VLOOKUP(H830,#REF!,1,FALSE)</f>
        <v>#REF!</v>
      </c>
      <c r="J830" s="462" t="s">
        <v>35</v>
      </c>
      <c r="K830" s="317" t="s">
        <v>1544</v>
      </c>
      <c r="L830" s="463" t="s">
        <v>4706</v>
      </c>
      <c r="M830" s="354" t="s">
        <v>4702</v>
      </c>
      <c r="N830" s="402" t="s">
        <v>772</v>
      </c>
      <c r="O830" s="315" t="s">
        <v>867</v>
      </c>
      <c r="P830" s="513">
        <v>5200</v>
      </c>
      <c r="Q830" s="514">
        <v>42.9</v>
      </c>
      <c r="R830" s="513">
        <f t="shared" si="50"/>
        <v>223080</v>
      </c>
      <c r="S830" s="327">
        <v>202309</v>
      </c>
      <c r="T830" s="322" t="s">
        <v>4707</v>
      </c>
      <c r="U830" s="315"/>
      <c r="V830" s="516">
        <v>42.830936432000001</v>
      </c>
      <c r="W830" s="517">
        <v>0</v>
      </c>
      <c r="X830" s="333">
        <v>45078</v>
      </c>
      <c r="Y830" s="333">
        <v>45443</v>
      </c>
      <c r="Z830" s="322" t="s">
        <v>4708</v>
      </c>
      <c r="AA830" s="472">
        <v>0.2</v>
      </c>
      <c r="AB830" s="343">
        <v>200</v>
      </c>
      <c r="AC830" s="506">
        <f t="shared" si="51"/>
        <v>40</v>
      </c>
      <c r="AD830" s="348"/>
    </row>
    <row r="831" spans="1:30" s="336" customFormat="1" ht="15" customHeight="1">
      <c r="A831" s="317" t="s">
        <v>776</v>
      </c>
      <c r="B831" s="315" t="s">
        <v>3604</v>
      </c>
      <c r="C831" s="315" t="s">
        <v>2783</v>
      </c>
      <c r="D831" s="315" t="s">
        <v>3618</v>
      </c>
      <c r="E831" s="317" t="s">
        <v>73</v>
      </c>
      <c r="F831" s="317" t="s">
        <v>74</v>
      </c>
      <c r="G831" s="317" t="s">
        <v>33</v>
      </c>
      <c r="H831" s="318" t="s">
        <v>4709</v>
      </c>
      <c r="I831" s="319" t="e">
        <f>VLOOKUP(H831,#REF!,1,FALSE)</f>
        <v>#REF!</v>
      </c>
      <c r="J831" s="462" t="s">
        <v>35</v>
      </c>
      <c r="K831" s="317" t="s">
        <v>3837</v>
      </c>
      <c r="L831" s="463" t="s">
        <v>4710</v>
      </c>
      <c r="M831" s="354" t="s">
        <v>4711</v>
      </c>
      <c r="N831" s="402">
        <v>44501</v>
      </c>
      <c r="O831" s="315" t="s">
        <v>328</v>
      </c>
      <c r="P831" s="513">
        <v>4200</v>
      </c>
      <c r="Q831" s="514">
        <v>50</v>
      </c>
      <c r="R831" s="513">
        <f t="shared" si="50"/>
        <v>210000</v>
      </c>
      <c r="S831" s="327">
        <v>202309</v>
      </c>
      <c r="T831" s="322" t="s">
        <v>4712</v>
      </c>
      <c r="U831" s="315"/>
      <c r="V831" s="516">
        <v>49.508415221999996</v>
      </c>
      <c r="W831" s="517">
        <v>0</v>
      </c>
      <c r="X831" s="518">
        <v>45017</v>
      </c>
      <c r="Y831" s="518">
        <v>45382</v>
      </c>
      <c r="Z831" s="519" t="s">
        <v>4713</v>
      </c>
      <c r="AA831" s="472">
        <v>0.25</v>
      </c>
      <c r="AB831" s="506">
        <v>200</v>
      </c>
      <c r="AC831" s="506">
        <f t="shared" si="51"/>
        <v>50</v>
      </c>
      <c r="AD831" s="348"/>
    </row>
    <row r="832" spans="1:30" s="336" customFormat="1" ht="15" customHeight="1">
      <c r="A832" s="317" t="s">
        <v>776</v>
      </c>
      <c r="B832" s="315" t="s">
        <v>3604</v>
      </c>
      <c r="C832" s="315" t="s">
        <v>2783</v>
      </c>
      <c r="D832" s="315" t="s">
        <v>3618</v>
      </c>
      <c r="E832" s="315" t="s">
        <v>73</v>
      </c>
      <c r="F832" s="315" t="s">
        <v>74</v>
      </c>
      <c r="G832" s="317" t="s">
        <v>33</v>
      </c>
      <c r="H832" s="318" t="s">
        <v>4709</v>
      </c>
      <c r="I832" s="319" t="e">
        <f>VLOOKUP(H832,#REF!,1,FALSE)</f>
        <v>#REF!</v>
      </c>
      <c r="J832" s="462" t="s">
        <v>35</v>
      </c>
      <c r="K832" s="317" t="s">
        <v>3837</v>
      </c>
      <c r="L832" s="322" t="s">
        <v>4714</v>
      </c>
      <c r="M832" s="322" t="s">
        <v>4711</v>
      </c>
      <c r="N832" s="402">
        <v>44593</v>
      </c>
      <c r="O832" s="315" t="s">
        <v>328</v>
      </c>
      <c r="P832" s="513">
        <v>4200</v>
      </c>
      <c r="Q832" s="514">
        <v>52.9</v>
      </c>
      <c r="R832" s="513">
        <f t="shared" si="50"/>
        <v>222180</v>
      </c>
      <c r="S832" s="327">
        <v>202309</v>
      </c>
      <c r="T832" s="322" t="s">
        <v>4715</v>
      </c>
      <c r="U832" s="315"/>
      <c r="V832" s="516">
        <v>52.867763519</v>
      </c>
      <c r="W832" s="517">
        <v>0</v>
      </c>
      <c r="X832" s="518">
        <v>45017</v>
      </c>
      <c r="Y832" s="518">
        <v>45382</v>
      </c>
      <c r="Z832" s="322" t="s">
        <v>4716</v>
      </c>
      <c r="AA832" s="472">
        <v>0.25</v>
      </c>
      <c r="AB832" s="343">
        <v>200</v>
      </c>
      <c r="AC832" s="506">
        <f t="shared" si="51"/>
        <v>50</v>
      </c>
      <c r="AD832" s="348"/>
    </row>
    <row r="833" spans="1:30" s="336" customFormat="1" ht="15" customHeight="1">
      <c r="A833" s="317" t="s">
        <v>776</v>
      </c>
      <c r="B833" s="315" t="s">
        <v>3604</v>
      </c>
      <c r="C833" s="315" t="s">
        <v>2783</v>
      </c>
      <c r="D833" s="315" t="s">
        <v>3618</v>
      </c>
      <c r="E833" s="315" t="s">
        <v>73</v>
      </c>
      <c r="F833" s="315" t="s">
        <v>74</v>
      </c>
      <c r="G833" s="317" t="s">
        <v>33</v>
      </c>
      <c r="H833" s="462" t="s">
        <v>4717</v>
      </c>
      <c r="I833" s="319" t="e">
        <f>VLOOKUP(H833,#REF!,1,FALSE)</f>
        <v>#REF!</v>
      </c>
      <c r="J833" s="462" t="s">
        <v>35</v>
      </c>
      <c r="K833" s="317" t="s">
        <v>3622</v>
      </c>
      <c r="L833" s="322" t="s">
        <v>4718</v>
      </c>
      <c r="M833" s="322" t="s">
        <v>3624</v>
      </c>
      <c r="N833" s="402" t="s">
        <v>4719</v>
      </c>
      <c r="O833" s="315" t="s">
        <v>1332</v>
      </c>
      <c r="P833" s="342">
        <v>4200</v>
      </c>
      <c r="Q833" s="514">
        <v>0</v>
      </c>
      <c r="R833" s="513">
        <f t="shared" si="50"/>
        <v>0</v>
      </c>
      <c r="S833" s="327">
        <v>202309</v>
      </c>
      <c r="T833" s="322" t="s">
        <v>4720</v>
      </c>
      <c r="U833" s="315"/>
      <c r="V833" s="516">
        <v>0</v>
      </c>
      <c r="W833" s="517">
        <v>0</v>
      </c>
      <c r="X833" s="333">
        <v>44654</v>
      </c>
      <c r="Y833" s="333">
        <v>45016</v>
      </c>
      <c r="Z833" s="519"/>
      <c r="AA833" s="482">
        <v>0</v>
      </c>
      <c r="AB833" s="506">
        <v>0</v>
      </c>
      <c r="AC833" s="506">
        <f t="shared" si="51"/>
        <v>0</v>
      </c>
      <c r="AD833" s="348"/>
    </row>
    <row r="834" spans="1:30" s="336" customFormat="1" ht="15" customHeight="1">
      <c r="A834" s="317" t="s">
        <v>764</v>
      </c>
      <c r="B834" s="315" t="s">
        <v>3604</v>
      </c>
      <c r="C834" s="315" t="s">
        <v>2783</v>
      </c>
      <c r="D834" s="315" t="s">
        <v>3618</v>
      </c>
      <c r="E834" s="315" t="s">
        <v>73</v>
      </c>
      <c r="F834" s="315" t="s">
        <v>74</v>
      </c>
      <c r="G834" s="317" t="s">
        <v>33</v>
      </c>
      <c r="H834" s="462" t="s">
        <v>4721</v>
      </c>
      <c r="I834" s="319" t="e">
        <f>VLOOKUP(H834,#REF!,1,FALSE)</f>
        <v>#REF!</v>
      </c>
      <c r="J834" s="462" t="s">
        <v>35</v>
      </c>
      <c r="K834" s="317" t="s">
        <v>4722</v>
      </c>
      <c r="L834" s="322" t="s">
        <v>4723</v>
      </c>
      <c r="M834" s="322" t="s">
        <v>4724</v>
      </c>
      <c r="N834" s="402" t="s">
        <v>4725</v>
      </c>
      <c r="O834" s="315" t="s">
        <v>3182</v>
      </c>
      <c r="P834" s="342">
        <v>4200</v>
      </c>
      <c r="Q834" s="514">
        <v>0</v>
      </c>
      <c r="R834" s="513">
        <f t="shared" si="50"/>
        <v>0</v>
      </c>
      <c r="S834" s="327">
        <v>202309</v>
      </c>
      <c r="T834" s="322" t="s">
        <v>4726</v>
      </c>
      <c r="U834" s="315"/>
      <c r="V834" s="516">
        <v>0</v>
      </c>
      <c r="W834" s="517">
        <v>0</v>
      </c>
      <c r="X834" s="333">
        <v>44744</v>
      </c>
      <c r="Y834" s="333">
        <v>45016</v>
      </c>
      <c r="Z834" s="519"/>
      <c r="AA834" s="482">
        <v>0</v>
      </c>
      <c r="AB834" s="506">
        <v>0</v>
      </c>
      <c r="AC834" s="506">
        <f t="shared" si="51"/>
        <v>0</v>
      </c>
      <c r="AD834" s="348"/>
    </row>
    <row r="835" spans="1:30" s="336" customFormat="1" ht="15" customHeight="1">
      <c r="A835" s="317" t="s">
        <v>776</v>
      </c>
      <c r="B835" s="315" t="s">
        <v>3604</v>
      </c>
      <c r="C835" s="315" t="s">
        <v>2783</v>
      </c>
      <c r="D835" s="315" t="s">
        <v>3618</v>
      </c>
      <c r="E835" s="315" t="s">
        <v>73</v>
      </c>
      <c r="F835" s="315" t="s">
        <v>74</v>
      </c>
      <c r="G835" s="317" t="s">
        <v>33</v>
      </c>
      <c r="H835" s="462" t="s">
        <v>4727</v>
      </c>
      <c r="I835" s="319" t="e">
        <f>VLOOKUP(H835,#REF!,1,FALSE)</f>
        <v>#REF!</v>
      </c>
      <c r="J835" s="462" t="s">
        <v>35</v>
      </c>
      <c r="K835" s="317" t="s">
        <v>4728</v>
      </c>
      <c r="L835" s="322" t="s">
        <v>4729</v>
      </c>
      <c r="M835" s="322" t="s">
        <v>4730</v>
      </c>
      <c r="N835" s="402" t="s">
        <v>4731</v>
      </c>
      <c r="O835" s="315" t="s">
        <v>1332</v>
      </c>
      <c r="P835" s="342">
        <v>4200</v>
      </c>
      <c r="Q835" s="514">
        <v>0</v>
      </c>
      <c r="R835" s="513">
        <f t="shared" si="50"/>
        <v>0</v>
      </c>
      <c r="S835" s="327">
        <v>202309</v>
      </c>
      <c r="T835" s="322" t="s">
        <v>4732</v>
      </c>
      <c r="U835" s="315"/>
      <c r="V835" s="516">
        <v>0</v>
      </c>
      <c r="W835" s="517">
        <v>0</v>
      </c>
      <c r="X835" s="518">
        <v>45017</v>
      </c>
      <c r="Y835" s="518">
        <v>45382</v>
      </c>
      <c r="Z835" s="519"/>
      <c r="AA835" s="482">
        <v>0</v>
      </c>
      <c r="AB835" s="506">
        <v>0</v>
      </c>
      <c r="AC835" s="506">
        <f t="shared" si="51"/>
        <v>0</v>
      </c>
      <c r="AD835" s="348"/>
    </row>
    <row r="836" spans="1:30" s="336" customFormat="1" ht="15" customHeight="1">
      <c r="A836" s="317" t="s">
        <v>764</v>
      </c>
      <c r="B836" s="315" t="s">
        <v>3604</v>
      </c>
      <c r="C836" s="315" t="s">
        <v>2783</v>
      </c>
      <c r="D836" s="315" t="s">
        <v>3618</v>
      </c>
      <c r="E836" s="315" t="s">
        <v>73</v>
      </c>
      <c r="F836" s="315" t="s">
        <v>74</v>
      </c>
      <c r="G836" s="317" t="s">
        <v>33</v>
      </c>
      <c r="H836" s="462" t="s">
        <v>4733</v>
      </c>
      <c r="I836" s="319" t="e">
        <f>VLOOKUP(H836,#REF!,1,FALSE)</f>
        <v>#REF!</v>
      </c>
      <c r="J836" s="462" t="s">
        <v>35</v>
      </c>
      <c r="K836" s="317" t="s">
        <v>4728</v>
      </c>
      <c r="L836" s="322" t="s">
        <v>4734</v>
      </c>
      <c r="M836" s="322" t="s">
        <v>4735</v>
      </c>
      <c r="N836" s="402" t="s">
        <v>4736</v>
      </c>
      <c r="O836" s="343" t="s">
        <v>1332</v>
      </c>
      <c r="P836" s="342">
        <v>4200</v>
      </c>
      <c r="Q836" s="514">
        <v>0</v>
      </c>
      <c r="R836" s="513">
        <f t="shared" si="50"/>
        <v>0</v>
      </c>
      <c r="S836" s="327">
        <v>202309</v>
      </c>
      <c r="T836" s="322" t="s">
        <v>4737</v>
      </c>
      <c r="U836" s="315"/>
      <c r="V836" s="516">
        <v>0</v>
      </c>
      <c r="W836" s="517">
        <v>0</v>
      </c>
      <c r="X836" s="333">
        <v>44805</v>
      </c>
      <c r="Y836" s="518">
        <v>45016</v>
      </c>
      <c r="Z836" s="519"/>
      <c r="AA836" s="482">
        <v>0</v>
      </c>
      <c r="AB836" s="506">
        <v>0</v>
      </c>
      <c r="AC836" s="506">
        <f t="shared" si="51"/>
        <v>0</v>
      </c>
      <c r="AD836" s="348"/>
    </row>
    <row r="837" spans="1:30" s="52" customFormat="1" ht="15" customHeight="1">
      <c r="A837" s="54" t="s">
        <v>783</v>
      </c>
      <c r="B837" s="53" t="s">
        <v>3604</v>
      </c>
      <c r="C837" s="53" t="s">
        <v>3226</v>
      </c>
      <c r="D837" s="53" t="s">
        <v>3658</v>
      </c>
      <c r="E837" s="53" t="s">
        <v>73</v>
      </c>
      <c r="F837" s="53" t="s">
        <v>74</v>
      </c>
      <c r="G837" s="54" t="s">
        <v>33</v>
      </c>
      <c r="H837" s="215" t="s">
        <v>4738</v>
      </c>
      <c r="I837" s="35" t="e">
        <f>VLOOKUP(H837,#REF!,1,FALSE)</f>
        <v>#REF!</v>
      </c>
      <c r="J837" s="215" t="s">
        <v>35</v>
      </c>
      <c r="K837" s="54" t="s">
        <v>3418</v>
      </c>
      <c r="L837" s="58" t="s">
        <v>4739</v>
      </c>
      <c r="M837" s="58" t="s">
        <v>4740</v>
      </c>
      <c r="N837" s="191">
        <v>45170</v>
      </c>
      <c r="O837" s="81" t="s">
        <v>328</v>
      </c>
      <c r="P837" s="84">
        <v>4900</v>
      </c>
      <c r="Q837" s="84">
        <v>90.5</v>
      </c>
      <c r="R837" s="268">
        <f t="shared" si="50"/>
        <v>443450</v>
      </c>
      <c r="S837" s="45">
        <v>202309</v>
      </c>
      <c r="T837" s="58" t="s">
        <v>4297</v>
      </c>
      <c r="U837" s="53"/>
      <c r="V837" s="270">
        <v>90.463714600000003</v>
      </c>
      <c r="W837" s="53"/>
      <c r="X837" s="49"/>
      <c r="Y837" s="276"/>
      <c r="Z837" s="58" t="s">
        <v>4741</v>
      </c>
      <c r="AA837" s="223">
        <v>0.4</v>
      </c>
      <c r="AB837" s="81">
        <v>200</v>
      </c>
      <c r="AC837" s="81">
        <f t="shared" si="51"/>
        <v>80</v>
      </c>
      <c r="AD837" s="80"/>
    </row>
    <row r="838" spans="1:30" s="336" customFormat="1" ht="15" customHeight="1">
      <c r="A838" s="317" t="s">
        <v>764</v>
      </c>
      <c r="B838" s="315" t="s">
        <v>3604</v>
      </c>
      <c r="C838" s="315" t="s">
        <v>3161</v>
      </c>
      <c r="D838" s="315" t="s">
        <v>44</v>
      </c>
      <c r="E838" s="317" t="s">
        <v>4742</v>
      </c>
      <c r="F838" s="317" t="s">
        <v>4743</v>
      </c>
      <c r="G838" s="317" t="s">
        <v>33</v>
      </c>
      <c r="H838" s="318" t="s">
        <v>4744</v>
      </c>
      <c r="I838" s="319" t="e">
        <f>VLOOKUP(H838,#REF!,1,FALSE)</f>
        <v>#REF!</v>
      </c>
      <c r="J838" s="462" t="s">
        <v>35</v>
      </c>
      <c r="K838" s="315" t="s">
        <v>3652</v>
      </c>
      <c r="L838" s="322" t="s">
        <v>3881</v>
      </c>
      <c r="M838" s="322" t="s">
        <v>3882</v>
      </c>
      <c r="N838" s="402" t="s">
        <v>4745</v>
      </c>
      <c r="O838" s="315" t="s">
        <v>3884</v>
      </c>
      <c r="P838" s="342">
        <v>10417</v>
      </c>
      <c r="Q838" s="514">
        <v>0</v>
      </c>
      <c r="R838" s="513">
        <f t="shared" si="50"/>
        <v>0</v>
      </c>
      <c r="S838" s="327">
        <v>202309</v>
      </c>
      <c r="T838" s="322" t="s">
        <v>4746</v>
      </c>
      <c r="U838" s="315"/>
      <c r="V838" s="516">
        <v>0</v>
      </c>
      <c r="W838" s="517">
        <v>0</v>
      </c>
      <c r="X838" s="333">
        <v>44470</v>
      </c>
      <c r="Y838" s="333">
        <v>44834</v>
      </c>
      <c r="Z838" s="519"/>
      <c r="AA838" s="482">
        <v>0</v>
      </c>
      <c r="AB838" s="506">
        <v>0</v>
      </c>
      <c r="AC838" s="506">
        <f t="shared" si="51"/>
        <v>0</v>
      </c>
      <c r="AD838" s="348"/>
    </row>
    <row r="839" spans="1:30" s="336" customFormat="1" ht="15" customHeight="1">
      <c r="A839" s="317" t="s">
        <v>764</v>
      </c>
      <c r="B839" s="315" t="s">
        <v>3604</v>
      </c>
      <c r="C839" s="315" t="s">
        <v>3161</v>
      </c>
      <c r="D839" s="315" t="s">
        <v>44</v>
      </c>
      <c r="E839" s="317" t="s">
        <v>4742</v>
      </c>
      <c r="F839" s="317" t="s">
        <v>4743</v>
      </c>
      <c r="G839" s="317" t="s">
        <v>33</v>
      </c>
      <c r="H839" s="318" t="s">
        <v>4744</v>
      </c>
      <c r="I839" s="319" t="e">
        <f>VLOOKUP(H839,#REF!,1,FALSE)</f>
        <v>#REF!</v>
      </c>
      <c r="J839" s="462" t="s">
        <v>35</v>
      </c>
      <c r="K839" s="317" t="s">
        <v>3652</v>
      </c>
      <c r="L839" s="463" t="s">
        <v>3886</v>
      </c>
      <c r="M839" s="354" t="s">
        <v>3887</v>
      </c>
      <c r="N839" s="402" t="s">
        <v>4747</v>
      </c>
      <c r="O839" s="315" t="s">
        <v>4748</v>
      </c>
      <c r="P839" s="342">
        <v>10417</v>
      </c>
      <c r="Q839" s="514">
        <v>0</v>
      </c>
      <c r="R839" s="513">
        <f t="shared" si="50"/>
        <v>0</v>
      </c>
      <c r="S839" s="327">
        <v>202309</v>
      </c>
      <c r="T839" s="322" t="s">
        <v>4749</v>
      </c>
      <c r="U839" s="315"/>
      <c r="V839" s="516">
        <v>0</v>
      </c>
      <c r="W839" s="517">
        <v>0</v>
      </c>
      <c r="X839" s="333">
        <v>44470</v>
      </c>
      <c r="Y839" s="333">
        <v>44834</v>
      </c>
      <c r="Z839" s="519"/>
      <c r="AA839" s="482">
        <v>0</v>
      </c>
      <c r="AB839" s="506">
        <v>0</v>
      </c>
      <c r="AC839" s="506">
        <f t="shared" si="51"/>
        <v>0</v>
      </c>
      <c r="AD839" s="348"/>
    </row>
    <row r="840" spans="1:30" s="336" customFormat="1" ht="15" customHeight="1">
      <c r="A840" s="317" t="s">
        <v>764</v>
      </c>
      <c r="B840" s="315" t="s">
        <v>3604</v>
      </c>
      <c r="C840" s="315" t="s">
        <v>3161</v>
      </c>
      <c r="D840" s="315" t="s">
        <v>44</v>
      </c>
      <c r="E840" s="317" t="s">
        <v>4742</v>
      </c>
      <c r="F840" s="317" t="s">
        <v>4743</v>
      </c>
      <c r="G840" s="491" t="s">
        <v>33</v>
      </c>
      <c r="H840" s="318" t="s">
        <v>4750</v>
      </c>
      <c r="I840" s="319" t="e">
        <f>VLOOKUP(H840,#REF!,1,FALSE)</f>
        <v>#REF!</v>
      </c>
      <c r="J840" s="462" t="s">
        <v>35</v>
      </c>
      <c r="K840" s="491" t="s">
        <v>3061</v>
      </c>
      <c r="L840" s="498" t="s">
        <v>3920</v>
      </c>
      <c r="M840" s="354" t="s">
        <v>3921</v>
      </c>
      <c r="N840" s="402" t="s">
        <v>4751</v>
      </c>
      <c r="O840" s="490" t="s">
        <v>4752</v>
      </c>
      <c r="P840" s="342">
        <v>10417</v>
      </c>
      <c r="Q840" s="514">
        <v>0</v>
      </c>
      <c r="R840" s="513">
        <f t="shared" si="50"/>
        <v>0</v>
      </c>
      <c r="S840" s="327">
        <v>202309</v>
      </c>
      <c r="T840" s="500" t="s">
        <v>4753</v>
      </c>
      <c r="U840" s="315"/>
      <c r="V840" s="516">
        <v>0</v>
      </c>
      <c r="W840" s="517">
        <v>0</v>
      </c>
      <c r="X840" s="333">
        <v>44593</v>
      </c>
      <c r="Y840" s="333">
        <v>44834</v>
      </c>
      <c r="Z840" s="519"/>
      <c r="AA840" s="482">
        <v>0</v>
      </c>
      <c r="AB840" s="506">
        <v>0</v>
      </c>
      <c r="AC840" s="506">
        <f t="shared" si="51"/>
        <v>0</v>
      </c>
      <c r="AD840" s="348"/>
    </row>
    <row r="841" spans="1:30" s="52" customFormat="1" ht="15" customHeight="1">
      <c r="A841" s="282" t="s">
        <v>764</v>
      </c>
      <c r="B841" s="53" t="s">
        <v>3604</v>
      </c>
      <c r="C841" s="53" t="s">
        <v>1869</v>
      </c>
      <c r="D841" s="53" t="s">
        <v>44</v>
      </c>
      <c r="E841" s="54" t="s">
        <v>4742</v>
      </c>
      <c r="F841" s="54" t="s">
        <v>4743</v>
      </c>
      <c r="G841" s="54" t="s">
        <v>33</v>
      </c>
      <c r="H841" s="55" t="s">
        <v>4754</v>
      </c>
      <c r="I841" s="35" t="e">
        <f>VLOOKUP(H841,#REF!,1,FALSE)</f>
        <v>#REF!</v>
      </c>
      <c r="J841" s="215" t="s">
        <v>35</v>
      </c>
      <c r="K841" s="54" t="s">
        <v>3945</v>
      </c>
      <c r="L841" s="154" t="s">
        <v>3946</v>
      </c>
      <c r="M841" s="72" t="s">
        <v>3947</v>
      </c>
      <c r="N841" s="191">
        <v>44958</v>
      </c>
      <c r="O841" s="53" t="s">
        <v>460</v>
      </c>
      <c r="P841" s="268">
        <v>5000</v>
      </c>
      <c r="Q841" s="269">
        <v>35.1</v>
      </c>
      <c r="R841" s="268">
        <f t="shared" si="50"/>
        <v>175500</v>
      </c>
      <c r="S841" s="45">
        <v>202309</v>
      </c>
      <c r="T841" s="58" t="s">
        <v>4755</v>
      </c>
      <c r="U841" s="53"/>
      <c r="V841" s="270">
        <v>35.020328522</v>
      </c>
      <c r="W841" s="271">
        <v>0</v>
      </c>
      <c r="X841" s="49"/>
      <c r="Y841" s="276"/>
      <c r="Z841" s="58" t="s">
        <v>4756</v>
      </c>
      <c r="AA841" s="223">
        <v>0.3</v>
      </c>
      <c r="AB841" s="81">
        <v>100</v>
      </c>
      <c r="AC841" s="258">
        <f t="shared" si="51"/>
        <v>30</v>
      </c>
      <c r="AD841" s="80"/>
    </row>
    <row r="842" spans="1:30" s="336" customFormat="1" ht="15" customHeight="1">
      <c r="A842" s="534" t="s">
        <v>764</v>
      </c>
      <c r="B842" s="315" t="s">
        <v>3604</v>
      </c>
      <c r="C842" s="315" t="s">
        <v>765</v>
      </c>
      <c r="D842" s="315" t="s">
        <v>44</v>
      </c>
      <c r="E842" s="317" t="s">
        <v>4742</v>
      </c>
      <c r="F842" s="317" t="s">
        <v>4743</v>
      </c>
      <c r="G842" s="317" t="s">
        <v>33</v>
      </c>
      <c r="H842" s="318" t="s">
        <v>4757</v>
      </c>
      <c r="I842" s="319" t="e">
        <f>VLOOKUP(H842,#REF!,1,FALSE)</f>
        <v>#REF!</v>
      </c>
      <c r="J842" s="462" t="s">
        <v>35</v>
      </c>
      <c r="K842" s="317" t="s">
        <v>3951</v>
      </c>
      <c r="L842" s="463" t="s">
        <v>3952</v>
      </c>
      <c r="M842" s="354" t="s">
        <v>3953</v>
      </c>
      <c r="N842" s="402">
        <v>44958</v>
      </c>
      <c r="O842" s="315" t="s">
        <v>328</v>
      </c>
      <c r="P842" s="513">
        <v>5000</v>
      </c>
      <c r="Q842" s="514">
        <v>64.099999999999994</v>
      </c>
      <c r="R842" s="513">
        <f t="shared" si="50"/>
        <v>320500</v>
      </c>
      <c r="S842" s="327">
        <v>202309</v>
      </c>
      <c r="T842" s="322" t="s">
        <v>4758</v>
      </c>
      <c r="U842" s="315"/>
      <c r="V842" s="516">
        <v>64.038734435999999</v>
      </c>
      <c r="W842" s="517">
        <v>0</v>
      </c>
      <c r="X842" s="333">
        <v>45078</v>
      </c>
      <c r="Y842" s="333">
        <v>45199</v>
      </c>
      <c r="Z842" s="322" t="s">
        <v>4759</v>
      </c>
      <c r="AA842" s="472">
        <v>0.3</v>
      </c>
      <c r="AB842" s="343">
        <v>200</v>
      </c>
      <c r="AC842" s="506">
        <f t="shared" si="51"/>
        <v>60</v>
      </c>
      <c r="AD842" s="348"/>
    </row>
    <row r="843" spans="1:30" s="336" customFormat="1" ht="15" customHeight="1">
      <c r="A843" s="534" t="s">
        <v>764</v>
      </c>
      <c r="B843" s="315" t="s">
        <v>3604</v>
      </c>
      <c r="C843" s="315" t="s">
        <v>3161</v>
      </c>
      <c r="D843" s="315" t="s">
        <v>44</v>
      </c>
      <c r="E843" s="317" t="s">
        <v>4742</v>
      </c>
      <c r="F843" s="317" t="s">
        <v>4743</v>
      </c>
      <c r="G843" s="317" t="s">
        <v>33</v>
      </c>
      <c r="H843" s="318" t="s">
        <v>4760</v>
      </c>
      <c r="I843" s="319" t="e">
        <f>VLOOKUP(H843,#REF!,1,FALSE)</f>
        <v>#REF!</v>
      </c>
      <c r="J843" s="462" t="s">
        <v>35</v>
      </c>
      <c r="K843" s="317" t="s">
        <v>3061</v>
      </c>
      <c r="L843" s="463" t="s">
        <v>3961</v>
      </c>
      <c r="M843" s="354" t="s">
        <v>3962</v>
      </c>
      <c r="N843" s="402" t="s">
        <v>4761</v>
      </c>
      <c r="O843" s="315" t="s">
        <v>1332</v>
      </c>
      <c r="P843" s="513">
        <v>8333</v>
      </c>
      <c r="Q843" s="514">
        <v>45.8</v>
      </c>
      <c r="R843" s="513">
        <f t="shared" si="50"/>
        <v>381651.4</v>
      </c>
      <c r="S843" s="327">
        <v>202309</v>
      </c>
      <c r="T843" s="322" t="s">
        <v>4762</v>
      </c>
      <c r="U843" s="315"/>
      <c r="V843" s="516">
        <v>45.736598968999999</v>
      </c>
      <c r="W843" s="517">
        <v>0</v>
      </c>
      <c r="X843" s="333">
        <v>44958</v>
      </c>
      <c r="Y843" s="518">
        <v>45230</v>
      </c>
      <c r="Z843" s="322" t="s">
        <v>4763</v>
      </c>
      <c r="AA843" s="472">
        <v>0.3</v>
      </c>
      <c r="AB843" s="343">
        <v>100</v>
      </c>
      <c r="AC843" s="506">
        <f t="shared" si="51"/>
        <v>30</v>
      </c>
      <c r="AD843" s="348"/>
    </row>
    <row r="844" spans="1:30" s="336" customFormat="1" ht="15" customHeight="1">
      <c r="A844" s="317" t="s">
        <v>764</v>
      </c>
      <c r="B844" s="315" t="s">
        <v>3604</v>
      </c>
      <c r="C844" s="315" t="s">
        <v>1280</v>
      </c>
      <c r="D844" s="315" t="s">
        <v>3618</v>
      </c>
      <c r="E844" s="317" t="s">
        <v>4764</v>
      </c>
      <c r="F844" s="317" t="s">
        <v>4765</v>
      </c>
      <c r="G844" s="491" t="s">
        <v>33</v>
      </c>
      <c r="H844" s="318" t="s">
        <v>4766</v>
      </c>
      <c r="I844" s="319" t="e">
        <f>VLOOKUP(H844,#REF!,1,FALSE)</f>
        <v>#REF!</v>
      </c>
      <c r="J844" s="462" t="s">
        <v>35</v>
      </c>
      <c r="K844" s="491" t="s">
        <v>4767</v>
      </c>
      <c r="L844" s="498" t="s">
        <v>4768</v>
      </c>
      <c r="M844" s="354" t="s">
        <v>4769</v>
      </c>
      <c r="N844" s="402" t="s">
        <v>4770</v>
      </c>
      <c r="O844" s="490" t="s">
        <v>1332</v>
      </c>
      <c r="P844" s="513">
        <v>5416.67</v>
      </c>
      <c r="Q844" s="514">
        <v>0</v>
      </c>
      <c r="R844" s="513">
        <f t="shared" si="50"/>
        <v>0</v>
      </c>
      <c r="S844" s="327">
        <v>202309</v>
      </c>
      <c r="T844" s="500" t="s">
        <v>4771</v>
      </c>
      <c r="U844" s="315"/>
      <c r="V844" s="516">
        <v>0</v>
      </c>
      <c r="W844" s="517">
        <v>0</v>
      </c>
      <c r="X844" s="333">
        <v>45017</v>
      </c>
      <c r="Y844" s="333">
        <v>45107</v>
      </c>
      <c r="Z844" s="519"/>
      <c r="AA844" s="482">
        <v>0</v>
      </c>
      <c r="AB844" s="506">
        <v>0</v>
      </c>
      <c r="AC844" s="506">
        <f t="shared" si="51"/>
        <v>0</v>
      </c>
      <c r="AD844" s="348"/>
    </row>
    <row r="845" spans="1:30" s="52" customFormat="1" ht="15" customHeight="1">
      <c r="A845" s="54" t="s">
        <v>776</v>
      </c>
      <c r="B845" s="53" t="s">
        <v>3604</v>
      </c>
      <c r="C845" s="53" t="s">
        <v>1280</v>
      </c>
      <c r="D845" s="53" t="s">
        <v>3618</v>
      </c>
      <c r="E845" s="54" t="s">
        <v>4764</v>
      </c>
      <c r="F845" s="54" t="s">
        <v>4765</v>
      </c>
      <c r="G845" s="241" t="s">
        <v>33</v>
      </c>
      <c r="H845" s="55" t="s">
        <v>4772</v>
      </c>
      <c r="I845" s="35" t="e">
        <f>VLOOKUP(H845,#REF!,1,FALSE)</f>
        <v>#REF!</v>
      </c>
      <c r="J845" s="215" t="s">
        <v>35</v>
      </c>
      <c r="K845" s="241" t="s">
        <v>4767</v>
      </c>
      <c r="L845" s="250" t="s">
        <v>4773</v>
      </c>
      <c r="M845" s="72" t="s">
        <v>4774</v>
      </c>
      <c r="N845" s="191">
        <v>45170</v>
      </c>
      <c r="O845" s="240" t="s">
        <v>328</v>
      </c>
      <c r="P845" s="268">
        <v>5416.67</v>
      </c>
      <c r="Q845" s="269">
        <v>60</v>
      </c>
      <c r="R845" s="268">
        <f t="shared" si="50"/>
        <v>325000.2</v>
      </c>
      <c r="S845" s="45">
        <v>202309</v>
      </c>
      <c r="T845" s="253" t="s">
        <v>4775</v>
      </c>
      <c r="U845" s="53"/>
      <c r="V845" s="270">
        <v>59.424686432000001</v>
      </c>
      <c r="W845" s="81"/>
      <c r="X845" s="49"/>
      <c r="Y845" s="49"/>
      <c r="Z845" s="58" t="s">
        <v>4776</v>
      </c>
      <c r="AA845" s="223">
        <v>0.3</v>
      </c>
      <c r="AB845" s="81">
        <v>200</v>
      </c>
      <c r="AC845" s="81">
        <f t="shared" si="51"/>
        <v>60</v>
      </c>
      <c r="AD845" s="80"/>
    </row>
    <row r="846" spans="1:30" s="336" customFormat="1" ht="15" customHeight="1">
      <c r="A846" s="317" t="s">
        <v>764</v>
      </c>
      <c r="B846" s="315" t="s">
        <v>3604</v>
      </c>
      <c r="C846" s="315" t="s">
        <v>1549</v>
      </c>
      <c r="D846" s="315" t="s">
        <v>3658</v>
      </c>
      <c r="E846" s="317" t="s">
        <v>4777</v>
      </c>
      <c r="F846" s="317" t="s">
        <v>4778</v>
      </c>
      <c r="G846" s="491" t="s">
        <v>33</v>
      </c>
      <c r="H846" s="318" t="s">
        <v>4779</v>
      </c>
      <c r="I846" s="319" t="e">
        <f>VLOOKUP(H846,#REF!,1,FALSE)</f>
        <v>#REF!</v>
      </c>
      <c r="J846" s="462" t="s">
        <v>1238</v>
      </c>
      <c r="K846" s="491" t="s">
        <v>1697</v>
      </c>
      <c r="L846" s="498" t="s">
        <v>4780</v>
      </c>
      <c r="M846" s="354" t="s">
        <v>1699</v>
      </c>
      <c r="N846" s="402">
        <v>44545</v>
      </c>
      <c r="O846" s="490" t="s">
        <v>1471</v>
      </c>
      <c r="P846" s="513">
        <v>11750</v>
      </c>
      <c r="Q846" s="514">
        <v>12</v>
      </c>
      <c r="R846" s="513">
        <f t="shared" si="50"/>
        <v>141000</v>
      </c>
      <c r="S846" s="327">
        <v>202309</v>
      </c>
      <c r="T846" s="500" t="s">
        <v>4781</v>
      </c>
      <c r="U846" s="315"/>
      <c r="V846" s="516">
        <v>6.9110395389999999</v>
      </c>
      <c r="W846" s="517">
        <v>0</v>
      </c>
      <c r="X846" s="333">
        <v>44896</v>
      </c>
      <c r="Y846" s="333">
        <v>45260</v>
      </c>
      <c r="Z846" s="322" t="s">
        <v>4782</v>
      </c>
      <c r="AA846" s="472">
        <v>0.3</v>
      </c>
      <c r="AB846" s="343">
        <v>40</v>
      </c>
      <c r="AC846" s="343">
        <f t="shared" si="51"/>
        <v>12</v>
      </c>
      <c r="AD846" s="348"/>
    </row>
    <row r="847" spans="1:30" s="336" customFormat="1" ht="15" customHeight="1">
      <c r="A847" s="317" t="s">
        <v>776</v>
      </c>
      <c r="B847" s="315" t="s">
        <v>3604</v>
      </c>
      <c r="C847" s="315" t="s">
        <v>1549</v>
      </c>
      <c r="D847" s="315" t="s">
        <v>3658</v>
      </c>
      <c r="E847" s="317" t="s">
        <v>4777</v>
      </c>
      <c r="F847" s="317" t="s">
        <v>4778</v>
      </c>
      <c r="G847" s="491" t="s">
        <v>33</v>
      </c>
      <c r="H847" s="318" t="s">
        <v>4779</v>
      </c>
      <c r="I847" s="319" t="e">
        <f>VLOOKUP(H847,#REF!,1,FALSE)</f>
        <v>#REF!</v>
      </c>
      <c r="J847" s="462" t="s">
        <v>1238</v>
      </c>
      <c r="K847" s="491" t="s">
        <v>1697</v>
      </c>
      <c r="L847" s="498" t="s">
        <v>4783</v>
      </c>
      <c r="M847" s="354" t="s">
        <v>1699</v>
      </c>
      <c r="N847" s="402">
        <v>44545</v>
      </c>
      <c r="O847" s="490" t="s">
        <v>1471</v>
      </c>
      <c r="P847" s="513">
        <v>7560</v>
      </c>
      <c r="Q847" s="514">
        <v>12.4</v>
      </c>
      <c r="R847" s="513">
        <f t="shared" si="50"/>
        <v>93744</v>
      </c>
      <c r="S847" s="327">
        <v>202309</v>
      </c>
      <c r="T847" s="500" t="s">
        <v>4784</v>
      </c>
      <c r="U847" s="315"/>
      <c r="V847" s="516">
        <v>12.364138807</v>
      </c>
      <c r="W847" s="517">
        <v>0</v>
      </c>
      <c r="X847" s="333">
        <v>44896</v>
      </c>
      <c r="Y847" s="333">
        <v>45260</v>
      </c>
      <c r="Z847" s="322" t="s">
        <v>4785</v>
      </c>
      <c r="AA847" s="472">
        <v>0.3</v>
      </c>
      <c r="AB847" s="343">
        <v>40</v>
      </c>
      <c r="AC847" s="343">
        <f t="shared" si="51"/>
        <v>12</v>
      </c>
      <c r="AD847" s="348"/>
    </row>
    <row r="848" spans="1:30" s="336" customFormat="1" ht="15" customHeight="1">
      <c r="A848" s="317" t="s">
        <v>783</v>
      </c>
      <c r="B848" s="315" t="s">
        <v>3604</v>
      </c>
      <c r="C848" s="315" t="s">
        <v>1549</v>
      </c>
      <c r="D848" s="315" t="s">
        <v>3658</v>
      </c>
      <c r="E848" s="317" t="s">
        <v>4777</v>
      </c>
      <c r="F848" s="317" t="s">
        <v>4778</v>
      </c>
      <c r="G848" s="491" t="s">
        <v>33</v>
      </c>
      <c r="H848" s="318" t="s">
        <v>4779</v>
      </c>
      <c r="I848" s="319" t="e">
        <f>VLOOKUP(H848,#REF!,1,FALSE)</f>
        <v>#REF!</v>
      </c>
      <c r="J848" s="462" t="s">
        <v>1238</v>
      </c>
      <c r="K848" s="491" t="s">
        <v>1697</v>
      </c>
      <c r="L848" s="498" t="s">
        <v>4786</v>
      </c>
      <c r="M848" s="354" t="s">
        <v>1699</v>
      </c>
      <c r="N848" s="402" t="s">
        <v>4787</v>
      </c>
      <c r="O848" s="490" t="s">
        <v>1803</v>
      </c>
      <c r="P848" s="513">
        <v>7560</v>
      </c>
      <c r="Q848" s="514">
        <v>0</v>
      </c>
      <c r="R848" s="513">
        <f t="shared" si="50"/>
        <v>0</v>
      </c>
      <c r="S848" s="327">
        <v>202309</v>
      </c>
      <c r="T848" s="500" t="s">
        <v>4788</v>
      </c>
      <c r="U848" s="315"/>
      <c r="V848" s="516">
        <v>0</v>
      </c>
      <c r="W848" s="517">
        <v>0</v>
      </c>
      <c r="X848" s="333">
        <v>44896</v>
      </c>
      <c r="Y848" s="333">
        <v>45260</v>
      </c>
      <c r="Z848" s="519"/>
      <c r="AA848" s="482">
        <v>0</v>
      </c>
      <c r="AB848" s="506">
        <v>0</v>
      </c>
      <c r="AC848" s="343">
        <f t="shared" si="51"/>
        <v>0</v>
      </c>
      <c r="AD848" s="348"/>
    </row>
    <row r="849" spans="1:30" s="336" customFormat="1" ht="15" customHeight="1">
      <c r="A849" s="317" t="s">
        <v>776</v>
      </c>
      <c r="B849" s="315" t="s">
        <v>3604</v>
      </c>
      <c r="C849" s="315" t="s">
        <v>311</v>
      </c>
      <c r="D849" s="315" t="s">
        <v>3618</v>
      </c>
      <c r="E849" s="317" t="s">
        <v>4789</v>
      </c>
      <c r="F849" s="317" t="s">
        <v>4790</v>
      </c>
      <c r="G849" s="491" t="s">
        <v>33</v>
      </c>
      <c r="H849" s="318" t="s">
        <v>4791</v>
      </c>
      <c r="I849" s="319" t="e">
        <f>VLOOKUP(H849,#REF!,1,FALSE)</f>
        <v>#REF!</v>
      </c>
      <c r="J849" s="462" t="s">
        <v>35</v>
      </c>
      <c r="K849" s="491" t="s">
        <v>473</v>
      </c>
      <c r="L849" s="498" t="s">
        <v>4792</v>
      </c>
      <c r="M849" s="354" t="s">
        <v>4793</v>
      </c>
      <c r="N849" s="402" t="s">
        <v>4794</v>
      </c>
      <c r="O849" s="490" t="s">
        <v>1332</v>
      </c>
      <c r="P849" s="513">
        <v>5500</v>
      </c>
      <c r="Q849" s="514">
        <v>0</v>
      </c>
      <c r="R849" s="513">
        <f t="shared" si="50"/>
        <v>0</v>
      </c>
      <c r="S849" s="327">
        <v>202309</v>
      </c>
      <c r="T849" s="500" t="s">
        <v>4795</v>
      </c>
      <c r="U849" s="315"/>
      <c r="V849" s="516">
        <v>0</v>
      </c>
      <c r="W849" s="517">
        <v>0</v>
      </c>
      <c r="X849" s="333">
        <v>44652</v>
      </c>
      <c r="Y849" s="333">
        <v>44681</v>
      </c>
      <c r="Z849" s="519"/>
      <c r="AA849" s="482">
        <v>0</v>
      </c>
      <c r="AB849" s="506">
        <v>0</v>
      </c>
      <c r="AC849" s="506">
        <f t="shared" si="51"/>
        <v>0</v>
      </c>
      <c r="AD849" s="348"/>
    </row>
    <row r="850" spans="1:30" s="336" customFormat="1" ht="15" customHeight="1">
      <c r="A850" s="317" t="s">
        <v>783</v>
      </c>
      <c r="B850" s="315" t="s">
        <v>3604</v>
      </c>
      <c r="C850" s="315" t="s">
        <v>2012</v>
      </c>
      <c r="D850" s="315" t="s">
        <v>3658</v>
      </c>
      <c r="E850" s="317" t="s">
        <v>4796</v>
      </c>
      <c r="F850" s="317" t="s">
        <v>4797</v>
      </c>
      <c r="G850" s="491" t="s">
        <v>33</v>
      </c>
      <c r="H850" s="318" t="s">
        <v>4798</v>
      </c>
      <c r="I850" s="319" t="e">
        <f>VLOOKUP(H850,#REF!,1,FALSE)</f>
        <v>#REF!</v>
      </c>
      <c r="J850" s="462" t="s">
        <v>35</v>
      </c>
      <c r="K850" s="491" t="s">
        <v>2017</v>
      </c>
      <c r="L850" s="498" t="s">
        <v>4799</v>
      </c>
      <c r="M850" s="354" t="s">
        <v>4800</v>
      </c>
      <c r="N850" s="402" t="s">
        <v>4801</v>
      </c>
      <c r="O850" s="490" t="s">
        <v>3182</v>
      </c>
      <c r="P850" s="513">
        <v>4800</v>
      </c>
      <c r="Q850" s="514">
        <v>0</v>
      </c>
      <c r="R850" s="513">
        <f t="shared" si="50"/>
        <v>0</v>
      </c>
      <c r="S850" s="327">
        <v>202309</v>
      </c>
      <c r="T850" s="500" t="s">
        <v>4802</v>
      </c>
      <c r="U850" s="315"/>
      <c r="V850" s="516">
        <v>0</v>
      </c>
      <c r="W850" s="517">
        <v>0</v>
      </c>
      <c r="X850" s="333">
        <v>44562</v>
      </c>
      <c r="Y850" s="333">
        <v>44592</v>
      </c>
      <c r="Z850" s="519"/>
      <c r="AA850" s="482">
        <v>0</v>
      </c>
      <c r="AB850" s="506">
        <v>0</v>
      </c>
      <c r="AC850" s="506">
        <f t="shared" si="51"/>
        <v>0</v>
      </c>
      <c r="AD850" s="348"/>
    </row>
    <row r="851" spans="1:30" s="336" customFormat="1" ht="15" customHeight="1">
      <c r="A851" s="317" t="s">
        <v>764</v>
      </c>
      <c r="B851" s="315" t="s">
        <v>3604</v>
      </c>
      <c r="C851" s="315" t="s">
        <v>3161</v>
      </c>
      <c r="D851" s="315" t="s">
        <v>44</v>
      </c>
      <c r="E851" s="317" t="s">
        <v>4803</v>
      </c>
      <c r="F851" s="317" t="s">
        <v>4804</v>
      </c>
      <c r="G851" s="491" t="s">
        <v>33</v>
      </c>
      <c r="H851" s="318" t="s">
        <v>4805</v>
      </c>
      <c r="I851" s="319" t="e">
        <f>VLOOKUP(H851,#REF!,1,FALSE)</f>
        <v>#REF!</v>
      </c>
      <c r="J851" s="462" t="s">
        <v>35</v>
      </c>
      <c r="K851" s="491" t="s">
        <v>3371</v>
      </c>
      <c r="L851" s="498" t="s">
        <v>4806</v>
      </c>
      <c r="M851" s="354" t="s">
        <v>4807</v>
      </c>
      <c r="N851" s="402" t="s">
        <v>4808</v>
      </c>
      <c r="O851" s="490" t="s">
        <v>3182</v>
      </c>
      <c r="P851" s="513">
        <v>9600</v>
      </c>
      <c r="Q851" s="514">
        <v>0</v>
      </c>
      <c r="R851" s="513">
        <f t="shared" si="50"/>
        <v>0</v>
      </c>
      <c r="S851" s="327">
        <v>202309</v>
      </c>
      <c r="T851" s="500" t="s">
        <v>4809</v>
      </c>
      <c r="U851" s="315"/>
      <c r="V851" s="516">
        <v>0</v>
      </c>
      <c r="W851" s="517">
        <v>0</v>
      </c>
      <c r="X851" s="333">
        <v>44593</v>
      </c>
      <c r="Y851" s="333">
        <v>44773</v>
      </c>
      <c r="Z851" s="519"/>
      <c r="AA851" s="482">
        <v>0</v>
      </c>
      <c r="AB851" s="506">
        <v>0</v>
      </c>
      <c r="AC851" s="506">
        <f t="shared" si="51"/>
        <v>0</v>
      </c>
      <c r="AD851" s="348"/>
    </row>
    <row r="852" spans="1:30" s="336" customFormat="1" ht="15" customHeight="1">
      <c r="A852" s="317" t="s">
        <v>783</v>
      </c>
      <c r="B852" s="315" t="s">
        <v>3604</v>
      </c>
      <c r="C852" s="315" t="s">
        <v>1703</v>
      </c>
      <c r="D852" s="315" t="s">
        <v>3658</v>
      </c>
      <c r="E852" s="315" t="s">
        <v>4810</v>
      </c>
      <c r="F852" s="315" t="s">
        <v>4811</v>
      </c>
      <c r="G852" s="317" t="s">
        <v>33</v>
      </c>
      <c r="H852" s="462" t="s">
        <v>4812</v>
      </c>
      <c r="I852" s="319" t="e">
        <f>VLOOKUP(H852,#REF!,1,FALSE)</f>
        <v>#REF!</v>
      </c>
      <c r="J852" s="462" t="s">
        <v>35</v>
      </c>
      <c r="K852" s="315" t="s">
        <v>1737</v>
      </c>
      <c r="L852" s="322" t="s">
        <v>4813</v>
      </c>
      <c r="M852" s="322" t="s">
        <v>4814</v>
      </c>
      <c r="N852" s="402">
        <v>44593</v>
      </c>
      <c r="O852" s="315" t="s">
        <v>460</v>
      </c>
      <c r="P852" s="342">
        <v>4200</v>
      </c>
      <c r="Q852" s="514">
        <v>100</v>
      </c>
      <c r="R852" s="513">
        <f t="shared" si="50"/>
        <v>420000</v>
      </c>
      <c r="S852" s="327">
        <v>202309</v>
      </c>
      <c r="T852" s="322" t="s">
        <v>4815</v>
      </c>
      <c r="U852" s="315"/>
      <c r="V852" s="516">
        <v>81.275794982999997</v>
      </c>
      <c r="W852" s="517">
        <v>0</v>
      </c>
      <c r="X852" s="333">
        <v>44958</v>
      </c>
      <c r="Y852" s="333">
        <v>45322</v>
      </c>
      <c r="Z852" s="322" t="s">
        <v>4816</v>
      </c>
      <c r="AA852" s="472">
        <v>1</v>
      </c>
      <c r="AB852" s="343">
        <v>100</v>
      </c>
      <c r="AC852" s="506">
        <f t="shared" si="51"/>
        <v>100</v>
      </c>
      <c r="AD852" s="348"/>
    </row>
    <row r="853" spans="1:30" s="336" customFormat="1" ht="15" customHeight="1">
      <c r="A853" s="317" t="s">
        <v>776</v>
      </c>
      <c r="B853" s="315" t="s">
        <v>3604</v>
      </c>
      <c r="C853" s="315" t="s">
        <v>442</v>
      </c>
      <c r="D853" s="315" t="s">
        <v>44</v>
      </c>
      <c r="E853" s="315" t="s">
        <v>4817</v>
      </c>
      <c r="F853" s="315" t="s">
        <v>4818</v>
      </c>
      <c r="G853" s="317" t="s">
        <v>33</v>
      </c>
      <c r="H853" s="315" t="s">
        <v>4819</v>
      </c>
      <c r="I853" s="319" t="e">
        <f>VLOOKUP(H853,#REF!,1,FALSE)</f>
        <v>#REF!</v>
      </c>
      <c r="J853" s="462" t="s">
        <v>35</v>
      </c>
      <c r="K853" s="315" t="s">
        <v>442</v>
      </c>
      <c r="L853" s="322" t="s">
        <v>4820</v>
      </c>
      <c r="M853" s="322" t="s">
        <v>4821</v>
      </c>
      <c r="N853" s="402">
        <v>44593</v>
      </c>
      <c r="O853" s="315" t="s">
        <v>1370</v>
      </c>
      <c r="P853" s="342">
        <v>7000</v>
      </c>
      <c r="Q853" s="514">
        <v>20</v>
      </c>
      <c r="R853" s="513">
        <f t="shared" si="50"/>
        <v>140000</v>
      </c>
      <c r="S853" s="327">
        <v>202309</v>
      </c>
      <c r="T853" s="322" t="s">
        <v>4822</v>
      </c>
      <c r="U853" s="315"/>
      <c r="V853" s="516">
        <v>19.549215317000002</v>
      </c>
      <c r="W853" s="517">
        <v>0</v>
      </c>
      <c r="X853" s="333">
        <v>44958</v>
      </c>
      <c r="Y853" s="333">
        <v>45322</v>
      </c>
      <c r="Z853" s="322" t="s">
        <v>4823</v>
      </c>
      <c r="AA853" s="472">
        <v>0.25</v>
      </c>
      <c r="AB853" s="343">
        <v>80</v>
      </c>
      <c r="AC853" s="506">
        <f t="shared" si="51"/>
        <v>20</v>
      </c>
      <c r="AD853" s="348"/>
    </row>
    <row r="854" spans="1:30" s="336" customFormat="1" ht="15" customHeight="1">
      <c r="A854" s="534" t="s">
        <v>764</v>
      </c>
      <c r="B854" s="315" t="s">
        <v>3604</v>
      </c>
      <c r="C854" s="315" t="s">
        <v>1549</v>
      </c>
      <c r="D854" s="315" t="s">
        <v>3658</v>
      </c>
      <c r="E854" s="315" t="s">
        <v>4824</v>
      </c>
      <c r="F854" s="315" t="s">
        <v>4825</v>
      </c>
      <c r="G854" s="317" t="s">
        <v>33</v>
      </c>
      <c r="H854" s="315" t="s">
        <v>4826</v>
      </c>
      <c r="I854" s="319" t="e">
        <f>VLOOKUP(H854,#REF!,1,FALSE)</f>
        <v>#REF!</v>
      </c>
      <c r="J854" s="462" t="s">
        <v>35</v>
      </c>
      <c r="K854" s="315" t="s">
        <v>1697</v>
      </c>
      <c r="L854" s="322" t="s">
        <v>4827</v>
      </c>
      <c r="M854" s="322" t="s">
        <v>4828</v>
      </c>
      <c r="N854" s="402">
        <v>44652</v>
      </c>
      <c r="O854" s="315" t="s">
        <v>328</v>
      </c>
      <c r="P854" s="342">
        <v>5083.33</v>
      </c>
      <c r="Q854" s="514">
        <v>66</v>
      </c>
      <c r="R854" s="513">
        <f t="shared" si="50"/>
        <v>335499.78000000003</v>
      </c>
      <c r="S854" s="327">
        <v>202309</v>
      </c>
      <c r="T854" s="322" t="s">
        <v>4829</v>
      </c>
      <c r="U854" s="315"/>
      <c r="V854" s="516">
        <v>65.977859496999997</v>
      </c>
      <c r="W854" s="517">
        <v>0</v>
      </c>
      <c r="X854" s="333">
        <v>45017</v>
      </c>
      <c r="Y854" s="333">
        <v>45382</v>
      </c>
      <c r="Z854" s="322" t="s">
        <v>4830</v>
      </c>
      <c r="AA854" s="472">
        <v>0.3</v>
      </c>
      <c r="AB854" s="343">
        <v>200</v>
      </c>
      <c r="AC854" s="506">
        <f t="shared" si="51"/>
        <v>60</v>
      </c>
      <c r="AD854" s="348"/>
    </row>
    <row r="855" spans="1:30" s="336" customFormat="1" ht="15" customHeight="1">
      <c r="A855" s="534" t="s">
        <v>764</v>
      </c>
      <c r="B855" s="315" t="s">
        <v>3604</v>
      </c>
      <c r="C855" s="315" t="s">
        <v>2814</v>
      </c>
      <c r="D855" s="315" t="s">
        <v>3618</v>
      </c>
      <c r="E855" s="315" t="s">
        <v>4824</v>
      </c>
      <c r="F855" s="315" t="s">
        <v>4825</v>
      </c>
      <c r="G855" s="317" t="s">
        <v>33</v>
      </c>
      <c r="H855" s="315" t="s">
        <v>4831</v>
      </c>
      <c r="I855" s="319" t="e">
        <f>VLOOKUP(H855,#REF!,1,FALSE)</f>
        <v>#REF!</v>
      </c>
      <c r="J855" s="462" t="s">
        <v>35</v>
      </c>
      <c r="K855" s="315" t="s">
        <v>2814</v>
      </c>
      <c r="L855" s="322" t="s">
        <v>4832</v>
      </c>
      <c r="M855" s="322" t="s">
        <v>4833</v>
      </c>
      <c r="N855" s="402">
        <v>44835</v>
      </c>
      <c r="O855" s="315" t="s">
        <v>460</v>
      </c>
      <c r="P855" s="342">
        <v>6000</v>
      </c>
      <c r="Q855" s="514">
        <v>31.5</v>
      </c>
      <c r="R855" s="513">
        <f t="shared" si="50"/>
        <v>189000</v>
      </c>
      <c r="S855" s="327">
        <v>202309</v>
      </c>
      <c r="T855" s="322" t="s">
        <v>4834</v>
      </c>
      <c r="U855" s="315"/>
      <c r="V855" s="516">
        <v>31.421726227000001</v>
      </c>
      <c r="W855" s="517">
        <v>0</v>
      </c>
      <c r="X855" s="333">
        <v>44835</v>
      </c>
      <c r="Y855" s="333">
        <v>45199</v>
      </c>
      <c r="Z855" s="322" t="s">
        <v>4835</v>
      </c>
      <c r="AA855" s="472">
        <v>0.3</v>
      </c>
      <c r="AB855" s="343">
        <v>100</v>
      </c>
      <c r="AC855" s="506">
        <f t="shared" si="51"/>
        <v>30</v>
      </c>
      <c r="AD855" s="348"/>
    </row>
    <row r="856" spans="1:30" s="336" customFormat="1" ht="15" customHeight="1">
      <c r="A856" s="315" t="s">
        <v>776</v>
      </c>
      <c r="B856" s="315" t="s">
        <v>3604</v>
      </c>
      <c r="C856" s="315" t="s">
        <v>3237</v>
      </c>
      <c r="D856" s="315" t="s">
        <v>3658</v>
      </c>
      <c r="E856" s="315" t="s">
        <v>4824</v>
      </c>
      <c r="F856" s="315" t="s">
        <v>4825</v>
      </c>
      <c r="G856" s="315" t="s">
        <v>33</v>
      </c>
      <c r="H856" s="315" t="s">
        <v>4836</v>
      </c>
      <c r="I856" s="319" t="e">
        <f>VLOOKUP(H856,#REF!,1,FALSE)</f>
        <v>#REF!</v>
      </c>
      <c r="J856" s="315" t="s">
        <v>35</v>
      </c>
      <c r="K856" s="530" t="s">
        <v>3067</v>
      </c>
      <c r="L856" s="531" t="s">
        <v>3614</v>
      </c>
      <c r="M856" s="322" t="s">
        <v>3615</v>
      </c>
      <c r="N856" s="402">
        <v>44986</v>
      </c>
      <c r="O856" s="315" t="s">
        <v>1949</v>
      </c>
      <c r="P856" s="532">
        <v>6500</v>
      </c>
      <c r="Q856" s="514">
        <v>19.8</v>
      </c>
      <c r="R856" s="513">
        <f t="shared" si="50"/>
        <v>128700</v>
      </c>
      <c r="S856" s="327">
        <v>202309</v>
      </c>
      <c r="T856" s="402" t="s">
        <v>4837</v>
      </c>
      <c r="U856" s="333"/>
      <c r="V856" s="516">
        <v>19.722032547000001</v>
      </c>
      <c r="W856" s="517">
        <v>0</v>
      </c>
      <c r="X856" s="333">
        <v>44986</v>
      </c>
      <c r="Y856" s="333">
        <v>45351</v>
      </c>
      <c r="Z856" s="322" t="s">
        <v>4838</v>
      </c>
      <c r="AA856" s="472">
        <v>0.3</v>
      </c>
      <c r="AB856" s="343">
        <v>60</v>
      </c>
      <c r="AC856" s="506">
        <f t="shared" si="51"/>
        <v>18</v>
      </c>
      <c r="AD856" s="348"/>
    </row>
    <row r="857" spans="1:30" s="52" customFormat="1" ht="15" customHeight="1">
      <c r="A857" s="53" t="s">
        <v>764</v>
      </c>
      <c r="B857" s="53" t="s">
        <v>3604</v>
      </c>
      <c r="C857" s="53" t="s">
        <v>3237</v>
      </c>
      <c r="D857" s="53" t="s">
        <v>3658</v>
      </c>
      <c r="E857" s="53" t="s">
        <v>4824</v>
      </c>
      <c r="F857" s="53" t="s">
        <v>4825</v>
      </c>
      <c r="G857" s="53" t="s">
        <v>33</v>
      </c>
      <c r="H857" s="53" t="s">
        <v>4839</v>
      </c>
      <c r="I857" s="35" t="e">
        <f>VLOOKUP(H857,#REF!,1,FALSE)</f>
        <v>#REF!</v>
      </c>
      <c r="J857" s="53" t="s">
        <v>35</v>
      </c>
      <c r="K857" s="287" t="s">
        <v>3067</v>
      </c>
      <c r="L857" s="288" t="s">
        <v>4840</v>
      </c>
      <c r="M857" s="58" t="s">
        <v>4841</v>
      </c>
      <c r="N857" s="191">
        <v>45170</v>
      </c>
      <c r="O857" s="53" t="s">
        <v>328</v>
      </c>
      <c r="P857" s="60">
        <v>5333.33</v>
      </c>
      <c r="Q857" s="66">
        <v>63.5</v>
      </c>
      <c r="R857" s="268">
        <f t="shared" si="50"/>
        <v>338666.46</v>
      </c>
      <c r="S857" s="45">
        <v>202309</v>
      </c>
      <c r="T857" s="191" t="s">
        <v>4548</v>
      </c>
      <c r="U857" s="49"/>
      <c r="V857" s="270">
        <v>63.437355042</v>
      </c>
      <c r="W857" s="289"/>
      <c r="X857" s="49"/>
      <c r="Y857" s="49"/>
      <c r="Z857" s="58" t="s">
        <v>4842</v>
      </c>
      <c r="AA857" s="223">
        <v>0.3</v>
      </c>
      <c r="AB857" s="81">
        <v>200</v>
      </c>
      <c r="AC857" s="81">
        <f t="shared" si="51"/>
        <v>60</v>
      </c>
      <c r="AD857" s="80"/>
    </row>
    <row r="858" spans="1:30" s="52" customFormat="1" ht="15" customHeight="1">
      <c r="A858" s="53" t="s">
        <v>764</v>
      </c>
      <c r="B858" s="53" t="s">
        <v>3604</v>
      </c>
      <c r="C858" s="53" t="s">
        <v>3237</v>
      </c>
      <c r="D858" s="53" t="s">
        <v>3658</v>
      </c>
      <c r="E858" s="53" t="s">
        <v>4824</v>
      </c>
      <c r="F858" s="53" t="s">
        <v>4825</v>
      </c>
      <c r="G858" s="53" t="s">
        <v>33</v>
      </c>
      <c r="H858" s="53" t="s">
        <v>4839</v>
      </c>
      <c r="I858" s="35" t="e">
        <f>VLOOKUP(H858,#REF!,1,FALSE)</f>
        <v>#REF!</v>
      </c>
      <c r="J858" s="53" t="s">
        <v>35</v>
      </c>
      <c r="K858" s="287" t="s">
        <v>3067</v>
      </c>
      <c r="L858" s="288" t="s">
        <v>4843</v>
      </c>
      <c r="M858" s="58" t="s">
        <v>4841</v>
      </c>
      <c r="N858" s="191">
        <v>45170</v>
      </c>
      <c r="O858" s="53" t="s">
        <v>328</v>
      </c>
      <c r="P858" s="60">
        <v>5333.33</v>
      </c>
      <c r="Q858" s="66">
        <v>63.6</v>
      </c>
      <c r="R858" s="268">
        <f t="shared" si="50"/>
        <v>339199.79</v>
      </c>
      <c r="S858" s="45">
        <v>202309</v>
      </c>
      <c r="T858" s="191" t="s">
        <v>4548</v>
      </c>
      <c r="U858" s="49"/>
      <c r="V858" s="270">
        <v>63.509578705000003</v>
      </c>
      <c r="W858" s="289"/>
      <c r="X858" s="49"/>
      <c r="Y858" s="49"/>
      <c r="Z858" s="58" t="s">
        <v>4844</v>
      </c>
      <c r="AA858" s="223">
        <v>0.3</v>
      </c>
      <c r="AB858" s="81">
        <v>200</v>
      </c>
      <c r="AC858" s="81">
        <f t="shared" si="51"/>
        <v>60</v>
      </c>
      <c r="AD858" s="80"/>
    </row>
    <row r="859" spans="1:30" s="52" customFormat="1" ht="15" customHeight="1">
      <c r="A859" s="53" t="s">
        <v>764</v>
      </c>
      <c r="B859" s="53" t="s">
        <v>3604</v>
      </c>
      <c r="C859" s="53" t="s">
        <v>3237</v>
      </c>
      <c r="D859" s="53" t="s">
        <v>3658</v>
      </c>
      <c r="E859" s="53" t="s">
        <v>4824</v>
      </c>
      <c r="F859" s="53" t="s">
        <v>4825</v>
      </c>
      <c r="G859" s="53" t="s">
        <v>33</v>
      </c>
      <c r="H859" s="53" t="s">
        <v>4839</v>
      </c>
      <c r="I859" s="35" t="e">
        <f>VLOOKUP(H859,#REF!,1,FALSE)</f>
        <v>#REF!</v>
      </c>
      <c r="J859" s="53" t="s">
        <v>35</v>
      </c>
      <c r="K859" s="287" t="s">
        <v>3067</v>
      </c>
      <c r="L859" s="288" t="s">
        <v>4845</v>
      </c>
      <c r="M859" s="58" t="s">
        <v>4841</v>
      </c>
      <c r="N859" s="191">
        <v>45170</v>
      </c>
      <c r="O859" s="53" t="s">
        <v>328</v>
      </c>
      <c r="P859" s="60">
        <v>5333.33</v>
      </c>
      <c r="Q859" s="66">
        <v>62.2</v>
      </c>
      <c r="R859" s="268">
        <f t="shared" si="50"/>
        <v>331733.13</v>
      </c>
      <c r="S859" s="45">
        <v>202309</v>
      </c>
      <c r="T859" s="191" t="s">
        <v>4548</v>
      </c>
      <c r="U859" s="49"/>
      <c r="V859" s="270">
        <v>62.166622162000003</v>
      </c>
      <c r="W859" s="289"/>
      <c r="X859" s="49"/>
      <c r="Y859" s="49"/>
      <c r="Z859" s="58" t="s">
        <v>4846</v>
      </c>
      <c r="AA859" s="223">
        <v>0.3</v>
      </c>
      <c r="AB859" s="81">
        <v>200</v>
      </c>
      <c r="AC859" s="81">
        <f t="shared" si="51"/>
        <v>60</v>
      </c>
      <c r="AD859" s="80"/>
    </row>
    <row r="860" spans="1:30" s="336" customFormat="1" ht="15" customHeight="1">
      <c r="A860" s="317" t="s">
        <v>776</v>
      </c>
      <c r="B860" s="315" t="s">
        <v>3604</v>
      </c>
      <c r="C860" s="315" t="s">
        <v>2567</v>
      </c>
      <c r="D860" s="315" t="s">
        <v>3658</v>
      </c>
      <c r="E860" s="315" t="s">
        <v>4847</v>
      </c>
      <c r="F860" s="315" t="s">
        <v>4848</v>
      </c>
      <c r="G860" s="317" t="s">
        <v>33</v>
      </c>
      <c r="H860" s="315" t="s">
        <v>4849</v>
      </c>
      <c r="I860" s="319" t="e">
        <f>VLOOKUP(H860,#REF!,1,FALSE)</f>
        <v>#REF!</v>
      </c>
      <c r="J860" s="462" t="s">
        <v>35</v>
      </c>
      <c r="K860" s="315" t="s">
        <v>4850</v>
      </c>
      <c r="L860" s="322" t="s">
        <v>4851</v>
      </c>
      <c r="M860" s="322" t="s">
        <v>4852</v>
      </c>
      <c r="N860" s="402">
        <v>44714</v>
      </c>
      <c r="O860" s="315" t="s">
        <v>460</v>
      </c>
      <c r="P860" s="342">
        <v>5200</v>
      </c>
      <c r="Q860" s="514">
        <v>33.799999999999997</v>
      </c>
      <c r="R860" s="513">
        <f t="shared" si="50"/>
        <v>175760</v>
      </c>
      <c r="S860" s="327">
        <v>202309</v>
      </c>
      <c r="T860" s="322" t="s">
        <v>4853</v>
      </c>
      <c r="U860" s="315"/>
      <c r="V860" s="516">
        <v>33.751739502</v>
      </c>
      <c r="W860" s="517">
        <v>0</v>
      </c>
      <c r="X860" s="333">
        <v>45078</v>
      </c>
      <c r="Y860" s="333">
        <v>45443</v>
      </c>
      <c r="Z860" s="322" t="s">
        <v>4854</v>
      </c>
      <c r="AA860" s="472">
        <v>0.3</v>
      </c>
      <c r="AB860" s="343">
        <v>100</v>
      </c>
      <c r="AC860" s="506">
        <f t="shared" si="51"/>
        <v>30</v>
      </c>
      <c r="AD860" s="348"/>
    </row>
    <row r="861" spans="1:30" s="336" customFormat="1" ht="15" customHeight="1">
      <c r="A861" s="317" t="s">
        <v>783</v>
      </c>
      <c r="B861" s="315" t="s">
        <v>3604</v>
      </c>
      <c r="C861" s="315" t="s">
        <v>3237</v>
      </c>
      <c r="D861" s="315" t="s">
        <v>3658</v>
      </c>
      <c r="E861" s="315" t="s">
        <v>4855</v>
      </c>
      <c r="F861" s="315" t="s">
        <v>4856</v>
      </c>
      <c r="G861" s="317" t="s">
        <v>33</v>
      </c>
      <c r="H861" s="315" t="s">
        <v>4857</v>
      </c>
      <c r="I861" s="319" t="e">
        <f>VLOOKUP(H861,#REF!,1,FALSE)</f>
        <v>#REF!</v>
      </c>
      <c r="J861" s="462" t="s">
        <v>35</v>
      </c>
      <c r="K861" s="315" t="s">
        <v>3067</v>
      </c>
      <c r="L861" s="322" t="s">
        <v>4858</v>
      </c>
      <c r="M861" s="322" t="s">
        <v>4859</v>
      </c>
      <c r="N861" s="402" t="s">
        <v>4860</v>
      </c>
      <c r="O861" s="315" t="s">
        <v>1332</v>
      </c>
      <c r="P861" s="342">
        <v>4700</v>
      </c>
      <c r="Q861" s="514">
        <v>0</v>
      </c>
      <c r="R861" s="513">
        <f t="shared" si="50"/>
        <v>0</v>
      </c>
      <c r="S861" s="327">
        <v>202309</v>
      </c>
      <c r="T861" s="322" t="s">
        <v>4861</v>
      </c>
      <c r="U861" s="315"/>
      <c r="V861" s="516">
        <v>0</v>
      </c>
      <c r="W861" s="517">
        <v>0</v>
      </c>
      <c r="X861" s="333">
        <v>44713</v>
      </c>
      <c r="Y861" s="333">
        <v>45077</v>
      </c>
      <c r="Z861" s="519"/>
      <c r="AA861" s="482">
        <v>0</v>
      </c>
      <c r="AB861" s="506">
        <v>0</v>
      </c>
      <c r="AC861" s="506">
        <f t="shared" si="51"/>
        <v>0</v>
      </c>
      <c r="AD861" s="348"/>
    </row>
    <row r="862" spans="1:30" s="336" customFormat="1" ht="15" customHeight="1">
      <c r="A862" s="534" t="s">
        <v>764</v>
      </c>
      <c r="B862" s="315" t="s">
        <v>3604</v>
      </c>
      <c r="C862" s="315" t="s">
        <v>149</v>
      </c>
      <c r="D862" s="315" t="s">
        <v>44</v>
      </c>
      <c r="E862" s="315" t="s">
        <v>4862</v>
      </c>
      <c r="F862" s="315" t="s">
        <v>4863</v>
      </c>
      <c r="G862" s="317" t="s">
        <v>33</v>
      </c>
      <c r="H862" s="315" t="s">
        <v>4864</v>
      </c>
      <c r="I862" s="319" t="e">
        <f>VLOOKUP(H862,#REF!,1,FALSE)</f>
        <v>#REF!</v>
      </c>
      <c r="J862" s="462" t="s">
        <v>35</v>
      </c>
      <c r="K862" s="315" t="s">
        <v>633</v>
      </c>
      <c r="L862" s="322" t="s">
        <v>4865</v>
      </c>
      <c r="M862" s="322" t="s">
        <v>4866</v>
      </c>
      <c r="N862" s="402" t="s">
        <v>4867</v>
      </c>
      <c r="O862" s="315" t="s">
        <v>4868</v>
      </c>
      <c r="P862" s="342">
        <v>7000</v>
      </c>
      <c r="Q862" s="514">
        <v>0</v>
      </c>
      <c r="R862" s="513">
        <f t="shared" si="50"/>
        <v>0</v>
      </c>
      <c r="S862" s="327">
        <v>202309</v>
      </c>
      <c r="T862" s="322" t="s">
        <v>4869</v>
      </c>
      <c r="U862" s="315"/>
      <c r="V862" s="516">
        <v>0</v>
      </c>
      <c r="W862" s="517">
        <v>0</v>
      </c>
      <c r="X862" s="333">
        <v>44774</v>
      </c>
      <c r="Y862" s="333">
        <v>45138</v>
      </c>
      <c r="Z862" s="519"/>
      <c r="AA862" s="482">
        <v>0</v>
      </c>
      <c r="AB862" s="506">
        <v>0</v>
      </c>
      <c r="AC862" s="506">
        <f t="shared" si="51"/>
        <v>0</v>
      </c>
      <c r="AD862" s="348"/>
    </row>
    <row r="863" spans="1:30" s="336" customFormat="1" ht="15" customHeight="1">
      <c r="A863" s="534" t="s">
        <v>764</v>
      </c>
      <c r="B863" s="315" t="s">
        <v>3604</v>
      </c>
      <c r="C863" s="315" t="s">
        <v>149</v>
      </c>
      <c r="D863" s="315" t="s">
        <v>44</v>
      </c>
      <c r="E863" s="317" t="s">
        <v>4870</v>
      </c>
      <c r="F863" s="317" t="s">
        <v>4871</v>
      </c>
      <c r="G863" s="317" t="s">
        <v>33</v>
      </c>
      <c r="H863" s="318" t="s">
        <v>4872</v>
      </c>
      <c r="I863" s="319" t="e">
        <f>VLOOKUP(H863,#REF!,1,FALSE)</f>
        <v>#REF!</v>
      </c>
      <c r="J863" s="462" t="s">
        <v>35</v>
      </c>
      <c r="K863" s="317" t="s">
        <v>3868</v>
      </c>
      <c r="L863" s="463" t="s">
        <v>4873</v>
      </c>
      <c r="M863" s="354" t="s">
        <v>4874</v>
      </c>
      <c r="N863" s="402" t="s">
        <v>4875</v>
      </c>
      <c r="O863" s="315" t="s">
        <v>1332</v>
      </c>
      <c r="P863" s="513">
        <v>6000</v>
      </c>
      <c r="Q863" s="514">
        <v>0</v>
      </c>
      <c r="R863" s="513">
        <f t="shared" si="50"/>
        <v>0</v>
      </c>
      <c r="S863" s="327">
        <v>202309</v>
      </c>
      <c r="T863" s="322" t="s">
        <v>4876</v>
      </c>
      <c r="U863" s="315"/>
      <c r="V863" s="516">
        <v>0</v>
      </c>
      <c r="W863" s="517">
        <v>0</v>
      </c>
      <c r="X863" s="333">
        <v>44835</v>
      </c>
      <c r="Y863" s="333">
        <v>45199</v>
      </c>
      <c r="Z863" s="519"/>
      <c r="AA863" s="482">
        <v>0</v>
      </c>
      <c r="AB863" s="506">
        <v>0</v>
      </c>
      <c r="AC863" s="506">
        <f t="shared" si="51"/>
        <v>0</v>
      </c>
      <c r="AD863" s="348"/>
    </row>
    <row r="864" spans="1:30" s="336" customFormat="1" ht="15" customHeight="1">
      <c r="A864" s="534" t="s">
        <v>783</v>
      </c>
      <c r="B864" s="315" t="s">
        <v>3604</v>
      </c>
      <c r="C864" s="315" t="s">
        <v>149</v>
      </c>
      <c r="D864" s="315" t="s">
        <v>44</v>
      </c>
      <c r="E864" s="317" t="s">
        <v>4870</v>
      </c>
      <c r="F864" s="317" t="s">
        <v>4871</v>
      </c>
      <c r="G864" s="317" t="s">
        <v>33</v>
      </c>
      <c r="H864" s="318" t="s">
        <v>4877</v>
      </c>
      <c r="I864" s="319" t="e">
        <f>VLOOKUP(H864,#REF!,1,FALSE)</f>
        <v>#REF!</v>
      </c>
      <c r="J864" s="462" t="s">
        <v>35</v>
      </c>
      <c r="K864" s="317" t="s">
        <v>3868</v>
      </c>
      <c r="L864" s="463" t="s">
        <v>4878</v>
      </c>
      <c r="M864" s="322" t="s">
        <v>4879</v>
      </c>
      <c r="N864" s="402" t="s">
        <v>4875</v>
      </c>
      <c r="O864" s="315" t="s">
        <v>1332</v>
      </c>
      <c r="P864" s="513">
        <v>4445.83</v>
      </c>
      <c r="Q864" s="514">
        <v>0</v>
      </c>
      <c r="R864" s="513">
        <f t="shared" si="50"/>
        <v>0</v>
      </c>
      <c r="S864" s="327">
        <v>202309</v>
      </c>
      <c r="T864" s="322" t="s">
        <v>4834</v>
      </c>
      <c r="U864" s="315"/>
      <c r="V864" s="516">
        <v>0</v>
      </c>
      <c r="W864" s="517">
        <v>0</v>
      </c>
      <c r="X864" s="333">
        <v>44835</v>
      </c>
      <c r="Y864" s="333">
        <v>45199</v>
      </c>
      <c r="Z864" s="519"/>
      <c r="AA864" s="482">
        <v>0</v>
      </c>
      <c r="AB864" s="506">
        <v>0</v>
      </c>
      <c r="AC864" s="506">
        <f t="shared" si="51"/>
        <v>0</v>
      </c>
      <c r="AD864" s="348"/>
    </row>
    <row r="865" spans="1:30" s="336" customFormat="1" ht="15" customHeight="1">
      <c r="A865" s="534" t="s">
        <v>776</v>
      </c>
      <c r="B865" s="315" t="s">
        <v>3604</v>
      </c>
      <c r="C865" s="315" t="s">
        <v>149</v>
      </c>
      <c r="D865" s="315" t="s">
        <v>44</v>
      </c>
      <c r="E865" s="317" t="s">
        <v>4870</v>
      </c>
      <c r="F865" s="317" t="s">
        <v>4871</v>
      </c>
      <c r="G865" s="317" t="s">
        <v>33</v>
      </c>
      <c r="H865" s="318" t="s">
        <v>4880</v>
      </c>
      <c r="I865" s="319" t="e">
        <f>VLOOKUP(H865,#REF!,1,FALSE)</f>
        <v>#REF!</v>
      </c>
      <c r="J865" s="462" t="s">
        <v>35</v>
      </c>
      <c r="K865" s="317" t="s">
        <v>3868</v>
      </c>
      <c r="L865" s="463" t="s">
        <v>4881</v>
      </c>
      <c r="M865" s="322" t="s">
        <v>4882</v>
      </c>
      <c r="N865" s="402" t="s">
        <v>4875</v>
      </c>
      <c r="O865" s="315" t="s">
        <v>1803</v>
      </c>
      <c r="P865" s="513">
        <v>5254.17</v>
      </c>
      <c r="Q865" s="514">
        <v>0</v>
      </c>
      <c r="R865" s="513">
        <f t="shared" si="50"/>
        <v>0</v>
      </c>
      <c r="S865" s="327">
        <v>202309</v>
      </c>
      <c r="T865" s="322" t="s">
        <v>4883</v>
      </c>
      <c r="U865" s="315"/>
      <c r="V865" s="516">
        <v>0</v>
      </c>
      <c r="W865" s="517">
        <v>0</v>
      </c>
      <c r="X865" s="333">
        <v>44835</v>
      </c>
      <c r="Y865" s="333">
        <v>45199</v>
      </c>
      <c r="Z865" s="519"/>
      <c r="AA865" s="482">
        <v>0</v>
      </c>
      <c r="AB865" s="506">
        <v>0</v>
      </c>
      <c r="AC865" s="506">
        <f t="shared" si="51"/>
        <v>0</v>
      </c>
      <c r="AD865" s="348"/>
    </row>
    <row r="866" spans="1:30" s="52" customFormat="1" ht="15" customHeight="1">
      <c r="A866" s="282" t="s">
        <v>764</v>
      </c>
      <c r="B866" s="53" t="s">
        <v>3604</v>
      </c>
      <c r="C866" s="53" t="s">
        <v>149</v>
      </c>
      <c r="D866" s="53" t="s">
        <v>44</v>
      </c>
      <c r="E866" s="54" t="s">
        <v>4870</v>
      </c>
      <c r="F866" s="54" t="s">
        <v>4871</v>
      </c>
      <c r="G866" s="54" t="s">
        <v>33</v>
      </c>
      <c r="H866" s="55" t="s">
        <v>4884</v>
      </c>
      <c r="I866" s="35" t="e">
        <f>VLOOKUP(H866,#REF!,1,FALSE)</f>
        <v>#REF!</v>
      </c>
      <c r="J866" s="215" t="s">
        <v>35</v>
      </c>
      <c r="K866" s="54" t="s">
        <v>3868</v>
      </c>
      <c r="L866" s="154" t="s">
        <v>4885</v>
      </c>
      <c r="M866" s="58" t="s">
        <v>4886</v>
      </c>
      <c r="N866" s="191">
        <v>45078</v>
      </c>
      <c r="O866" s="53" t="s">
        <v>156</v>
      </c>
      <c r="P866" s="268">
        <v>6200</v>
      </c>
      <c r="Q866" s="269">
        <v>8</v>
      </c>
      <c r="R866" s="268">
        <f t="shared" si="50"/>
        <v>49600</v>
      </c>
      <c r="S866" s="45">
        <v>202309</v>
      </c>
      <c r="T866" s="58" t="s">
        <v>3311</v>
      </c>
      <c r="U866" s="53"/>
      <c r="V866" s="270">
        <v>7.9957370760000002</v>
      </c>
      <c r="W866" s="271">
        <v>0</v>
      </c>
      <c r="X866" s="49"/>
      <c r="Y866" s="49"/>
      <c r="Z866" s="58" t="s">
        <v>4887</v>
      </c>
      <c r="AA866" s="223">
        <v>0.3</v>
      </c>
      <c r="AB866" s="81">
        <v>20</v>
      </c>
      <c r="AC866" s="81">
        <f t="shared" si="51"/>
        <v>6</v>
      </c>
      <c r="AD866" s="80"/>
    </row>
    <row r="867" spans="1:30" s="52" customFormat="1" ht="15" customHeight="1">
      <c r="A867" s="282" t="s">
        <v>783</v>
      </c>
      <c r="B867" s="53" t="s">
        <v>3604</v>
      </c>
      <c r="C867" s="53" t="s">
        <v>149</v>
      </c>
      <c r="D867" s="53" t="s">
        <v>44</v>
      </c>
      <c r="E867" s="54" t="s">
        <v>4870</v>
      </c>
      <c r="F867" s="54" t="s">
        <v>4871</v>
      </c>
      <c r="G867" s="54" t="s">
        <v>33</v>
      </c>
      <c r="H867" s="55" t="s">
        <v>4884</v>
      </c>
      <c r="I867" s="35" t="e">
        <f>VLOOKUP(H867,#REF!,1,FALSE)</f>
        <v>#REF!</v>
      </c>
      <c r="J867" s="215" t="s">
        <v>35</v>
      </c>
      <c r="K867" s="54" t="s">
        <v>3868</v>
      </c>
      <c r="L867" s="154" t="s">
        <v>4888</v>
      </c>
      <c r="M867" s="58" t="s">
        <v>4886</v>
      </c>
      <c r="N867" s="191">
        <v>45078</v>
      </c>
      <c r="O867" s="53" t="s">
        <v>156</v>
      </c>
      <c r="P867" s="268">
        <v>5000</v>
      </c>
      <c r="Q867" s="269">
        <v>6</v>
      </c>
      <c r="R867" s="268">
        <f t="shared" si="50"/>
        <v>30000</v>
      </c>
      <c r="S867" s="45">
        <v>202309</v>
      </c>
      <c r="T867" s="58" t="s">
        <v>4889</v>
      </c>
      <c r="U867" s="53"/>
      <c r="V867" s="270">
        <v>4.881238937</v>
      </c>
      <c r="W867" s="271">
        <v>0</v>
      </c>
      <c r="X867" s="49"/>
      <c r="Y867" s="49"/>
      <c r="Z867" s="58" t="s">
        <v>4890</v>
      </c>
      <c r="AA867" s="223">
        <v>0.3</v>
      </c>
      <c r="AB867" s="81">
        <v>20</v>
      </c>
      <c r="AC867" s="81">
        <f t="shared" si="51"/>
        <v>6</v>
      </c>
      <c r="AD867" s="80"/>
    </row>
    <row r="868" spans="1:30" s="52" customFormat="1" ht="15" customHeight="1">
      <c r="A868" s="282" t="s">
        <v>776</v>
      </c>
      <c r="B868" s="53" t="s">
        <v>3604</v>
      </c>
      <c r="C868" s="53" t="s">
        <v>149</v>
      </c>
      <c r="D868" s="53" t="s">
        <v>44</v>
      </c>
      <c r="E868" s="54" t="s">
        <v>4870</v>
      </c>
      <c r="F868" s="54" t="s">
        <v>4871</v>
      </c>
      <c r="G868" s="54" t="s">
        <v>33</v>
      </c>
      <c r="H868" s="55" t="s">
        <v>4884</v>
      </c>
      <c r="I868" s="35" t="e">
        <f>VLOOKUP(H868,#REF!,1,FALSE)</f>
        <v>#REF!</v>
      </c>
      <c r="J868" s="215" t="s">
        <v>35</v>
      </c>
      <c r="K868" s="54" t="s">
        <v>3868</v>
      </c>
      <c r="L868" s="154" t="s">
        <v>4891</v>
      </c>
      <c r="M868" s="58" t="s">
        <v>4886</v>
      </c>
      <c r="N868" s="191">
        <v>45078</v>
      </c>
      <c r="O868" s="53" t="s">
        <v>438</v>
      </c>
      <c r="P868" s="268">
        <v>6200</v>
      </c>
      <c r="Q868" s="269">
        <v>5</v>
      </c>
      <c r="R868" s="268">
        <f t="shared" si="50"/>
        <v>31000</v>
      </c>
      <c r="S868" s="45">
        <v>202309</v>
      </c>
      <c r="T868" s="58" t="s">
        <v>3307</v>
      </c>
      <c r="U868" s="53"/>
      <c r="V868" s="270">
        <v>4.9163656229999999</v>
      </c>
      <c r="W868" s="271">
        <v>0</v>
      </c>
      <c r="X868" s="49"/>
      <c r="Y868" s="49"/>
      <c r="Z868" s="58" t="s">
        <v>4892</v>
      </c>
      <c r="AA868" s="223">
        <v>0.3</v>
      </c>
      <c r="AB868" s="81">
        <v>10</v>
      </c>
      <c r="AC868" s="81">
        <f t="shared" si="51"/>
        <v>3</v>
      </c>
      <c r="AD868" s="80"/>
    </row>
    <row r="869" spans="1:30" s="52" customFormat="1" ht="15" customHeight="1">
      <c r="A869" s="54" t="s">
        <v>783</v>
      </c>
      <c r="B869" s="53" t="s">
        <v>3604</v>
      </c>
      <c r="C869" s="53" t="s">
        <v>149</v>
      </c>
      <c r="D869" s="53" t="s">
        <v>44</v>
      </c>
      <c r="E869" s="54" t="s">
        <v>4893</v>
      </c>
      <c r="F869" s="54" t="s">
        <v>4894</v>
      </c>
      <c r="G869" s="54" t="s">
        <v>33</v>
      </c>
      <c r="H869" s="55" t="s">
        <v>4895</v>
      </c>
      <c r="I869" s="35" t="e">
        <f>VLOOKUP(H869,#REF!,1,FALSE)</f>
        <v>#REF!</v>
      </c>
      <c r="J869" s="215" t="s">
        <v>35</v>
      </c>
      <c r="K869" s="54" t="s">
        <v>667</v>
      </c>
      <c r="L869" s="284" t="s">
        <v>4896</v>
      </c>
      <c r="M869" s="72" t="s">
        <v>4897</v>
      </c>
      <c r="N869" s="191">
        <v>44835</v>
      </c>
      <c r="O869" s="53" t="s">
        <v>460</v>
      </c>
      <c r="P869" s="268">
        <v>4200</v>
      </c>
      <c r="Q869" s="269">
        <v>40.1</v>
      </c>
      <c r="R869" s="268">
        <f t="shared" si="50"/>
        <v>168420</v>
      </c>
      <c r="S869" s="45">
        <v>202309</v>
      </c>
      <c r="T869" s="58" t="s">
        <v>4898</v>
      </c>
      <c r="U869" s="53"/>
      <c r="V869" s="270">
        <v>40.027156830000003</v>
      </c>
      <c r="W869" s="271">
        <v>0</v>
      </c>
      <c r="X869" s="49"/>
      <c r="Y869" s="49"/>
      <c r="Z869" s="58" t="s">
        <v>4899</v>
      </c>
      <c r="AA869" s="223">
        <v>0.4</v>
      </c>
      <c r="AB869" s="81">
        <v>100</v>
      </c>
      <c r="AC869" s="258">
        <f t="shared" si="51"/>
        <v>40</v>
      </c>
      <c r="AD869" s="80"/>
    </row>
    <row r="870" spans="1:30" s="336" customFormat="1" ht="15" customHeight="1">
      <c r="A870" s="534" t="s">
        <v>783</v>
      </c>
      <c r="B870" s="315" t="s">
        <v>3604</v>
      </c>
      <c r="C870" s="315" t="s">
        <v>311</v>
      </c>
      <c r="D870" s="315" t="s">
        <v>3618</v>
      </c>
      <c r="E870" s="317" t="s">
        <v>4900</v>
      </c>
      <c r="F870" s="317" t="s">
        <v>4901</v>
      </c>
      <c r="G870" s="317" t="s">
        <v>33</v>
      </c>
      <c r="H870" s="318" t="s">
        <v>4902</v>
      </c>
      <c r="I870" s="319" t="e">
        <f>VLOOKUP(H870,#REF!,1,FALSE)</f>
        <v>#REF!</v>
      </c>
      <c r="J870" s="462" t="s">
        <v>35</v>
      </c>
      <c r="K870" s="317" t="s">
        <v>473</v>
      </c>
      <c r="L870" s="541" t="s">
        <v>4903</v>
      </c>
      <c r="M870" s="354" t="s">
        <v>4904</v>
      </c>
      <c r="N870" s="402">
        <v>44927</v>
      </c>
      <c r="O870" s="315" t="s">
        <v>4905</v>
      </c>
      <c r="P870" s="513">
        <v>8100</v>
      </c>
      <c r="Q870" s="514">
        <v>0.2</v>
      </c>
      <c r="R870" s="513">
        <f t="shared" si="50"/>
        <v>1620</v>
      </c>
      <c r="S870" s="327">
        <v>202309</v>
      </c>
      <c r="T870" s="322" t="s">
        <v>4906</v>
      </c>
      <c r="U870" s="315"/>
      <c r="V870" s="516">
        <v>0.105698586</v>
      </c>
      <c r="W870" s="517">
        <v>0</v>
      </c>
      <c r="X870" s="518">
        <v>44927</v>
      </c>
      <c r="Y870" s="518">
        <v>45291</v>
      </c>
      <c r="Z870" s="322" t="s">
        <v>4907</v>
      </c>
      <c r="AA870" s="472">
        <v>0.1</v>
      </c>
      <c r="AB870" s="343">
        <v>0.3</v>
      </c>
      <c r="AC870" s="506">
        <f t="shared" si="51"/>
        <v>0.03</v>
      </c>
      <c r="AD870" s="348"/>
    </row>
    <row r="871" spans="1:30" s="336" customFormat="1" ht="15" customHeight="1">
      <c r="A871" s="534" t="s">
        <v>764</v>
      </c>
      <c r="B871" s="315" t="s">
        <v>3604</v>
      </c>
      <c r="C871" s="315" t="s">
        <v>765</v>
      </c>
      <c r="D871" s="315" t="s">
        <v>44</v>
      </c>
      <c r="E871" s="317" t="s">
        <v>4908</v>
      </c>
      <c r="F871" s="317" t="s">
        <v>4909</v>
      </c>
      <c r="G871" s="317" t="s">
        <v>33</v>
      </c>
      <c r="H871" s="318" t="s">
        <v>4910</v>
      </c>
      <c r="I871" s="319" t="e">
        <f>VLOOKUP(H871,#REF!,1,FALSE)</f>
        <v>#REF!</v>
      </c>
      <c r="J871" s="462" t="s">
        <v>35</v>
      </c>
      <c r="K871" s="317" t="s">
        <v>4046</v>
      </c>
      <c r="L871" s="463" t="s">
        <v>4911</v>
      </c>
      <c r="M871" s="354" t="s">
        <v>4912</v>
      </c>
      <c r="N871" s="402" t="s">
        <v>4913</v>
      </c>
      <c r="O871" s="315" t="s">
        <v>2399</v>
      </c>
      <c r="P871" s="545">
        <v>4166</v>
      </c>
      <c r="Q871" s="514">
        <v>0</v>
      </c>
      <c r="R871" s="513">
        <f t="shared" si="50"/>
        <v>0</v>
      </c>
      <c r="S871" s="327">
        <v>202309</v>
      </c>
      <c r="T871" s="322" t="s">
        <v>4914</v>
      </c>
      <c r="U871" s="315"/>
      <c r="V871" s="516">
        <v>0</v>
      </c>
      <c r="W871" s="517">
        <v>0</v>
      </c>
      <c r="X871" s="518">
        <v>44986</v>
      </c>
      <c r="Y871" s="518">
        <v>45351</v>
      </c>
      <c r="Z871" s="519"/>
      <c r="AA871" s="482">
        <v>0</v>
      </c>
      <c r="AB871" s="506">
        <v>0</v>
      </c>
      <c r="AC871" s="506">
        <f t="shared" si="51"/>
        <v>0</v>
      </c>
      <c r="AD871" s="348"/>
    </row>
    <row r="872" spans="1:30" s="336" customFormat="1" ht="15" customHeight="1">
      <c r="A872" s="534" t="s">
        <v>764</v>
      </c>
      <c r="B872" s="315" t="s">
        <v>3604</v>
      </c>
      <c r="C872" s="315" t="s">
        <v>765</v>
      </c>
      <c r="D872" s="315" t="s">
        <v>44</v>
      </c>
      <c r="E872" s="317" t="s">
        <v>4908</v>
      </c>
      <c r="F872" s="317" t="s">
        <v>4909</v>
      </c>
      <c r="G872" s="317" t="s">
        <v>33</v>
      </c>
      <c r="H872" s="318" t="s">
        <v>4915</v>
      </c>
      <c r="I872" s="319" t="e">
        <f>VLOOKUP(H872,#REF!,1,FALSE)</f>
        <v>#REF!</v>
      </c>
      <c r="J872" s="462" t="s">
        <v>35</v>
      </c>
      <c r="K872" s="317" t="s">
        <v>4046</v>
      </c>
      <c r="L872" s="463" t="s">
        <v>4916</v>
      </c>
      <c r="M872" s="354" t="s">
        <v>4917</v>
      </c>
      <c r="N872" s="402" t="s">
        <v>4918</v>
      </c>
      <c r="O872" s="315" t="s">
        <v>1721</v>
      </c>
      <c r="P872" s="545">
        <v>4000</v>
      </c>
      <c r="Q872" s="514">
        <v>0</v>
      </c>
      <c r="R872" s="513">
        <f t="shared" si="50"/>
        <v>0</v>
      </c>
      <c r="S872" s="327">
        <v>202309</v>
      </c>
      <c r="T872" s="322" t="s">
        <v>4919</v>
      </c>
      <c r="U872" s="315"/>
      <c r="V872" s="516">
        <v>0</v>
      </c>
      <c r="W872" s="517">
        <v>0</v>
      </c>
      <c r="X872" s="333">
        <v>44805</v>
      </c>
      <c r="Y872" s="333">
        <v>45169</v>
      </c>
      <c r="Z872" s="519"/>
      <c r="AA872" s="482">
        <v>0</v>
      </c>
      <c r="AB872" s="506">
        <v>0</v>
      </c>
      <c r="AC872" s="506">
        <f t="shared" si="51"/>
        <v>0</v>
      </c>
      <c r="AD872" s="348"/>
    </row>
    <row r="873" spans="1:30" s="336" customFormat="1" ht="15" customHeight="1">
      <c r="A873" s="534" t="s">
        <v>764</v>
      </c>
      <c r="B873" s="315" t="s">
        <v>3604</v>
      </c>
      <c r="C873" s="315" t="s">
        <v>2783</v>
      </c>
      <c r="D873" s="315" t="s">
        <v>3618</v>
      </c>
      <c r="E873" s="317" t="s">
        <v>4920</v>
      </c>
      <c r="F873" s="317" t="s">
        <v>4921</v>
      </c>
      <c r="G873" s="317" t="s">
        <v>33</v>
      </c>
      <c r="H873" s="318" t="s">
        <v>4922</v>
      </c>
      <c r="I873" s="319" t="e">
        <f>VLOOKUP(H873,#REF!,1,FALSE)</f>
        <v>#REF!</v>
      </c>
      <c r="J873" s="462" t="s">
        <v>35</v>
      </c>
      <c r="K873" s="318" t="s">
        <v>4923</v>
      </c>
      <c r="L873" s="321" t="s">
        <v>4924</v>
      </c>
      <c r="M873" s="321" t="s">
        <v>4925</v>
      </c>
      <c r="N873" s="402">
        <v>45017</v>
      </c>
      <c r="O873" s="315" t="s">
        <v>725</v>
      </c>
      <c r="P873" s="513">
        <v>4100</v>
      </c>
      <c r="Q873" s="514">
        <v>63.2</v>
      </c>
      <c r="R873" s="513">
        <f t="shared" ref="R873:R936" si="52">ROUND(P873*Q873,2)</f>
        <v>259120</v>
      </c>
      <c r="S873" s="327">
        <v>202309</v>
      </c>
      <c r="T873" s="322" t="s">
        <v>4926</v>
      </c>
      <c r="U873" s="315"/>
      <c r="V873" s="516">
        <v>63.173538207999997</v>
      </c>
      <c r="W873" s="517">
        <v>0</v>
      </c>
      <c r="X873" s="333">
        <v>45017</v>
      </c>
      <c r="Y873" s="333">
        <v>45382</v>
      </c>
      <c r="Z873" s="519" t="s">
        <v>4927</v>
      </c>
      <c r="AA873" s="482">
        <v>0.4</v>
      </c>
      <c r="AB873" s="506">
        <v>150</v>
      </c>
      <c r="AC873" s="506">
        <f t="shared" si="51"/>
        <v>60</v>
      </c>
      <c r="AD873" s="348"/>
    </row>
    <row r="874" spans="1:30" s="336" customFormat="1" ht="15" customHeight="1">
      <c r="A874" s="534" t="s">
        <v>764</v>
      </c>
      <c r="B874" s="315" t="s">
        <v>3604</v>
      </c>
      <c r="C874" s="315" t="s">
        <v>2783</v>
      </c>
      <c r="D874" s="315" t="s">
        <v>3618</v>
      </c>
      <c r="E874" s="317" t="s">
        <v>4920</v>
      </c>
      <c r="F874" s="317" t="s">
        <v>4921</v>
      </c>
      <c r="G874" s="317" t="s">
        <v>33</v>
      </c>
      <c r="H874" s="318" t="s">
        <v>4922</v>
      </c>
      <c r="I874" s="319" t="e">
        <f>VLOOKUP(H874,#REF!,1,FALSE)</f>
        <v>#REF!</v>
      </c>
      <c r="J874" s="462" t="s">
        <v>35</v>
      </c>
      <c r="K874" s="318" t="s">
        <v>4923</v>
      </c>
      <c r="L874" s="321" t="s">
        <v>4928</v>
      </c>
      <c r="M874" s="321" t="s">
        <v>4925</v>
      </c>
      <c r="N874" s="402">
        <v>45017</v>
      </c>
      <c r="O874" s="315" t="s">
        <v>725</v>
      </c>
      <c r="P874" s="513">
        <v>4100</v>
      </c>
      <c r="Q874" s="514">
        <v>62.2</v>
      </c>
      <c r="R874" s="513">
        <f t="shared" si="52"/>
        <v>255020</v>
      </c>
      <c r="S874" s="327">
        <v>202309</v>
      </c>
      <c r="T874" s="322" t="s">
        <v>4926</v>
      </c>
      <c r="U874" s="315"/>
      <c r="V874" s="516">
        <v>62.165554047000001</v>
      </c>
      <c r="W874" s="517">
        <v>0</v>
      </c>
      <c r="X874" s="333">
        <v>45017</v>
      </c>
      <c r="Y874" s="333">
        <v>45382</v>
      </c>
      <c r="Z874" s="519" t="s">
        <v>4929</v>
      </c>
      <c r="AA874" s="482">
        <v>0.4</v>
      </c>
      <c r="AB874" s="506">
        <v>150</v>
      </c>
      <c r="AC874" s="506">
        <f t="shared" si="51"/>
        <v>60</v>
      </c>
      <c r="AD874" s="348"/>
    </row>
    <row r="875" spans="1:30" s="52" customFormat="1" ht="15" customHeight="1">
      <c r="A875" s="282" t="s">
        <v>764</v>
      </c>
      <c r="B875" s="53" t="s">
        <v>3604</v>
      </c>
      <c r="C875" s="53" t="s">
        <v>311</v>
      </c>
      <c r="D875" s="53" t="s">
        <v>3618</v>
      </c>
      <c r="E875" s="54" t="s">
        <v>4930</v>
      </c>
      <c r="F875" s="54" t="s">
        <v>4931</v>
      </c>
      <c r="G875" s="54" t="s">
        <v>33</v>
      </c>
      <c r="H875" s="55" t="s">
        <v>4932</v>
      </c>
      <c r="I875" s="35" t="e">
        <f>VLOOKUP(H875,#REF!,1,FALSE)</f>
        <v>#REF!</v>
      </c>
      <c r="J875" s="215" t="s">
        <v>35</v>
      </c>
      <c r="K875" s="54" t="s">
        <v>744</v>
      </c>
      <c r="L875" s="154" t="s">
        <v>4933</v>
      </c>
      <c r="M875" s="72" t="s">
        <v>746</v>
      </c>
      <c r="N875" s="191">
        <v>45022</v>
      </c>
      <c r="O875" s="53" t="s">
        <v>328</v>
      </c>
      <c r="P875" s="290">
        <v>5416</v>
      </c>
      <c r="Q875" s="269">
        <v>82.9</v>
      </c>
      <c r="R875" s="268">
        <f t="shared" si="52"/>
        <v>448986.4</v>
      </c>
      <c r="S875" s="45">
        <v>202309</v>
      </c>
      <c r="T875" s="58" t="s">
        <v>4934</v>
      </c>
      <c r="U875" s="53"/>
      <c r="V875" s="270">
        <v>82.827140807999996</v>
      </c>
      <c r="W875" s="271">
        <v>0</v>
      </c>
      <c r="X875" s="49"/>
      <c r="Y875" s="49"/>
      <c r="Z875" s="272" t="s">
        <v>4935</v>
      </c>
      <c r="AA875" s="233">
        <v>0.4</v>
      </c>
      <c r="AB875" s="258">
        <v>200</v>
      </c>
      <c r="AC875" s="258">
        <f t="shared" si="51"/>
        <v>80</v>
      </c>
      <c r="AD875" s="80"/>
    </row>
    <row r="876" spans="1:30" s="52" customFormat="1" ht="15" customHeight="1">
      <c r="A876" s="282" t="s">
        <v>776</v>
      </c>
      <c r="B876" s="53" t="s">
        <v>3604</v>
      </c>
      <c r="C876" s="53" t="s">
        <v>311</v>
      </c>
      <c r="D876" s="53" t="s">
        <v>3618</v>
      </c>
      <c r="E876" s="54" t="s">
        <v>4930</v>
      </c>
      <c r="F876" s="54" t="s">
        <v>4931</v>
      </c>
      <c r="G876" s="54" t="s">
        <v>33</v>
      </c>
      <c r="H876" s="55" t="s">
        <v>4932</v>
      </c>
      <c r="I876" s="35" t="e">
        <f>VLOOKUP(H876,#REF!,1,FALSE)</f>
        <v>#REF!</v>
      </c>
      <c r="J876" s="215" t="s">
        <v>35</v>
      </c>
      <c r="K876" s="54" t="s">
        <v>744</v>
      </c>
      <c r="L876" s="154" t="s">
        <v>4936</v>
      </c>
      <c r="M876" s="72" t="s">
        <v>746</v>
      </c>
      <c r="N876" s="191">
        <v>45022</v>
      </c>
      <c r="O876" s="53" t="s">
        <v>1600</v>
      </c>
      <c r="P876" s="290">
        <v>5416</v>
      </c>
      <c r="Q876" s="269">
        <v>50.9</v>
      </c>
      <c r="R876" s="268">
        <f t="shared" si="52"/>
        <v>275674.40000000002</v>
      </c>
      <c r="S876" s="45">
        <v>202309</v>
      </c>
      <c r="T876" s="58" t="s">
        <v>4937</v>
      </c>
      <c r="U876" s="53"/>
      <c r="V876" s="270">
        <v>50.812904357999997</v>
      </c>
      <c r="W876" s="271">
        <v>0</v>
      </c>
      <c r="X876" s="49"/>
      <c r="Y876" s="49"/>
      <c r="Z876" s="272" t="s">
        <v>4938</v>
      </c>
      <c r="AA876" s="233">
        <v>0.4</v>
      </c>
      <c r="AB876" s="258">
        <v>120</v>
      </c>
      <c r="AC876" s="258">
        <f t="shared" si="51"/>
        <v>48</v>
      </c>
      <c r="AD876" s="80"/>
    </row>
    <row r="877" spans="1:30" s="336" customFormat="1" ht="15" customHeight="1">
      <c r="A877" s="534" t="s">
        <v>776</v>
      </c>
      <c r="B877" s="315" t="s">
        <v>3604</v>
      </c>
      <c r="C877" s="315" t="s">
        <v>311</v>
      </c>
      <c r="D877" s="315" t="s">
        <v>3618</v>
      </c>
      <c r="E877" s="317" t="s">
        <v>4939</v>
      </c>
      <c r="F877" s="317" t="s">
        <v>4940</v>
      </c>
      <c r="G877" s="317" t="s">
        <v>33</v>
      </c>
      <c r="H877" s="318" t="s">
        <v>4941</v>
      </c>
      <c r="I877" s="319" t="e">
        <f>VLOOKUP(H877,#REF!,1,FALSE)</f>
        <v>#REF!</v>
      </c>
      <c r="J877" s="462" t="s">
        <v>35</v>
      </c>
      <c r="K877" s="317" t="s">
        <v>473</v>
      </c>
      <c r="L877" s="541" t="s">
        <v>4942</v>
      </c>
      <c r="M877" s="354" t="s">
        <v>4943</v>
      </c>
      <c r="N877" s="402" t="s">
        <v>4944</v>
      </c>
      <c r="O877" s="315" t="s">
        <v>867</v>
      </c>
      <c r="P877" s="513">
        <v>5530</v>
      </c>
      <c r="Q877" s="514">
        <v>65.900000000000006</v>
      </c>
      <c r="R877" s="513">
        <f t="shared" si="52"/>
        <v>364427</v>
      </c>
      <c r="S877" s="327">
        <v>202309</v>
      </c>
      <c r="T877" s="322" t="s">
        <v>4945</v>
      </c>
      <c r="U877" s="315"/>
      <c r="V877" s="516">
        <v>65.848719609</v>
      </c>
      <c r="W877" s="517">
        <v>0</v>
      </c>
      <c r="X877" s="333">
        <v>45017</v>
      </c>
      <c r="Y877" s="333">
        <v>45382</v>
      </c>
      <c r="Z877" s="322" t="s">
        <v>4946</v>
      </c>
      <c r="AA877" s="472">
        <v>0.3</v>
      </c>
      <c r="AB877" s="343">
        <v>200</v>
      </c>
      <c r="AC877" s="506">
        <f t="shared" si="51"/>
        <v>60</v>
      </c>
      <c r="AD877" s="348"/>
    </row>
    <row r="878" spans="1:30" s="336" customFormat="1" ht="15" customHeight="1">
      <c r="A878" s="534" t="s">
        <v>783</v>
      </c>
      <c r="B878" s="315" t="s">
        <v>3604</v>
      </c>
      <c r="C878" s="315" t="s">
        <v>311</v>
      </c>
      <c r="D878" s="315" t="s">
        <v>3618</v>
      </c>
      <c r="E878" s="317" t="s">
        <v>4939</v>
      </c>
      <c r="F878" s="317" t="s">
        <v>4940</v>
      </c>
      <c r="G878" s="317" t="s">
        <v>33</v>
      </c>
      <c r="H878" s="318" t="s">
        <v>4947</v>
      </c>
      <c r="I878" s="319" t="e">
        <f>VLOOKUP(H878,#REF!,1,FALSE)</f>
        <v>#REF!</v>
      </c>
      <c r="J878" s="462" t="s">
        <v>35</v>
      </c>
      <c r="K878" s="317" t="s">
        <v>473</v>
      </c>
      <c r="L878" s="541" t="s">
        <v>4948</v>
      </c>
      <c r="M878" s="354" t="s">
        <v>4949</v>
      </c>
      <c r="N878" s="402" t="s">
        <v>4944</v>
      </c>
      <c r="O878" s="315" t="s">
        <v>867</v>
      </c>
      <c r="P878" s="513">
        <v>4810</v>
      </c>
      <c r="Q878" s="514">
        <v>89.4</v>
      </c>
      <c r="R878" s="513">
        <f t="shared" si="52"/>
        <v>430014</v>
      </c>
      <c r="S878" s="327">
        <v>202309</v>
      </c>
      <c r="T878" s="322" t="s">
        <v>4945</v>
      </c>
      <c r="U878" s="315"/>
      <c r="V878" s="516">
        <v>89.309169436000005</v>
      </c>
      <c r="W878" s="517">
        <v>0</v>
      </c>
      <c r="X878" s="518">
        <v>45017</v>
      </c>
      <c r="Y878" s="518">
        <v>45382</v>
      </c>
      <c r="Z878" s="519" t="s">
        <v>4950</v>
      </c>
      <c r="AA878" s="472">
        <v>0.3</v>
      </c>
      <c r="AB878" s="343">
        <v>200</v>
      </c>
      <c r="AC878" s="506">
        <f t="shared" si="51"/>
        <v>60</v>
      </c>
      <c r="AD878" s="348"/>
    </row>
    <row r="879" spans="1:30" s="336" customFormat="1" ht="15" customHeight="1">
      <c r="A879" s="317" t="s">
        <v>783</v>
      </c>
      <c r="B879" s="315" t="s">
        <v>3604</v>
      </c>
      <c r="C879" s="315" t="s">
        <v>1549</v>
      </c>
      <c r="D879" s="315" t="s">
        <v>3658</v>
      </c>
      <c r="E879" s="317" t="s">
        <v>4951</v>
      </c>
      <c r="F879" s="317" t="s">
        <v>4952</v>
      </c>
      <c r="G879" s="491" t="s">
        <v>33</v>
      </c>
      <c r="H879" s="318" t="s">
        <v>4953</v>
      </c>
      <c r="I879" s="319" t="e">
        <f>VLOOKUP(H879,#REF!,1,FALSE)</f>
        <v>#REF!</v>
      </c>
      <c r="J879" s="462" t="s">
        <v>1238</v>
      </c>
      <c r="K879" s="491" t="s">
        <v>1697</v>
      </c>
      <c r="L879" s="498" t="s">
        <v>4954</v>
      </c>
      <c r="M879" s="354" t="s">
        <v>4955</v>
      </c>
      <c r="N879" s="402" t="s">
        <v>4956</v>
      </c>
      <c r="O879" s="490" t="s">
        <v>4957</v>
      </c>
      <c r="P879" s="513">
        <v>6700</v>
      </c>
      <c r="Q879" s="514">
        <v>24</v>
      </c>
      <c r="R879" s="513">
        <f t="shared" si="52"/>
        <v>160800</v>
      </c>
      <c r="S879" s="327">
        <v>202309</v>
      </c>
      <c r="T879" s="500" t="s">
        <v>4958</v>
      </c>
      <c r="U879" s="315"/>
      <c r="V879" s="516">
        <v>21.935002561000001</v>
      </c>
      <c r="W879" s="517">
        <v>0</v>
      </c>
      <c r="X879" s="333">
        <v>45047</v>
      </c>
      <c r="Y879" s="333">
        <v>45412</v>
      </c>
      <c r="Z879" s="322" t="s">
        <v>4959</v>
      </c>
      <c r="AA879" s="472">
        <v>0.4</v>
      </c>
      <c r="AB879" s="343">
        <v>60</v>
      </c>
      <c r="AC879" s="343">
        <f t="shared" si="51"/>
        <v>24</v>
      </c>
      <c r="AD879" s="348"/>
    </row>
    <row r="880" spans="1:30" s="336" customFormat="1" ht="15" customHeight="1">
      <c r="A880" s="534" t="s">
        <v>783</v>
      </c>
      <c r="B880" s="315" t="s">
        <v>3604</v>
      </c>
      <c r="C880" s="315" t="s">
        <v>3161</v>
      </c>
      <c r="D880" s="315" t="s">
        <v>44</v>
      </c>
      <c r="E880" s="317" t="s">
        <v>4960</v>
      </c>
      <c r="F880" s="317" t="s">
        <v>4961</v>
      </c>
      <c r="G880" s="317" t="s">
        <v>33</v>
      </c>
      <c r="H880" s="318" t="s">
        <v>4962</v>
      </c>
      <c r="I880" s="319" t="e">
        <f>VLOOKUP(H880,#REF!,1,FALSE)</f>
        <v>#REF!</v>
      </c>
      <c r="J880" s="462" t="s">
        <v>35</v>
      </c>
      <c r="K880" s="318" t="s">
        <v>3045</v>
      </c>
      <c r="L880" s="321" t="s">
        <v>4963</v>
      </c>
      <c r="M880" s="321" t="s">
        <v>4964</v>
      </c>
      <c r="N880" s="402" t="s">
        <v>4965</v>
      </c>
      <c r="O880" s="315" t="s">
        <v>328</v>
      </c>
      <c r="P880" s="513">
        <v>4500</v>
      </c>
      <c r="Q880" s="514">
        <v>86.8</v>
      </c>
      <c r="R880" s="513">
        <f t="shared" si="52"/>
        <v>390600</v>
      </c>
      <c r="S880" s="327">
        <v>202309</v>
      </c>
      <c r="T880" s="322" t="s">
        <v>4966</v>
      </c>
      <c r="U880" s="315"/>
      <c r="V880" s="516">
        <v>86.777687072999996</v>
      </c>
      <c r="W880" s="517">
        <v>0</v>
      </c>
      <c r="X880" s="333">
        <v>45017</v>
      </c>
      <c r="Y880" s="333">
        <v>45382</v>
      </c>
      <c r="Z880" s="519" t="s">
        <v>4967</v>
      </c>
      <c r="AA880" s="482">
        <v>0.4</v>
      </c>
      <c r="AB880" s="506">
        <v>200</v>
      </c>
      <c r="AC880" s="506">
        <f t="shared" si="51"/>
        <v>80</v>
      </c>
      <c r="AD880" s="348"/>
    </row>
    <row r="881" spans="1:30" s="52" customFormat="1" ht="15" customHeight="1">
      <c r="A881" s="282" t="s">
        <v>783</v>
      </c>
      <c r="B881" s="241" t="s">
        <v>3604</v>
      </c>
      <c r="C881" s="53" t="s">
        <v>1703</v>
      </c>
      <c r="D881" s="285" t="s">
        <v>3658</v>
      </c>
      <c r="E881" s="54" t="s">
        <v>4960</v>
      </c>
      <c r="F881" s="54" t="s">
        <v>4961</v>
      </c>
      <c r="G881" s="54" t="s">
        <v>33</v>
      </c>
      <c r="H881" s="53" t="s">
        <v>4968</v>
      </c>
      <c r="I881" s="35" t="e">
        <f>VLOOKUP(H881,#REF!,1,FALSE)</f>
        <v>#REF!</v>
      </c>
      <c r="J881" s="215" t="s">
        <v>35</v>
      </c>
      <c r="K881" s="53" t="s">
        <v>1737</v>
      </c>
      <c r="L881" s="58" t="s">
        <v>4969</v>
      </c>
      <c r="M881" s="58" t="s">
        <v>4970</v>
      </c>
      <c r="N881" s="191">
        <v>45078</v>
      </c>
      <c r="O881" s="53" t="s">
        <v>460</v>
      </c>
      <c r="P881" s="291">
        <v>4800</v>
      </c>
      <c r="Q881" s="269">
        <v>44.3</v>
      </c>
      <c r="R881" s="268">
        <f t="shared" si="52"/>
        <v>212640</v>
      </c>
      <c r="S881" s="45">
        <v>202309</v>
      </c>
      <c r="T881" s="58" t="s">
        <v>4971</v>
      </c>
      <c r="U881" s="53"/>
      <c r="V881" s="270">
        <v>44.289886475000003</v>
      </c>
      <c r="W881" s="271">
        <v>0</v>
      </c>
      <c r="X881" s="49"/>
      <c r="Y881" s="49"/>
      <c r="Z881" s="58" t="s">
        <v>4972</v>
      </c>
      <c r="AA881" s="223">
        <v>0.4</v>
      </c>
      <c r="AB881" s="81">
        <v>100</v>
      </c>
      <c r="AC881" s="292">
        <f t="shared" si="51"/>
        <v>40</v>
      </c>
      <c r="AD881" s="80"/>
    </row>
    <row r="882" spans="1:30" s="336" customFormat="1" ht="15" customHeight="1">
      <c r="A882" s="315" t="s">
        <v>764</v>
      </c>
      <c r="B882" s="491" t="s">
        <v>3604</v>
      </c>
      <c r="C882" s="317" t="s">
        <v>1757</v>
      </c>
      <c r="D882" s="538" t="s">
        <v>3618</v>
      </c>
      <c r="E882" s="315" t="s">
        <v>45</v>
      </c>
      <c r="F882" s="315" t="s">
        <v>46</v>
      </c>
      <c r="G882" s="315" t="s">
        <v>33</v>
      </c>
      <c r="H882" s="318" t="s">
        <v>4973</v>
      </c>
      <c r="I882" s="319" t="e">
        <f>VLOOKUP(H882,#REF!,1,FALSE)</f>
        <v>#REF!</v>
      </c>
      <c r="J882" s="320" t="s">
        <v>35</v>
      </c>
      <c r="K882" s="315" t="s">
        <v>1788</v>
      </c>
      <c r="L882" s="321" t="s">
        <v>4974</v>
      </c>
      <c r="M882" s="322" t="s">
        <v>4975</v>
      </c>
      <c r="N882" s="378">
        <v>44682</v>
      </c>
      <c r="O882" s="315" t="s">
        <v>460</v>
      </c>
      <c r="P882" s="338">
        <v>5700</v>
      </c>
      <c r="Q882" s="514">
        <v>30</v>
      </c>
      <c r="R882" s="513">
        <f t="shared" si="52"/>
        <v>171000</v>
      </c>
      <c r="S882" s="327">
        <v>202309</v>
      </c>
      <c r="T882" s="546" t="s">
        <v>4976</v>
      </c>
      <c r="U882" s="329"/>
      <c r="V882" s="516">
        <v>26.924264908000001</v>
      </c>
      <c r="W882" s="517">
        <v>0</v>
      </c>
      <c r="X882" s="333">
        <v>45047</v>
      </c>
      <c r="Y882" s="333">
        <v>45412</v>
      </c>
      <c r="Z882" s="322" t="s">
        <v>4977</v>
      </c>
      <c r="AA882" s="472">
        <v>0.3</v>
      </c>
      <c r="AB882" s="343">
        <v>100</v>
      </c>
      <c r="AC882" s="506">
        <f t="shared" si="51"/>
        <v>30</v>
      </c>
      <c r="AD882" s="348"/>
    </row>
    <row r="883" spans="1:30" s="336" customFormat="1" ht="15" customHeight="1">
      <c r="A883" s="315" t="s">
        <v>764</v>
      </c>
      <c r="B883" s="491" t="s">
        <v>3604</v>
      </c>
      <c r="C883" s="317" t="s">
        <v>765</v>
      </c>
      <c r="D883" s="538" t="s">
        <v>3618</v>
      </c>
      <c r="E883" s="315" t="s">
        <v>45</v>
      </c>
      <c r="F883" s="315" t="s">
        <v>46</v>
      </c>
      <c r="G883" s="315" t="s">
        <v>33</v>
      </c>
      <c r="H883" s="318" t="s">
        <v>4973</v>
      </c>
      <c r="I883" s="319" t="e">
        <f>VLOOKUP(H883,#REF!,1,FALSE)</f>
        <v>#REF!</v>
      </c>
      <c r="J883" s="320" t="s">
        <v>35</v>
      </c>
      <c r="K883" s="315" t="s">
        <v>997</v>
      </c>
      <c r="L883" s="321" t="s">
        <v>4978</v>
      </c>
      <c r="M883" s="322" t="s">
        <v>4979</v>
      </c>
      <c r="N883" s="378" t="s">
        <v>4980</v>
      </c>
      <c r="O883" s="315" t="s">
        <v>1332</v>
      </c>
      <c r="P883" s="338">
        <v>5000</v>
      </c>
      <c r="Q883" s="514">
        <v>0</v>
      </c>
      <c r="R883" s="513">
        <f t="shared" si="52"/>
        <v>0</v>
      </c>
      <c r="S883" s="327">
        <v>202309</v>
      </c>
      <c r="T883" s="546" t="s">
        <v>4981</v>
      </c>
      <c r="U883" s="329"/>
      <c r="V883" s="516">
        <v>0</v>
      </c>
      <c r="W883" s="517">
        <v>0</v>
      </c>
      <c r="X883" s="333">
        <v>45047</v>
      </c>
      <c r="Y883" s="333">
        <v>45412</v>
      </c>
      <c r="Z883" s="519"/>
      <c r="AA883" s="482">
        <v>0</v>
      </c>
      <c r="AB883" s="506">
        <v>0</v>
      </c>
      <c r="AC883" s="506">
        <f t="shared" si="51"/>
        <v>0</v>
      </c>
      <c r="AD883" s="348"/>
    </row>
    <row r="884" spans="1:30" s="336" customFormat="1" ht="15" customHeight="1">
      <c r="A884" s="315" t="s">
        <v>764</v>
      </c>
      <c r="B884" s="491" t="s">
        <v>3604</v>
      </c>
      <c r="C884" s="317" t="s">
        <v>1703</v>
      </c>
      <c r="D884" s="538" t="s">
        <v>3618</v>
      </c>
      <c r="E884" s="315" t="s">
        <v>45</v>
      </c>
      <c r="F884" s="315" t="s">
        <v>46</v>
      </c>
      <c r="G884" s="315" t="s">
        <v>33</v>
      </c>
      <c r="H884" s="318" t="s">
        <v>4973</v>
      </c>
      <c r="I884" s="319" t="e">
        <f>VLOOKUP(H884,#REF!,1,FALSE)</f>
        <v>#REF!</v>
      </c>
      <c r="J884" s="320" t="s">
        <v>35</v>
      </c>
      <c r="K884" s="315" t="s">
        <v>1737</v>
      </c>
      <c r="L884" s="321" t="s">
        <v>4982</v>
      </c>
      <c r="M884" s="322" t="s">
        <v>4983</v>
      </c>
      <c r="N884" s="378">
        <v>44682</v>
      </c>
      <c r="O884" s="315" t="s">
        <v>460</v>
      </c>
      <c r="P884" s="338">
        <v>5500</v>
      </c>
      <c r="Q884" s="514">
        <v>34.700000000000003</v>
      </c>
      <c r="R884" s="513">
        <f t="shared" si="52"/>
        <v>190850</v>
      </c>
      <c r="S884" s="327">
        <v>202309</v>
      </c>
      <c r="T884" s="546" t="s">
        <v>4984</v>
      </c>
      <c r="U884" s="329"/>
      <c r="V884" s="516">
        <v>34.654300689999999</v>
      </c>
      <c r="W884" s="517">
        <v>0</v>
      </c>
      <c r="X884" s="333">
        <v>45047</v>
      </c>
      <c r="Y884" s="333">
        <v>45412</v>
      </c>
      <c r="Z884" s="322" t="s">
        <v>4985</v>
      </c>
      <c r="AA884" s="472">
        <v>0.3</v>
      </c>
      <c r="AB884" s="343">
        <v>100</v>
      </c>
      <c r="AC884" s="506">
        <f t="shared" si="51"/>
        <v>30</v>
      </c>
      <c r="AD884" s="348"/>
    </row>
    <row r="885" spans="1:30" s="336" customFormat="1" ht="15" customHeight="1">
      <c r="A885" s="315" t="s">
        <v>764</v>
      </c>
      <c r="B885" s="491" t="s">
        <v>3604</v>
      </c>
      <c r="C885" s="317" t="s">
        <v>1549</v>
      </c>
      <c r="D885" s="538" t="s">
        <v>3618</v>
      </c>
      <c r="E885" s="315" t="s">
        <v>45</v>
      </c>
      <c r="F885" s="315" t="s">
        <v>46</v>
      </c>
      <c r="G885" s="315" t="s">
        <v>33</v>
      </c>
      <c r="H885" s="318" t="s">
        <v>4973</v>
      </c>
      <c r="I885" s="319" t="e">
        <f>VLOOKUP(H885,#REF!,1,FALSE)</f>
        <v>#REF!</v>
      </c>
      <c r="J885" s="320" t="s">
        <v>35</v>
      </c>
      <c r="K885" s="315" t="s">
        <v>1697</v>
      </c>
      <c r="L885" s="321" t="s">
        <v>4986</v>
      </c>
      <c r="M885" s="322" t="s">
        <v>4987</v>
      </c>
      <c r="N885" s="378" t="s">
        <v>4980</v>
      </c>
      <c r="O885" s="315" t="s">
        <v>1332</v>
      </c>
      <c r="P885" s="338">
        <v>5000</v>
      </c>
      <c r="Q885" s="514">
        <v>0</v>
      </c>
      <c r="R885" s="513">
        <f t="shared" si="52"/>
        <v>0</v>
      </c>
      <c r="S885" s="327">
        <v>202309</v>
      </c>
      <c r="T885" s="546" t="s">
        <v>4981</v>
      </c>
      <c r="U885" s="329"/>
      <c r="V885" s="516">
        <v>0</v>
      </c>
      <c r="W885" s="517">
        <v>0</v>
      </c>
      <c r="X885" s="333">
        <v>45047</v>
      </c>
      <c r="Y885" s="333">
        <v>45412</v>
      </c>
      <c r="Z885" s="519"/>
      <c r="AA885" s="482">
        <v>0</v>
      </c>
      <c r="AB885" s="506">
        <v>0</v>
      </c>
      <c r="AC885" s="506">
        <f t="shared" si="51"/>
        <v>0</v>
      </c>
      <c r="AD885" s="348"/>
    </row>
    <row r="886" spans="1:30" s="336" customFormat="1" ht="15" customHeight="1">
      <c r="A886" s="315" t="s">
        <v>764</v>
      </c>
      <c r="B886" s="491" t="s">
        <v>3604</v>
      </c>
      <c r="C886" s="317" t="s">
        <v>1757</v>
      </c>
      <c r="D886" s="538" t="s">
        <v>3618</v>
      </c>
      <c r="E886" s="315" t="s">
        <v>45</v>
      </c>
      <c r="F886" s="315" t="s">
        <v>46</v>
      </c>
      <c r="G886" s="315" t="s">
        <v>33</v>
      </c>
      <c r="H886" s="318" t="s">
        <v>4973</v>
      </c>
      <c r="I886" s="319" t="e">
        <f>VLOOKUP(H886,#REF!,1,FALSE)</f>
        <v>#REF!</v>
      </c>
      <c r="J886" s="320" t="s">
        <v>35</v>
      </c>
      <c r="K886" s="315" t="s">
        <v>1788</v>
      </c>
      <c r="L886" s="321" t="s">
        <v>4988</v>
      </c>
      <c r="M886" s="322" t="s">
        <v>4975</v>
      </c>
      <c r="N886" s="378">
        <v>44835</v>
      </c>
      <c r="O886" s="315" t="s">
        <v>328</v>
      </c>
      <c r="P886" s="338">
        <v>5700</v>
      </c>
      <c r="Q886" s="514">
        <v>60</v>
      </c>
      <c r="R886" s="513">
        <f t="shared" si="52"/>
        <v>342000</v>
      </c>
      <c r="S886" s="327">
        <v>202309</v>
      </c>
      <c r="T886" s="546" t="s">
        <v>4989</v>
      </c>
      <c r="U886" s="329"/>
      <c r="V886" s="516">
        <v>56.600578308000003</v>
      </c>
      <c r="W886" s="517">
        <v>0</v>
      </c>
      <c r="X886" s="333">
        <v>45047</v>
      </c>
      <c r="Y886" s="333">
        <v>45412</v>
      </c>
      <c r="Z886" s="322" t="s">
        <v>4990</v>
      </c>
      <c r="AA886" s="472">
        <v>0.3</v>
      </c>
      <c r="AB886" s="343">
        <v>200</v>
      </c>
      <c r="AC886" s="506">
        <f t="shared" si="51"/>
        <v>60</v>
      </c>
      <c r="AD886" s="348"/>
    </row>
    <row r="887" spans="1:30" s="336" customFormat="1" ht="15" customHeight="1">
      <c r="A887" s="315" t="s">
        <v>764</v>
      </c>
      <c r="B887" s="491" t="s">
        <v>3604</v>
      </c>
      <c r="C887" s="317" t="s">
        <v>765</v>
      </c>
      <c r="D887" s="538" t="s">
        <v>3618</v>
      </c>
      <c r="E887" s="315" t="s">
        <v>45</v>
      </c>
      <c r="F887" s="315" t="s">
        <v>46</v>
      </c>
      <c r="G887" s="315" t="s">
        <v>33</v>
      </c>
      <c r="H887" s="318" t="s">
        <v>4973</v>
      </c>
      <c r="I887" s="319" t="e">
        <f>VLOOKUP(H887,#REF!,1,FALSE)</f>
        <v>#REF!</v>
      </c>
      <c r="J887" s="320" t="s">
        <v>35</v>
      </c>
      <c r="K887" s="315" t="s">
        <v>997</v>
      </c>
      <c r="L887" s="321" t="s">
        <v>4991</v>
      </c>
      <c r="M887" s="322" t="s">
        <v>4992</v>
      </c>
      <c r="N887" s="378" t="s">
        <v>4993</v>
      </c>
      <c r="O887" s="315" t="s">
        <v>3182</v>
      </c>
      <c r="P887" s="338">
        <v>5000</v>
      </c>
      <c r="Q887" s="514">
        <v>0</v>
      </c>
      <c r="R887" s="513">
        <f t="shared" si="52"/>
        <v>0</v>
      </c>
      <c r="S887" s="327">
        <v>202309</v>
      </c>
      <c r="T887" s="546" t="s">
        <v>4994</v>
      </c>
      <c r="U887" s="329"/>
      <c r="V887" s="516">
        <v>0</v>
      </c>
      <c r="W887" s="517">
        <v>0</v>
      </c>
      <c r="X887" s="333">
        <v>45047</v>
      </c>
      <c r="Y887" s="333">
        <v>45412</v>
      </c>
      <c r="Z887" s="519"/>
      <c r="AA887" s="482">
        <v>0</v>
      </c>
      <c r="AB887" s="506">
        <v>0</v>
      </c>
      <c r="AC887" s="506">
        <f t="shared" si="51"/>
        <v>0</v>
      </c>
      <c r="AD887" s="348"/>
    </row>
    <row r="888" spans="1:30" s="336" customFormat="1" ht="15" customHeight="1">
      <c r="A888" s="315" t="s">
        <v>783</v>
      </c>
      <c r="B888" s="491" t="s">
        <v>3604</v>
      </c>
      <c r="C888" s="317" t="s">
        <v>1549</v>
      </c>
      <c r="D888" s="538" t="s">
        <v>3618</v>
      </c>
      <c r="E888" s="315" t="s">
        <v>94</v>
      </c>
      <c r="F888" s="315" t="s">
        <v>95</v>
      </c>
      <c r="G888" s="315" t="s">
        <v>33</v>
      </c>
      <c r="H888" s="318" t="s">
        <v>4995</v>
      </c>
      <c r="I888" s="319" t="e">
        <f>VLOOKUP(H888,#REF!,1,FALSE)</f>
        <v>#REF!</v>
      </c>
      <c r="J888" s="320" t="s">
        <v>35</v>
      </c>
      <c r="K888" s="315" t="s">
        <v>1697</v>
      </c>
      <c r="L888" s="321" t="s">
        <v>4996</v>
      </c>
      <c r="M888" s="322" t="s">
        <v>4997</v>
      </c>
      <c r="N888" s="378">
        <v>44927</v>
      </c>
      <c r="O888" s="315" t="s">
        <v>460</v>
      </c>
      <c r="P888" s="338">
        <v>5000</v>
      </c>
      <c r="Q888" s="514">
        <v>55.57</v>
      </c>
      <c r="R888" s="326">
        <f t="shared" si="52"/>
        <v>277850</v>
      </c>
      <c r="S888" s="327">
        <v>202309</v>
      </c>
      <c r="T888" s="328" t="s">
        <v>4998</v>
      </c>
      <c r="U888" s="329"/>
      <c r="V888" s="516">
        <v>55.566547393999997</v>
      </c>
      <c r="W888" s="517">
        <v>0</v>
      </c>
      <c r="X888" s="333">
        <v>44927</v>
      </c>
      <c r="Y888" s="333">
        <v>46022</v>
      </c>
      <c r="Z888" s="322" t="s">
        <v>4999</v>
      </c>
      <c r="AA888" s="472">
        <v>0</v>
      </c>
      <c r="AB888" s="343">
        <v>100</v>
      </c>
      <c r="AC888" s="506">
        <f t="shared" si="51"/>
        <v>0</v>
      </c>
      <c r="AD888" s="348"/>
    </row>
    <row r="889" spans="1:30" s="336" customFormat="1" ht="15" customHeight="1">
      <c r="A889" s="315" t="s">
        <v>783</v>
      </c>
      <c r="B889" s="491" t="s">
        <v>3604</v>
      </c>
      <c r="C889" s="317" t="s">
        <v>2567</v>
      </c>
      <c r="D889" s="538" t="s">
        <v>3618</v>
      </c>
      <c r="E889" s="315" t="s">
        <v>94</v>
      </c>
      <c r="F889" s="315" t="s">
        <v>95</v>
      </c>
      <c r="G889" s="315" t="s">
        <v>33</v>
      </c>
      <c r="H889" s="318" t="s">
        <v>4995</v>
      </c>
      <c r="I889" s="319" t="e">
        <f>VLOOKUP(H889,#REF!,1,FALSE)</f>
        <v>#REF!</v>
      </c>
      <c r="J889" s="320" t="s">
        <v>35</v>
      </c>
      <c r="K889" s="315" t="s">
        <v>2620</v>
      </c>
      <c r="L889" s="321" t="s">
        <v>5000</v>
      </c>
      <c r="M889" s="322" t="s">
        <v>5001</v>
      </c>
      <c r="N889" s="378" t="s">
        <v>5002</v>
      </c>
      <c r="O889" s="315" t="s">
        <v>5003</v>
      </c>
      <c r="P889" s="338">
        <v>5000</v>
      </c>
      <c r="Q889" s="514">
        <v>65.099999999999994</v>
      </c>
      <c r="R889" s="326">
        <f t="shared" si="52"/>
        <v>325500</v>
      </c>
      <c r="S889" s="327">
        <v>202309</v>
      </c>
      <c r="T889" s="328" t="s">
        <v>5004</v>
      </c>
      <c r="U889" s="329"/>
      <c r="V889" s="516">
        <v>65.104934692</v>
      </c>
      <c r="W889" s="517">
        <v>0</v>
      </c>
      <c r="X889" s="333">
        <v>44927</v>
      </c>
      <c r="Y889" s="333">
        <v>46022</v>
      </c>
      <c r="Z889" s="322" t="s">
        <v>5005</v>
      </c>
      <c r="AA889" s="472">
        <v>0</v>
      </c>
      <c r="AB889" s="343">
        <v>120</v>
      </c>
      <c r="AC889" s="506">
        <f t="shared" si="51"/>
        <v>0</v>
      </c>
      <c r="AD889" s="348"/>
    </row>
    <row r="890" spans="1:30" s="336" customFormat="1" ht="15" customHeight="1">
      <c r="A890" s="534" t="s">
        <v>783</v>
      </c>
      <c r="B890" s="491" t="s">
        <v>3604</v>
      </c>
      <c r="C890" s="315" t="s">
        <v>3130</v>
      </c>
      <c r="D890" s="538" t="s">
        <v>3618</v>
      </c>
      <c r="E890" s="317" t="s">
        <v>94</v>
      </c>
      <c r="F890" s="317" t="s">
        <v>95</v>
      </c>
      <c r="G890" s="317" t="s">
        <v>33</v>
      </c>
      <c r="H890" s="318" t="s">
        <v>4995</v>
      </c>
      <c r="I890" s="319" t="e">
        <f>VLOOKUP(H890,#REF!,1,FALSE)</f>
        <v>#REF!</v>
      </c>
      <c r="J890" s="462" t="s">
        <v>35</v>
      </c>
      <c r="K890" s="317" t="s">
        <v>3152</v>
      </c>
      <c r="L890" s="463" t="s">
        <v>5006</v>
      </c>
      <c r="M890" s="354" t="s">
        <v>5007</v>
      </c>
      <c r="N890" s="402">
        <v>44927</v>
      </c>
      <c r="O890" s="333" t="s">
        <v>1600</v>
      </c>
      <c r="P890" s="529">
        <v>5000</v>
      </c>
      <c r="Q890" s="514">
        <v>64.069999999999993</v>
      </c>
      <c r="R890" s="545">
        <f t="shared" si="52"/>
        <v>320350</v>
      </c>
      <c r="S890" s="327">
        <v>202309</v>
      </c>
      <c r="T890" s="322" t="s">
        <v>4998</v>
      </c>
      <c r="U890" s="315"/>
      <c r="V890" s="516">
        <v>64.069519043</v>
      </c>
      <c r="W890" s="517">
        <v>0</v>
      </c>
      <c r="X890" s="333">
        <v>44927</v>
      </c>
      <c r="Y890" s="333">
        <v>46022</v>
      </c>
      <c r="Z890" s="322" t="s">
        <v>5008</v>
      </c>
      <c r="AA890" s="472">
        <v>0</v>
      </c>
      <c r="AB890" s="343">
        <v>120</v>
      </c>
      <c r="AC890" s="506">
        <f t="shared" ref="AC890:AC941" si="53">AA890*AB890</f>
        <v>0</v>
      </c>
      <c r="AD890" s="348"/>
    </row>
    <row r="891" spans="1:30" s="336" customFormat="1" ht="15" customHeight="1">
      <c r="A891" s="315" t="s">
        <v>783</v>
      </c>
      <c r="B891" s="491" t="s">
        <v>3604</v>
      </c>
      <c r="C891" s="317" t="s">
        <v>1757</v>
      </c>
      <c r="D891" s="538" t="s">
        <v>3618</v>
      </c>
      <c r="E891" s="315" t="s">
        <v>94</v>
      </c>
      <c r="F891" s="315" t="s">
        <v>95</v>
      </c>
      <c r="G891" s="315" t="s">
        <v>33</v>
      </c>
      <c r="H891" s="318" t="s">
        <v>4995</v>
      </c>
      <c r="I891" s="319" t="e">
        <f>VLOOKUP(H891,#REF!,1,FALSE)</f>
        <v>#REF!</v>
      </c>
      <c r="J891" s="320" t="s">
        <v>35</v>
      </c>
      <c r="K891" s="315" t="s">
        <v>1757</v>
      </c>
      <c r="L891" s="321" t="s">
        <v>5009</v>
      </c>
      <c r="M891" s="322" t="s">
        <v>5010</v>
      </c>
      <c r="N891" s="378">
        <v>44958</v>
      </c>
      <c r="O891" s="315" t="s">
        <v>354</v>
      </c>
      <c r="P891" s="338">
        <v>5000</v>
      </c>
      <c r="Q891" s="514">
        <v>74.930000000000007</v>
      </c>
      <c r="R891" s="326">
        <f t="shared" si="52"/>
        <v>374650</v>
      </c>
      <c r="S891" s="327">
        <v>202309</v>
      </c>
      <c r="T891" s="328" t="s">
        <v>5011</v>
      </c>
      <c r="U891" s="329"/>
      <c r="V891" s="516">
        <v>74.929283142000003</v>
      </c>
      <c r="W891" s="517">
        <v>0</v>
      </c>
      <c r="X891" s="333">
        <v>44927</v>
      </c>
      <c r="Y891" s="333">
        <v>46022</v>
      </c>
      <c r="Z891" s="322" t="s">
        <v>5012</v>
      </c>
      <c r="AA891" s="472">
        <v>0</v>
      </c>
      <c r="AB891" s="343">
        <v>140</v>
      </c>
      <c r="AC891" s="506">
        <f t="shared" si="53"/>
        <v>0</v>
      </c>
      <c r="AD891" s="348"/>
    </row>
    <row r="892" spans="1:30" s="52" customFormat="1" ht="15" customHeight="1">
      <c r="A892" s="53" t="s">
        <v>783</v>
      </c>
      <c r="B892" s="241" t="s">
        <v>3604</v>
      </c>
      <c r="C892" s="54" t="s">
        <v>3073</v>
      </c>
      <c r="D892" s="285" t="s">
        <v>3618</v>
      </c>
      <c r="E892" s="53" t="s">
        <v>94</v>
      </c>
      <c r="F892" s="53" t="s">
        <v>95</v>
      </c>
      <c r="G892" s="53" t="s">
        <v>33</v>
      </c>
      <c r="H892" s="55" t="s">
        <v>5013</v>
      </c>
      <c r="I892" s="35" t="e">
        <f>VLOOKUP(H892,#REF!,1,FALSE)</f>
        <v>#REF!</v>
      </c>
      <c r="J892" s="56" t="s">
        <v>35</v>
      </c>
      <c r="K892" s="53" t="s">
        <v>3073</v>
      </c>
      <c r="L892" s="57" t="s">
        <v>5014</v>
      </c>
      <c r="M892" s="58" t="s">
        <v>5015</v>
      </c>
      <c r="N892" s="114" t="s">
        <v>5016</v>
      </c>
      <c r="O892" s="53" t="s">
        <v>2764</v>
      </c>
      <c r="P892" s="66">
        <v>5000</v>
      </c>
      <c r="Q892" s="269">
        <v>65.650000000000006</v>
      </c>
      <c r="R892" s="62">
        <f t="shared" si="52"/>
        <v>328250</v>
      </c>
      <c r="S892" s="45">
        <v>202309</v>
      </c>
      <c r="T892" s="58" t="s">
        <v>5017</v>
      </c>
      <c r="U892" s="64"/>
      <c r="V892" s="270">
        <v>65.649566649999997</v>
      </c>
      <c r="W892" s="271">
        <v>0</v>
      </c>
      <c r="X892" s="49"/>
      <c r="Y892" s="49"/>
      <c r="Z892" s="58" t="s">
        <v>5018</v>
      </c>
      <c r="AA892" s="223">
        <v>0</v>
      </c>
      <c r="AB892" s="81">
        <v>120</v>
      </c>
      <c r="AC892" s="258">
        <f t="shared" si="53"/>
        <v>0</v>
      </c>
      <c r="AD892" s="80"/>
    </row>
    <row r="893" spans="1:30" s="336" customFormat="1" ht="15" customHeight="1">
      <c r="A893" s="315" t="s">
        <v>783</v>
      </c>
      <c r="B893" s="491" t="s">
        <v>3604</v>
      </c>
      <c r="C893" s="317" t="s">
        <v>1280</v>
      </c>
      <c r="D893" s="538" t="s">
        <v>3618</v>
      </c>
      <c r="E893" s="315" t="s">
        <v>5019</v>
      </c>
      <c r="F893" s="315" t="s">
        <v>5020</v>
      </c>
      <c r="G893" s="315" t="s">
        <v>33</v>
      </c>
      <c r="H893" s="318" t="s">
        <v>5021</v>
      </c>
      <c r="I893" s="319" t="e">
        <f>VLOOKUP(H893,#REF!,1,FALSE)</f>
        <v>#REF!</v>
      </c>
      <c r="J893" s="320" t="s">
        <v>35</v>
      </c>
      <c r="K893" s="315" t="s">
        <v>1284</v>
      </c>
      <c r="L893" s="321" t="s">
        <v>5022</v>
      </c>
      <c r="M893" s="322" t="s">
        <v>5023</v>
      </c>
      <c r="N893" s="378" t="s">
        <v>5024</v>
      </c>
      <c r="O893" s="315" t="s">
        <v>1332</v>
      </c>
      <c r="P893" s="338">
        <v>5200</v>
      </c>
      <c r="Q893" s="514">
        <v>0</v>
      </c>
      <c r="R893" s="326">
        <f t="shared" si="52"/>
        <v>0</v>
      </c>
      <c r="S893" s="327">
        <v>202309</v>
      </c>
      <c r="T893" s="328" t="s">
        <v>5025</v>
      </c>
      <c r="U893" s="329"/>
      <c r="V893" s="516">
        <v>0</v>
      </c>
      <c r="W893" s="517">
        <v>0</v>
      </c>
      <c r="X893" s="333">
        <v>44805</v>
      </c>
      <c r="Y893" s="333">
        <v>45169</v>
      </c>
      <c r="Z893" s="519"/>
      <c r="AA893" s="482">
        <v>0</v>
      </c>
      <c r="AB893" s="506">
        <v>0</v>
      </c>
      <c r="AC893" s="506">
        <f t="shared" si="53"/>
        <v>0</v>
      </c>
      <c r="AD893" s="348"/>
    </row>
    <row r="894" spans="1:30" s="336" customFormat="1" ht="15" customHeight="1">
      <c r="A894" s="315" t="s">
        <v>783</v>
      </c>
      <c r="B894" s="491" t="s">
        <v>3604</v>
      </c>
      <c r="C894" s="317" t="s">
        <v>4068</v>
      </c>
      <c r="D894" s="538" t="s">
        <v>3618</v>
      </c>
      <c r="E894" s="315" t="s">
        <v>110</v>
      </c>
      <c r="F894" s="315" t="s">
        <v>4623</v>
      </c>
      <c r="G894" s="315" t="s">
        <v>33</v>
      </c>
      <c r="H894" s="318" t="s">
        <v>5026</v>
      </c>
      <c r="I894" s="319" t="e">
        <f>VLOOKUP(H894,#REF!,1,FALSE)</f>
        <v>#REF!</v>
      </c>
      <c r="J894" s="320" t="s">
        <v>35</v>
      </c>
      <c r="K894" s="315" t="s">
        <v>2748</v>
      </c>
      <c r="L894" s="321" t="s">
        <v>5027</v>
      </c>
      <c r="M894" s="322" t="s">
        <v>5028</v>
      </c>
      <c r="N894" s="378" t="s">
        <v>5029</v>
      </c>
      <c r="O894" s="315" t="s">
        <v>5030</v>
      </c>
      <c r="P894" s="338">
        <v>4500</v>
      </c>
      <c r="Q894" s="514">
        <v>0</v>
      </c>
      <c r="R894" s="326">
        <f t="shared" si="52"/>
        <v>0</v>
      </c>
      <c r="S894" s="327">
        <v>202309</v>
      </c>
      <c r="T894" s="328" t="s">
        <v>5031</v>
      </c>
      <c r="U894" s="329"/>
      <c r="V894" s="516">
        <v>0</v>
      </c>
      <c r="W894" s="517">
        <v>0</v>
      </c>
      <c r="X894" s="333">
        <v>44986</v>
      </c>
      <c r="Y894" s="333">
        <v>45382</v>
      </c>
      <c r="Z894" s="519"/>
      <c r="AA894" s="482">
        <v>0</v>
      </c>
      <c r="AB894" s="506">
        <v>0</v>
      </c>
      <c r="AC894" s="506">
        <f t="shared" si="53"/>
        <v>0</v>
      </c>
      <c r="AD894" s="348"/>
    </row>
    <row r="895" spans="1:30" s="336" customFormat="1" ht="15" customHeight="1">
      <c r="A895" s="315" t="s">
        <v>764</v>
      </c>
      <c r="B895" s="491" t="s">
        <v>3604</v>
      </c>
      <c r="C895" s="317" t="s">
        <v>311</v>
      </c>
      <c r="D895" s="538" t="s">
        <v>3618</v>
      </c>
      <c r="E895" s="315" t="s">
        <v>110</v>
      </c>
      <c r="F895" s="315" t="s">
        <v>4623</v>
      </c>
      <c r="G895" s="315" t="s">
        <v>33</v>
      </c>
      <c r="H895" s="318" t="s">
        <v>5032</v>
      </c>
      <c r="I895" s="319" t="e">
        <f>VLOOKUP(H895,#REF!,1,FALSE)</f>
        <v>#REF!</v>
      </c>
      <c r="J895" s="320" t="s">
        <v>35</v>
      </c>
      <c r="K895" s="315" t="s">
        <v>473</v>
      </c>
      <c r="L895" s="321" t="s">
        <v>5033</v>
      </c>
      <c r="M895" s="322" t="s">
        <v>5034</v>
      </c>
      <c r="N895" s="378" t="s">
        <v>5035</v>
      </c>
      <c r="O895" s="315" t="s">
        <v>1332</v>
      </c>
      <c r="P895" s="338">
        <v>6000</v>
      </c>
      <c r="Q895" s="514">
        <v>0</v>
      </c>
      <c r="R895" s="326">
        <f t="shared" si="52"/>
        <v>0</v>
      </c>
      <c r="S895" s="327">
        <v>202309</v>
      </c>
      <c r="T895" s="366" t="s">
        <v>5036</v>
      </c>
      <c r="U895" s="329"/>
      <c r="V895" s="516">
        <v>0</v>
      </c>
      <c r="W895" s="517">
        <v>0</v>
      </c>
      <c r="X895" s="333">
        <v>44713</v>
      </c>
      <c r="Y895" s="333">
        <v>45016</v>
      </c>
      <c r="Z895" s="519"/>
      <c r="AA895" s="482">
        <v>0</v>
      </c>
      <c r="AB895" s="506">
        <v>0</v>
      </c>
      <c r="AC895" s="506">
        <f t="shared" si="53"/>
        <v>0</v>
      </c>
      <c r="AD895" s="348"/>
    </row>
    <row r="896" spans="1:30" s="336" customFormat="1" ht="15" customHeight="1">
      <c r="A896" s="315" t="s">
        <v>783</v>
      </c>
      <c r="B896" s="491" t="s">
        <v>3604</v>
      </c>
      <c r="C896" s="317" t="s">
        <v>765</v>
      </c>
      <c r="D896" s="538" t="s">
        <v>3618</v>
      </c>
      <c r="E896" s="315" t="s">
        <v>110</v>
      </c>
      <c r="F896" s="315" t="s">
        <v>4623</v>
      </c>
      <c r="G896" s="315" t="s">
        <v>33</v>
      </c>
      <c r="H896" s="318" t="s">
        <v>5037</v>
      </c>
      <c r="I896" s="319" t="e">
        <f>VLOOKUP(H896,#REF!,1,FALSE)</f>
        <v>#REF!</v>
      </c>
      <c r="J896" s="320" t="s">
        <v>35</v>
      </c>
      <c r="K896" s="315" t="s">
        <v>4046</v>
      </c>
      <c r="L896" s="321" t="s">
        <v>5038</v>
      </c>
      <c r="M896" s="322" t="s">
        <v>5039</v>
      </c>
      <c r="N896" s="378" t="s">
        <v>5040</v>
      </c>
      <c r="O896" s="315" t="s">
        <v>545</v>
      </c>
      <c r="P896" s="338">
        <v>4400</v>
      </c>
      <c r="Q896" s="514">
        <v>0</v>
      </c>
      <c r="R896" s="326">
        <f t="shared" si="52"/>
        <v>0</v>
      </c>
      <c r="S896" s="327">
        <v>202309</v>
      </c>
      <c r="T896" s="328" t="s">
        <v>5041</v>
      </c>
      <c r="U896" s="329"/>
      <c r="V896" s="516">
        <v>0</v>
      </c>
      <c r="W896" s="517">
        <v>0</v>
      </c>
      <c r="X896" s="333">
        <v>44652</v>
      </c>
      <c r="Y896" s="333">
        <v>45016</v>
      </c>
      <c r="Z896" s="519"/>
      <c r="AA896" s="482">
        <v>0</v>
      </c>
      <c r="AB896" s="506">
        <v>0</v>
      </c>
      <c r="AC896" s="506">
        <f t="shared" si="53"/>
        <v>0</v>
      </c>
      <c r="AD896" s="348"/>
    </row>
    <row r="897" spans="1:30" s="336" customFormat="1" ht="15" customHeight="1">
      <c r="A897" s="315" t="s">
        <v>783</v>
      </c>
      <c r="B897" s="491" t="s">
        <v>3604</v>
      </c>
      <c r="C897" s="317" t="s">
        <v>765</v>
      </c>
      <c r="D897" s="538" t="s">
        <v>3618</v>
      </c>
      <c r="E897" s="315" t="s">
        <v>110</v>
      </c>
      <c r="F897" s="315" t="s">
        <v>4623</v>
      </c>
      <c r="G897" s="315" t="s">
        <v>33</v>
      </c>
      <c r="H897" s="318" t="s">
        <v>5042</v>
      </c>
      <c r="I897" s="319" t="e">
        <f>VLOOKUP(H897,#REF!,1,FALSE)</f>
        <v>#REF!</v>
      </c>
      <c r="J897" s="320" t="s">
        <v>35</v>
      </c>
      <c r="K897" s="315" t="s">
        <v>4046</v>
      </c>
      <c r="L897" s="321" t="s">
        <v>5043</v>
      </c>
      <c r="M897" s="322" t="s">
        <v>5039</v>
      </c>
      <c r="N897" s="378" t="s">
        <v>5044</v>
      </c>
      <c r="O897" s="315" t="s">
        <v>854</v>
      </c>
      <c r="P897" s="338">
        <v>4400</v>
      </c>
      <c r="Q897" s="514">
        <v>0</v>
      </c>
      <c r="R897" s="326">
        <f t="shared" si="52"/>
        <v>0</v>
      </c>
      <c r="S897" s="327">
        <v>202309</v>
      </c>
      <c r="T897" s="328" t="s">
        <v>5045</v>
      </c>
      <c r="U897" s="329"/>
      <c r="V897" s="516">
        <v>0</v>
      </c>
      <c r="W897" s="517">
        <v>0</v>
      </c>
      <c r="X897" s="333">
        <v>44652</v>
      </c>
      <c r="Y897" s="333">
        <v>45016</v>
      </c>
      <c r="Z897" s="519"/>
      <c r="AA897" s="482">
        <v>0</v>
      </c>
      <c r="AB897" s="506">
        <v>0</v>
      </c>
      <c r="AC897" s="506">
        <f t="shared" si="53"/>
        <v>0</v>
      </c>
      <c r="AD897" s="348"/>
    </row>
    <row r="898" spans="1:30" s="336" customFormat="1" ht="15" customHeight="1">
      <c r="A898" s="315" t="s">
        <v>764</v>
      </c>
      <c r="B898" s="491" t="s">
        <v>3604</v>
      </c>
      <c r="C898" s="317" t="s">
        <v>311</v>
      </c>
      <c r="D898" s="538" t="s">
        <v>3618</v>
      </c>
      <c r="E898" s="315" t="s">
        <v>110</v>
      </c>
      <c r="F898" s="315" t="s">
        <v>4623</v>
      </c>
      <c r="G898" s="315" t="s">
        <v>33</v>
      </c>
      <c r="H898" s="318" t="s">
        <v>5046</v>
      </c>
      <c r="I898" s="319" t="e">
        <f>VLOOKUP(H898,#REF!,1,FALSE)</f>
        <v>#REF!</v>
      </c>
      <c r="J898" s="320" t="s">
        <v>35</v>
      </c>
      <c r="K898" s="315" t="s">
        <v>473</v>
      </c>
      <c r="L898" s="321" t="s">
        <v>5047</v>
      </c>
      <c r="M898" s="322" t="s">
        <v>5034</v>
      </c>
      <c r="N898" s="378" t="s">
        <v>5048</v>
      </c>
      <c r="O898" s="315" t="s">
        <v>5049</v>
      </c>
      <c r="P898" s="338">
        <v>4900</v>
      </c>
      <c r="Q898" s="514">
        <v>0</v>
      </c>
      <c r="R898" s="326">
        <f t="shared" si="52"/>
        <v>0</v>
      </c>
      <c r="S898" s="327">
        <v>202309</v>
      </c>
      <c r="T898" s="328" t="s">
        <v>5050</v>
      </c>
      <c r="U898" s="329"/>
      <c r="V898" s="516">
        <v>0</v>
      </c>
      <c r="W898" s="517">
        <v>0</v>
      </c>
      <c r="X898" s="333">
        <v>44652</v>
      </c>
      <c r="Y898" s="333">
        <v>45016</v>
      </c>
      <c r="Z898" s="519"/>
      <c r="AA898" s="482">
        <v>0</v>
      </c>
      <c r="AB898" s="506">
        <v>0</v>
      </c>
      <c r="AC898" s="506">
        <f t="shared" si="53"/>
        <v>0</v>
      </c>
      <c r="AD898" s="348"/>
    </row>
    <row r="899" spans="1:30" s="336" customFormat="1" ht="15" customHeight="1">
      <c r="A899" s="315" t="s">
        <v>764</v>
      </c>
      <c r="B899" s="491" t="s">
        <v>3604</v>
      </c>
      <c r="C899" s="317" t="s">
        <v>311</v>
      </c>
      <c r="D899" s="538" t="s">
        <v>3618</v>
      </c>
      <c r="E899" s="315" t="s">
        <v>110</v>
      </c>
      <c r="F899" s="315" t="s">
        <v>4623</v>
      </c>
      <c r="G899" s="315" t="s">
        <v>33</v>
      </c>
      <c r="H899" s="318" t="s">
        <v>5051</v>
      </c>
      <c r="I899" s="319" t="e">
        <f>VLOOKUP(H899,#REF!,1,FALSE)</f>
        <v>#REF!</v>
      </c>
      <c r="J899" s="320" t="s">
        <v>35</v>
      </c>
      <c r="K899" s="315" t="s">
        <v>473</v>
      </c>
      <c r="L899" s="321" t="s">
        <v>5052</v>
      </c>
      <c r="M899" s="322" t="s">
        <v>5053</v>
      </c>
      <c r="N899" s="378" t="s">
        <v>5054</v>
      </c>
      <c r="O899" s="315" t="s">
        <v>3182</v>
      </c>
      <c r="P899" s="338">
        <v>6000</v>
      </c>
      <c r="Q899" s="514">
        <v>0</v>
      </c>
      <c r="R899" s="326">
        <f t="shared" si="52"/>
        <v>0</v>
      </c>
      <c r="S899" s="327">
        <v>202309</v>
      </c>
      <c r="T899" s="328" t="s">
        <v>5055</v>
      </c>
      <c r="U899" s="329"/>
      <c r="V899" s="516">
        <v>0</v>
      </c>
      <c r="W899" s="517">
        <v>0</v>
      </c>
      <c r="X899" s="333">
        <v>44658</v>
      </c>
      <c r="Y899" s="333">
        <v>45016</v>
      </c>
      <c r="Z899" s="519"/>
      <c r="AA899" s="482">
        <v>0</v>
      </c>
      <c r="AB899" s="506">
        <v>0</v>
      </c>
      <c r="AC899" s="506">
        <f t="shared" si="53"/>
        <v>0</v>
      </c>
      <c r="AD899" s="348"/>
    </row>
    <row r="900" spans="1:30" s="336" customFormat="1" ht="15" customHeight="1">
      <c r="A900" s="315" t="s">
        <v>776</v>
      </c>
      <c r="B900" s="491" t="s">
        <v>3604</v>
      </c>
      <c r="C900" s="317" t="s">
        <v>311</v>
      </c>
      <c r="D900" s="538" t="s">
        <v>3618</v>
      </c>
      <c r="E900" s="315" t="s">
        <v>110</v>
      </c>
      <c r="F900" s="315" t="s">
        <v>4623</v>
      </c>
      <c r="G900" s="315" t="s">
        <v>33</v>
      </c>
      <c r="H900" s="318" t="s">
        <v>5056</v>
      </c>
      <c r="I900" s="319" t="e">
        <f>VLOOKUP(H900,#REF!,1,FALSE)</f>
        <v>#REF!</v>
      </c>
      <c r="J900" s="320" t="s">
        <v>35</v>
      </c>
      <c r="K900" s="315" t="s">
        <v>473</v>
      </c>
      <c r="L900" s="321" t="s">
        <v>5057</v>
      </c>
      <c r="M900" s="322" t="s">
        <v>5058</v>
      </c>
      <c r="N900" s="378" t="s">
        <v>5059</v>
      </c>
      <c r="O900" s="315" t="s">
        <v>1332</v>
      </c>
      <c r="P900" s="338">
        <v>5800</v>
      </c>
      <c r="Q900" s="514">
        <v>0</v>
      </c>
      <c r="R900" s="326">
        <f t="shared" si="52"/>
        <v>0</v>
      </c>
      <c r="S900" s="327">
        <v>202309</v>
      </c>
      <c r="T900" s="328" t="s">
        <v>5060</v>
      </c>
      <c r="U900" s="329"/>
      <c r="V900" s="516">
        <v>0</v>
      </c>
      <c r="W900" s="517">
        <v>0</v>
      </c>
      <c r="X900" s="333">
        <v>44660</v>
      </c>
      <c r="Y900" s="333">
        <v>44712</v>
      </c>
      <c r="Z900" s="519"/>
      <c r="AA900" s="482">
        <v>0</v>
      </c>
      <c r="AB900" s="506">
        <v>0</v>
      </c>
      <c r="AC900" s="506">
        <f t="shared" si="53"/>
        <v>0</v>
      </c>
      <c r="AD900" s="348"/>
    </row>
    <row r="901" spans="1:30" s="336" customFormat="1" ht="15" customHeight="1">
      <c r="A901" s="315" t="s">
        <v>776</v>
      </c>
      <c r="B901" s="491" t="s">
        <v>3604</v>
      </c>
      <c r="C901" s="317" t="s">
        <v>311</v>
      </c>
      <c r="D901" s="538" t="s">
        <v>3618</v>
      </c>
      <c r="E901" s="315" t="s">
        <v>110</v>
      </c>
      <c r="F901" s="315" t="s">
        <v>4623</v>
      </c>
      <c r="G901" s="315" t="s">
        <v>33</v>
      </c>
      <c r="H901" s="318" t="s">
        <v>5061</v>
      </c>
      <c r="I901" s="319" t="e">
        <f>VLOOKUP(H901,#REF!,1,FALSE)</f>
        <v>#REF!</v>
      </c>
      <c r="J901" s="320" t="s">
        <v>35</v>
      </c>
      <c r="K901" s="315" t="s">
        <v>5062</v>
      </c>
      <c r="L901" s="321" t="s">
        <v>5063</v>
      </c>
      <c r="M901" s="322" t="s">
        <v>5064</v>
      </c>
      <c r="N901" s="378" t="s">
        <v>5065</v>
      </c>
      <c r="O901" s="315" t="s">
        <v>854</v>
      </c>
      <c r="P901" s="338">
        <v>4700</v>
      </c>
      <c r="Q901" s="514">
        <v>0</v>
      </c>
      <c r="R901" s="326">
        <f t="shared" si="52"/>
        <v>0</v>
      </c>
      <c r="S901" s="327">
        <v>202309</v>
      </c>
      <c r="T901" s="328" t="s">
        <v>5066</v>
      </c>
      <c r="U901" s="329"/>
      <c r="V901" s="516">
        <v>0</v>
      </c>
      <c r="W901" s="517">
        <v>0</v>
      </c>
      <c r="X901" s="333">
        <v>44682</v>
      </c>
      <c r="Y901" s="333">
        <v>45016</v>
      </c>
      <c r="Z901" s="519"/>
      <c r="AA901" s="482">
        <v>0</v>
      </c>
      <c r="AB901" s="506">
        <v>0</v>
      </c>
      <c r="AC901" s="506">
        <f t="shared" si="53"/>
        <v>0</v>
      </c>
      <c r="AD901" s="348"/>
    </row>
    <row r="902" spans="1:30" s="336" customFormat="1" ht="15" customHeight="1">
      <c r="A902" s="315" t="s">
        <v>764</v>
      </c>
      <c r="B902" s="491" t="s">
        <v>3604</v>
      </c>
      <c r="C902" s="317" t="s">
        <v>2783</v>
      </c>
      <c r="D902" s="538" t="s">
        <v>3618</v>
      </c>
      <c r="E902" s="315" t="s">
        <v>110</v>
      </c>
      <c r="F902" s="315" t="s">
        <v>4623</v>
      </c>
      <c r="G902" s="315" t="s">
        <v>33</v>
      </c>
      <c r="H902" s="318" t="s">
        <v>5067</v>
      </c>
      <c r="I902" s="319" t="e">
        <f>VLOOKUP(H902,#REF!,1,FALSE)</f>
        <v>#REF!</v>
      </c>
      <c r="J902" s="320" t="s">
        <v>35</v>
      </c>
      <c r="K902" s="315" t="s">
        <v>4599</v>
      </c>
      <c r="L902" s="321" t="s">
        <v>5068</v>
      </c>
      <c r="M902" s="322" t="s">
        <v>5069</v>
      </c>
      <c r="N902" s="378" t="s">
        <v>4980</v>
      </c>
      <c r="O902" s="315" t="s">
        <v>854</v>
      </c>
      <c r="P902" s="338">
        <v>4600</v>
      </c>
      <c r="Q902" s="514">
        <v>0</v>
      </c>
      <c r="R902" s="326">
        <f t="shared" si="52"/>
        <v>0</v>
      </c>
      <c r="S902" s="327">
        <v>202309</v>
      </c>
      <c r="T902" s="328" t="s">
        <v>5070</v>
      </c>
      <c r="U902" s="329"/>
      <c r="V902" s="516">
        <v>0</v>
      </c>
      <c r="W902" s="517">
        <v>0</v>
      </c>
      <c r="X902" s="333">
        <v>45017</v>
      </c>
      <c r="Y902" s="333">
        <v>45382</v>
      </c>
      <c r="Z902" s="519"/>
      <c r="AA902" s="482">
        <v>0</v>
      </c>
      <c r="AB902" s="506">
        <v>0</v>
      </c>
      <c r="AC902" s="506">
        <f t="shared" si="53"/>
        <v>0</v>
      </c>
      <c r="AD902" s="348"/>
    </row>
    <row r="903" spans="1:30" s="336" customFormat="1" ht="15" customHeight="1">
      <c r="A903" s="315" t="s">
        <v>764</v>
      </c>
      <c r="B903" s="491" t="s">
        <v>3604</v>
      </c>
      <c r="C903" s="317" t="s">
        <v>2783</v>
      </c>
      <c r="D903" s="538" t="s">
        <v>3618</v>
      </c>
      <c r="E903" s="315" t="s">
        <v>110</v>
      </c>
      <c r="F903" s="315" t="s">
        <v>4623</v>
      </c>
      <c r="G903" s="315" t="s">
        <v>33</v>
      </c>
      <c r="H903" s="318" t="s">
        <v>5067</v>
      </c>
      <c r="I903" s="319" t="e">
        <f>VLOOKUP(H903,#REF!,1,FALSE)</f>
        <v>#REF!</v>
      </c>
      <c r="J903" s="320" t="s">
        <v>35</v>
      </c>
      <c r="K903" s="315" t="s">
        <v>4599</v>
      </c>
      <c r="L903" s="321" t="s">
        <v>5071</v>
      </c>
      <c r="M903" s="322" t="s">
        <v>5069</v>
      </c>
      <c r="N903" s="378" t="s">
        <v>4980</v>
      </c>
      <c r="O903" s="315" t="s">
        <v>854</v>
      </c>
      <c r="P903" s="338">
        <v>4600</v>
      </c>
      <c r="Q903" s="514">
        <v>0</v>
      </c>
      <c r="R903" s="326">
        <f t="shared" si="52"/>
        <v>0</v>
      </c>
      <c r="S903" s="327">
        <v>202309</v>
      </c>
      <c r="T903" s="328" t="s">
        <v>5070</v>
      </c>
      <c r="U903" s="329"/>
      <c r="V903" s="516">
        <v>0</v>
      </c>
      <c r="W903" s="517">
        <v>0</v>
      </c>
      <c r="X903" s="333">
        <v>45017</v>
      </c>
      <c r="Y903" s="333">
        <v>45382</v>
      </c>
      <c r="Z903" s="519"/>
      <c r="AA903" s="482">
        <v>0</v>
      </c>
      <c r="AB903" s="506">
        <v>0</v>
      </c>
      <c r="AC903" s="506">
        <f t="shared" si="53"/>
        <v>0</v>
      </c>
      <c r="AD903" s="348"/>
    </row>
    <row r="904" spans="1:30" s="336" customFormat="1" ht="15" customHeight="1">
      <c r="A904" s="315" t="s">
        <v>764</v>
      </c>
      <c r="B904" s="491" t="s">
        <v>3604</v>
      </c>
      <c r="C904" s="317" t="s">
        <v>2012</v>
      </c>
      <c r="D904" s="538" t="s">
        <v>3618</v>
      </c>
      <c r="E904" s="315" t="s">
        <v>110</v>
      </c>
      <c r="F904" s="315" t="s">
        <v>4623</v>
      </c>
      <c r="G904" s="315" t="s">
        <v>33</v>
      </c>
      <c r="H904" s="318" t="s">
        <v>5072</v>
      </c>
      <c r="I904" s="319" t="e">
        <f>VLOOKUP(H904,#REF!,1,FALSE)</f>
        <v>#REF!</v>
      </c>
      <c r="J904" s="320" t="s">
        <v>35</v>
      </c>
      <c r="K904" s="315" t="s">
        <v>2017</v>
      </c>
      <c r="L904" s="321" t="s">
        <v>5073</v>
      </c>
      <c r="M904" s="322" t="s">
        <v>5074</v>
      </c>
      <c r="N904" s="378" t="s">
        <v>5075</v>
      </c>
      <c r="O904" s="315" t="s">
        <v>854</v>
      </c>
      <c r="P904" s="338">
        <v>4800</v>
      </c>
      <c r="Q904" s="514">
        <v>0</v>
      </c>
      <c r="R904" s="326">
        <f t="shared" si="52"/>
        <v>0</v>
      </c>
      <c r="S904" s="327">
        <v>202309</v>
      </c>
      <c r="T904" s="328" t="s">
        <v>5076</v>
      </c>
      <c r="U904" s="329"/>
      <c r="V904" s="516">
        <v>0</v>
      </c>
      <c r="W904" s="517">
        <v>0</v>
      </c>
      <c r="X904" s="333">
        <v>45017</v>
      </c>
      <c r="Y904" s="333">
        <v>45382</v>
      </c>
      <c r="Z904" s="519"/>
      <c r="AA904" s="482">
        <v>0</v>
      </c>
      <c r="AB904" s="506">
        <v>0</v>
      </c>
      <c r="AC904" s="506">
        <f t="shared" si="53"/>
        <v>0</v>
      </c>
      <c r="AD904" s="348"/>
    </row>
    <row r="905" spans="1:30" s="336" customFormat="1" ht="15" customHeight="1">
      <c r="A905" s="315" t="s">
        <v>783</v>
      </c>
      <c r="B905" s="491" t="s">
        <v>3604</v>
      </c>
      <c r="C905" s="317" t="s">
        <v>149</v>
      </c>
      <c r="D905" s="538" t="s">
        <v>3618</v>
      </c>
      <c r="E905" s="315" t="s">
        <v>110</v>
      </c>
      <c r="F905" s="315" t="s">
        <v>4623</v>
      </c>
      <c r="G905" s="315" t="s">
        <v>33</v>
      </c>
      <c r="H905" s="318" t="s">
        <v>5077</v>
      </c>
      <c r="I905" s="319" t="e">
        <f>VLOOKUP(H905,#REF!,1,FALSE)</f>
        <v>#REF!</v>
      </c>
      <c r="J905" s="320" t="s">
        <v>35</v>
      </c>
      <c r="K905" s="315" t="s">
        <v>215</v>
      </c>
      <c r="L905" s="321" t="s">
        <v>5078</v>
      </c>
      <c r="M905" s="322" t="s">
        <v>5079</v>
      </c>
      <c r="N905" s="378" t="s">
        <v>534</v>
      </c>
      <c r="O905" s="315" t="s">
        <v>854</v>
      </c>
      <c r="P905" s="338">
        <v>4500</v>
      </c>
      <c r="Q905" s="514">
        <v>0</v>
      </c>
      <c r="R905" s="326">
        <f t="shared" si="52"/>
        <v>0</v>
      </c>
      <c r="S905" s="327">
        <v>202309</v>
      </c>
      <c r="T905" s="546" t="s">
        <v>5080</v>
      </c>
      <c r="U905" s="329"/>
      <c r="V905" s="516">
        <v>0</v>
      </c>
      <c r="W905" s="517">
        <v>0</v>
      </c>
      <c r="X905" s="333">
        <v>45017</v>
      </c>
      <c r="Y905" s="333">
        <v>45382</v>
      </c>
      <c r="Z905" s="519"/>
      <c r="AA905" s="482">
        <v>0</v>
      </c>
      <c r="AB905" s="506">
        <v>0</v>
      </c>
      <c r="AC905" s="506">
        <f t="shared" si="53"/>
        <v>0</v>
      </c>
      <c r="AD905" s="348"/>
    </row>
    <row r="906" spans="1:30" s="336" customFormat="1" ht="15" customHeight="1">
      <c r="A906" s="315" t="s">
        <v>783</v>
      </c>
      <c r="B906" s="491" t="s">
        <v>3604</v>
      </c>
      <c r="C906" s="317" t="s">
        <v>149</v>
      </c>
      <c r="D906" s="538" t="s">
        <v>3618</v>
      </c>
      <c r="E906" s="315" t="s">
        <v>110</v>
      </c>
      <c r="F906" s="315" t="s">
        <v>4623</v>
      </c>
      <c r="G906" s="315" t="s">
        <v>33</v>
      </c>
      <c r="H906" s="318" t="s">
        <v>5077</v>
      </c>
      <c r="I906" s="319" t="e">
        <f>VLOOKUP(H906,#REF!,1,FALSE)</f>
        <v>#REF!</v>
      </c>
      <c r="J906" s="320" t="s">
        <v>35</v>
      </c>
      <c r="K906" s="315" t="s">
        <v>215</v>
      </c>
      <c r="L906" s="321" t="s">
        <v>5081</v>
      </c>
      <c r="M906" s="322" t="s">
        <v>5079</v>
      </c>
      <c r="N906" s="378" t="s">
        <v>534</v>
      </c>
      <c r="O906" s="315" t="s">
        <v>854</v>
      </c>
      <c r="P906" s="338">
        <v>4500</v>
      </c>
      <c r="Q906" s="514">
        <v>0</v>
      </c>
      <c r="R906" s="326">
        <f t="shared" si="52"/>
        <v>0</v>
      </c>
      <c r="S906" s="327">
        <v>202309</v>
      </c>
      <c r="T906" s="546" t="s">
        <v>5080</v>
      </c>
      <c r="U906" s="329"/>
      <c r="V906" s="516">
        <v>0</v>
      </c>
      <c r="W906" s="517">
        <v>0</v>
      </c>
      <c r="X906" s="333">
        <v>45017</v>
      </c>
      <c r="Y906" s="333">
        <v>45382</v>
      </c>
      <c r="Z906" s="519"/>
      <c r="AA906" s="482">
        <v>0</v>
      </c>
      <c r="AB906" s="506">
        <v>0</v>
      </c>
      <c r="AC906" s="506">
        <f t="shared" si="53"/>
        <v>0</v>
      </c>
      <c r="AD906" s="348"/>
    </row>
    <row r="907" spans="1:30" s="336" customFormat="1" ht="15" customHeight="1">
      <c r="A907" s="315" t="s">
        <v>776</v>
      </c>
      <c r="B907" s="491" t="s">
        <v>3604</v>
      </c>
      <c r="C907" s="317" t="s">
        <v>311</v>
      </c>
      <c r="D907" s="538" t="s">
        <v>3618</v>
      </c>
      <c r="E907" s="315" t="s">
        <v>110</v>
      </c>
      <c r="F907" s="315" t="s">
        <v>4623</v>
      </c>
      <c r="G907" s="315" t="s">
        <v>33</v>
      </c>
      <c r="H907" s="318" t="s">
        <v>5082</v>
      </c>
      <c r="I907" s="319" t="e">
        <f>VLOOKUP(H907,#REF!,1,FALSE)</f>
        <v>#REF!</v>
      </c>
      <c r="J907" s="320" t="s">
        <v>35</v>
      </c>
      <c r="K907" s="315" t="s">
        <v>3724</v>
      </c>
      <c r="L907" s="321" t="s">
        <v>5083</v>
      </c>
      <c r="M907" s="322" t="s">
        <v>5084</v>
      </c>
      <c r="N907" s="378" t="s">
        <v>5085</v>
      </c>
      <c r="O907" s="315" t="s">
        <v>545</v>
      </c>
      <c r="P907" s="338">
        <v>4700</v>
      </c>
      <c r="Q907" s="514">
        <v>0</v>
      </c>
      <c r="R907" s="326">
        <f t="shared" si="52"/>
        <v>0</v>
      </c>
      <c r="S907" s="327">
        <v>202309</v>
      </c>
      <c r="T907" s="366" t="s">
        <v>5086</v>
      </c>
      <c r="U907" s="329"/>
      <c r="V907" s="516">
        <v>0</v>
      </c>
      <c r="W907" s="517">
        <v>0</v>
      </c>
      <c r="X907" s="333">
        <v>44774</v>
      </c>
      <c r="Y907" s="333">
        <v>45016</v>
      </c>
      <c r="Z907" s="519"/>
      <c r="AA907" s="482">
        <v>0</v>
      </c>
      <c r="AB907" s="506">
        <v>0</v>
      </c>
      <c r="AC907" s="506">
        <f t="shared" si="53"/>
        <v>0</v>
      </c>
      <c r="AD907" s="348"/>
    </row>
    <row r="908" spans="1:30" s="336" customFormat="1" ht="15" customHeight="1">
      <c r="A908" s="315" t="s">
        <v>783</v>
      </c>
      <c r="B908" s="491" t="s">
        <v>3604</v>
      </c>
      <c r="C908" s="317" t="s">
        <v>765</v>
      </c>
      <c r="D908" s="538" t="s">
        <v>3618</v>
      </c>
      <c r="E908" s="315" t="s">
        <v>110</v>
      </c>
      <c r="F908" s="315" t="s">
        <v>4623</v>
      </c>
      <c r="G908" s="315" t="s">
        <v>33</v>
      </c>
      <c r="H908" s="318" t="s">
        <v>5087</v>
      </c>
      <c r="I908" s="319" t="e">
        <f>VLOOKUP(H908,#REF!,1,FALSE)</f>
        <v>#REF!</v>
      </c>
      <c r="J908" s="320" t="s">
        <v>35</v>
      </c>
      <c r="K908" s="315" t="s">
        <v>4046</v>
      </c>
      <c r="L908" s="321" t="s">
        <v>5088</v>
      </c>
      <c r="M908" s="322" t="s">
        <v>5089</v>
      </c>
      <c r="N908" s="378" t="s">
        <v>5090</v>
      </c>
      <c r="O908" s="315" t="s">
        <v>545</v>
      </c>
      <c r="P908" s="338">
        <v>4600</v>
      </c>
      <c r="Q908" s="514">
        <v>0</v>
      </c>
      <c r="R908" s="326">
        <f t="shared" si="52"/>
        <v>0</v>
      </c>
      <c r="S908" s="327">
        <v>202309</v>
      </c>
      <c r="T908" s="366" t="s">
        <v>5091</v>
      </c>
      <c r="U908" s="329"/>
      <c r="V908" s="516">
        <v>0</v>
      </c>
      <c r="W908" s="517">
        <v>0</v>
      </c>
      <c r="X908" s="333">
        <v>44774</v>
      </c>
      <c r="Y908" s="333">
        <v>45016</v>
      </c>
      <c r="Z908" s="519"/>
      <c r="AA908" s="482">
        <v>0</v>
      </c>
      <c r="AB908" s="506">
        <v>0</v>
      </c>
      <c r="AC908" s="506">
        <f t="shared" si="53"/>
        <v>0</v>
      </c>
      <c r="AD908" s="348"/>
    </row>
    <row r="909" spans="1:30" s="336" customFormat="1" ht="15" customHeight="1">
      <c r="A909" s="315" t="s">
        <v>783</v>
      </c>
      <c r="B909" s="491" t="s">
        <v>3604</v>
      </c>
      <c r="C909" s="317" t="s">
        <v>2838</v>
      </c>
      <c r="D909" s="538" t="s">
        <v>3618</v>
      </c>
      <c r="E909" s="315" t="s">
        <v>110</v>
      </c>
      <c r="F909" s="315" t="s">
        <v>4623</v>
      </c>
      <c r="G909" s="315" t="s">
        <v>33</v>
      </c>
      <c r="H909" s="318" t="s">
        <v>5092</v>
      </c>
      <c r="I909" s="319" t="e">
        <f>VLOOKUP(H909,#REF!,1,FALSE)</f>
        <v>#REF!</v>
      </c>
      <c r="J909" s="320" t="s">
        <v>35</v>
      </c>
      <c r="K909" s="315" t="s">
        <v>5093</v>
      </c>
      <c r="L909" s="321" t="s">
        <v>5094</v>
      </c>
      <c r="M909" s="322" t="s">
        <v>5095</v>
      </c>
      <c r="N909" s="378" t="s">
        <v>5096</v>
      </c>
      <c r="O909" s="315" t="s">
        <v>545</v>
      </c>
      <c r="P909" s="338">
        <v>4500</v>
      </c>
      <c r="Q909" s="514">
        <v>0</v>
      </c>
      <c r="R909" s="326">
        <f t="shared" si="52"/>
        <v>0</v>
      </c>
      <c r="S909" s="327">
        <v>202309</v>
      </c>
      <c r="T909" s="366" t="s">
        <v>5097</v>
      </c>
      <c r="U909" s="329"/>
      <c r="V909" s="516">
        <v>0</v>
      </c>
      <c r="W909" s="517">
        <v>0</v>
      </c>
      <c r="X909" s="333">
        <v>44774</v>
      </c>
      <c r="Y909" s="333">
        <v>45016</v>
      </c>
      <c r="Z909" s="519"/>
      <c r="AA909" s="482">
        <v>0</v>
      </c>
      <c r="AB909" s="506">
        <v>0</v>
      </c>
      <c r="AC909" s="506">
        <f t="shared" si="53"/>
        <v>0</v>
      </c>
      <c r="AD909" s="348"/>
    </row>
    <row r="910" spans="1:30" s="336" customFormat="1" ht="15" customHeight="1">
      <c r="A910" s="315" t="s">
        <v>776</v>
      </c>
      <c r="B910" s="491" t="s">
        <v>3604</v>
      </c>
      <c r="C910" s="317" t="s">
        <v>1549</v>
      </c>
      <c r="D910" s="538" t="s">
        <v>3618</v>
      </c>
      <c r="E910" s="315" t="s">
        <v>110</v>
      </c>
      <c r="F910" s="315" t="s">
        <v>4623</v>
      </c>
      <c r="G910" s="315" t="s">
        <v>33</v>
      </c>
      <c r="H910" s="315" t="s">
        <v>5098</v>
      </c>
      <c r="I910" s="319" t="e">
        <f>VLOOKUP(H910,#REF!,1,FALSE)</f>
        <v>#REF!</v>
      </c>
      <c r="J910" s="320" t="s">
        <v>35</v>
      </c>
      <c r="K910" s="315" t="s">
        <v>5099</v>
      </c>
      <c r="L910" s="321" t="s">
        <v>5100</v>
      </c>
      <c r="M910" s="322" t="s">
        <v>5101</v>
      </c>
      <c r="N910" s="378">
        <v>44774</v>
      </c>
      <c r="O910" s="315" t="s">
        <v>438</v>
      </c>
      <c r="P910" s="338">
        <v>4600</v>
      </c>
      <c r="Q910" s="514">
        <v>0.9</v>
      </c>
      <c r="R910" s="326">
        <f t="shared" si="52"/>
        <v>4140</v>
      </c>
      <c r="S910" s="327">
        <v>202309</v>
      </c>
      <c r="T910" s="546" t="s">
        <v>5102</v>
      </c>
      <c r="U910" s="329"/>
      <c r="V910" s="516">
        <v>0.80882692300000003</v>
      </c>
      <c r="W910" s="517">
        <v>0</v>
      </c>
      <c r="X910" s="333">
        <v>45017</v>
      </c>
      <c r="Y910" s="333">
        <v>45382</v>
      </c>
      <c r="Z910" s="322" t="s">
        <v>5103</v>
      </c>
      <c r="AA910" s="472">
        <v>0</v>
      </c>
      <c r="AB910" s="343">
        <v>10</v>
      </c>
      <c r="AC910" s="506">
        <f t="shared" si="53"/>
        <v>0</v>
      </c>
      <c r="AD910" s="348"/>
    </row>
    <row r="911" spans="1:30" s="336" customFormat="1" ht="15" customHeight="1">
      <c r="A911" s="315" t="s">
        <v>783</v>
      </c>
      <c r="B911" s="491" t="s">
        <v>3604</v>
      </c>
      <c r="C911" s="317" t="s">
        <v>2041</v>
      </c>
      <c r="D911" s="538" t="s">
        <v>3618</v>
      </c>
      <c r="E911" s="315" t="s">
        <v>110</v>
      </c>
      <c r="F911" s="315" t="s">
        <v>4623</v>
      </c>
      <c r="G911" s="315" t="s">
        <v>33</v>
      </c>
      <c r="H911" s="318" t="s">
        <v>5104</v>
      </c>
      <c r="I911" s="319" t="e">
        <f>VLOOKUP(H911,#REF!,1,FALSE)</f>
        <v>#REF!</v>
      </c>
      <c r="J911" s="320" t="s">
        <v>35</v>
      </c>
      <c r="K911" s="315" t="s">
        <v>2339</v>
      </c>
      <c r="L911" s="321" t="s">
        <v>5105</v>
      </c>
      <c r="M911" s="322" t="s">
        <v>5106</v>
      </c>
      <c r="N911" s="378" t="s">
        <v>4867</v>
      </c>
      <c r="O911" s="315" t="s">
        <v>854</v>
      </c>
      <c r="P911" s="338">
        <v>4500</v>
      </c>
      <c r="Q911" s="514">
        <v>0</v>
      </c>
      <c r="R911" s="326">
        <f t="shared" si="52"/>
        <v>0</v>
      </c>
      <c r="S911" s="327">
        <v>202309</v>
      </c>
      <c r="T911" s="546" t="s">
        <v>5102</v>
      </c>
      <c r="U911" s="329"/>
      <c r="V911" s="516">
        <v>0</v>
      </c>
      <c r="W911" s="517">
        <v>0</v>
      </c>
      <c r="X911" s="333">
        <v>45017</v>
      </c>
      <c r="Y911" s="333">
        <v>45382</v>
      </c>
      <c r="Z911" s="519"/>
      <c r="AA911" s="482">
        <v>0</v>
      </c>
      <c r="AB911" s="506">
        <v>0</v>
      </c>
      <c r="AC911" s="506">
        <f t="shared" si="53"/>
        <v>0</v>
      </c>
      <c r="AD911" s="348"/>
    </row>
    <row r="912" spans="1:30" s="336" customFormat="1" ht="15" customHeight="1">
      <c r="A912" s="315" t="s">
        <v>776</v>
      </c>
      <c r="B912" s="491" t="s">
        <v>3604</v>
      </c>
      <c r="C912" s="317" t="s">
        <v>311</v>
      </c>
      <c r="D912" s="538" t="s">
        <v>3618</v>
      </c>
      <c r="E912" s="315" t="s">
        <v>110</v>
      </c>
      <c r="F912" s="315" t="s">
        <v>4623</v>
      </c>
      <c r="G912" s="315" t="s">
        <v>33</v>
      </c>
      <c r="H912" s="318" t="s">
        <v>5107</v>
      </c>
      <c r="I912" s="319" t="e">
        <f>VLOOKUP(H912,#REF!,1,FALSE)</f>
        <v>#REF!</v>
      </c>
      <c r="J912" s="320" t="s">
        <v>35</v>
      </c>
      <c r="K912" s="315" t="s">
        <v>3724</v>
      </c>
      <c r="L912" s="321" t="s">
        <v>5108</v>
      </c>
      <c r="M912" s="322" t="s">
        <v>5109</v>
      </c>
      <c r="N912" s="378" t="s">
        <v>5110</v>
      </c>
      <c r="O912" s="315" t="s">
        <v>545</v>
      </c>
      <c r="P912" s="338">
        <v>4700</v>
      </c>
      <c r="Q912" s="514">
        <v>0</v>
      </c>
      <c r="R912" s="326">
        <f t="shared" si="52"/>
        <v>0</v>
      </c>
      <c r="S912" s="327">
        <v>202309</v>
      </c>
      <c r="T912" s="366" t="s">
        <v>5111</v>
      </c>
      <c r="U912" s="329"/>
      <c r="V912" s="516">
        <v>0</v>
      </c>
      <c r="W912" s="517">
        <v>0</v>
      </c>
      <c r="X912" s="333">
        <v>44775</v>
      </c>
      <c r="Y912" s="333">
        <v>45016</v>
      </c>
      <c r="Z912" s="519"/>
      <c r="AA912" s="482">
        <v>0</v>
      </c>
      <c r="AB912" s="506">
        <v>0</v>
      </c>
      <c r="AC912" s="506">
        <f t="shared" si="53"/>
        <v>0</v>
      </c>
      <c r="AD912" s="348"/>
    </row>
    <row r="913" spans="1:30" s="336" customFormat="1" ht="15" customHeight="1">
      <c r="A913" s="315" t="s">
        <v>783</v>
      </c>
      <c r="B913" s="491" t="s">
        <v>3604</v>
      </c>
      <c r="C913" s="317" t="s">
        <v>149</v>
      </c>
      <c r="D913" s="538" t="s">
        <v>3618</v>
      </c>
      <c r="E913" s="315" t="s">
        <v>110</v>
      </c>
      <c r="F913" s="315" t="s">
        <v>4623</v>
      </c>
      <c r="G913" s="315" t="s">
        <v>33</v>
      </c>
      <c r="H913" s="318" t="s">
        <v>5112</v>
      </c>
      <c r="I913" s="319" t="e">
        <f>VLOOKUP(H913,#REF!,1,FALSE)</f>
        <v>#REF!</v>
      </c>
      <c r="J913" s="320" t="s">
        <v>35</v>
      </c>
      <c r="K913" s="315" t="s">
        <v>215</v>
      </c>
      <c r="L913" s="321" t="s">
        <v>5113</v>
      </c>
      <c r="M913" s="322" t="s">
        <v>5079</v>
      </c>
      <c r="N913" s="378" t="s">
        <v>5114</v>
      </c>
      <c r="O913" s="315" t="s">
        <v>854</v>
      </c>
      <c r="P913" s="338">
        <v>4500</v>
      </c>
      <c r="Q913" s="514">
        <v>0</v>
      </c>
      <c r="R913" s="326">
        <f t="shared" si="52"/>
        <v>0</v>
      </c>
      <c r="S913" s="327">
        <v>202309</v>
      </c>
      <c r="T913" s="546" t="s">
        <v>5115</v>
      </c>
      <c r="U913" s="329"/>
      <c r="V913" s="516">
        <v>0</v>
      </c>
      <c r="W913" s="517">
        <v>0</v>
      </c>
      <c r="X913" s="333">
        <v>45017</v>
      </c>
      <c r="Y913" s="333">
        <v>45382</v>
      </c>
      <c r="Z913" s="519"/>
      <c r="AA913" s="482">
        <v>0</v>
      </c>
      <c r="AB913" s="506">
        <v>0</v>
      </c>
      <c r="AC913" s="506">
        <f t="shared" si="53"/>
        <v>0</v>
      </c>
      <c r="AD913" s="348"/>
    </row>
    <row r="914" spans="1:30" s="336" customFormat="1" ht="15" customHeight="1">
      <c r="A914" s="315" t="s">
        <v>764</v>
      </c>
      <c r="B914" s="491" t="s">
        <v>3604</v>
      </c>
      <c r="C914" s="317" t="s">
        <v>2012</v>
      </c>
      <c r="D914" s="538" t="s">
        <v>3618</v>
      </c>
      <c r="E914" s="315" t="s">
        <v>110</v>
      </c>
      <c r="F914" s="315" t="s">
        <v>4623</v>
      </c>
      <c r="G914" s="315" t="s">
        <v>33</v>
      </c>
      <c r="H914" s="318" t="s">
        <v>5116</v>
      </c>
      <c r="I914" s="319" t="e">
        <f>VLOOKUP(H914,#REF!,1,FALSE)</f>
        <v>#REF!</v>
      </c>
      <c r="J914" s="320" t="s">
        <v>35</v>
      </c>
      <c r="K914" s="315" t="s">
        <v>2017</v>
      </c>
      <c r="L914" s="321" t="s">
        <v>5117</v>
      </c>
      <c r="M914" s="322" t="s">
        <v>5118</v>
      </c>
      <c r="N914" s="378" t="s">
        <v>5119</v>
      </c>
      <c r="O914" s="315" t="s">
        <v>854</v>
      </c>
      <c r="P914" s="338">
        <v>4800</v>
      </c>
      <c r="Q914" s="514">
        <v>0</v>
      </c>
      <c r="R914" s="326">
        <f t="shared" si="52"/>
        <v>0</v>
      </c>
      <c r="S914" s="327">
        <v>202309</v>
      </c>
      <c r="T914" s="546" t="s">
        <v>5120</v>
      </c>
      <c r="U914" s="329"/>
      <c r="V914" s="516">
        <v>0</v>
      </c>
      <c r="W914" s="517">
        <v>0</v>
      </c>
      <c r="X914" s="333">
        <v>45017</v>
      </c>
      <c r="Y914" s="333">
        <v>45382</v>
      </c>
      <c r="Z914" s="519"/>
      <c r="AA914" s="482">
        <v>0</v>
      </c>
      <c r="AB914" s="506">
        <v>0</v>
      </c>
      <c r="AC914" s="506">
        <f t="shared" si="53"/>
        <v>0</v>
      </c>
      <c r="AD914" s="348"/>
    </row>
    <row r="915" spans="1:30" s="336" customFormat="1" ht="15" customHeight="1">
      <c r="A915" s="315" t="s">
        <v>764</v>
      </c>
      <c r="B915" s="491" t="s">
        <v>3604</v>
      </c>
      <c r="C915" s="317" t="s">
        <v>2012</v>
      </c>
      <c r="D915" s="538" t="s">
        <v>3618</v>
      </c>
      <c r="E915" s="315" t="s">
        <v>110</v>
      </c>
      <c r="F915" s="315" t="s">
        <v>4623</v>
      </c>
      <c r="G915" s="315" t="s">
        <v>33</v>
      </c>
      <c r="H915" s="318" t="s">
        <v>5116</v>
      </c>
      <c r="I915" s="319" t="e">
        <f>VLOOKUP(H915,#REF!,1,FALSE)</f>
        <v>#REF!</v>
      </c>
      <c r="J915" s="320" t="s">
        <v>35</v>
      </c>
      <c r="K915" s="315" t="s">
        <v>2017</v>
      </c>
      <c r="L915" s="321" t="s">
        <v>5121</v>
      </c>
      <c r="M915" s="322" t="s">
        <v>5118</v>
      </c>
      <c r="N915" s="378" t="s">
        <v>5119</v>
      </c>
      <c r="O915" s="315" t="s">
        <v>854</v>
      </c>
      <c r="P915" s="338">
        <v>4800</v>
      </c>
      <c r="Q915" s="514">
        <v>0</v>
      </c>
      <c r="R915" s="326">
        <f t="shared" si="52"/>
        <v>0</v>
      </c>
      <c r="S915" s="327">
        <v>202309</v>
      </c>
      <c r="T915" s="546" t="s">
        <v>5120</v>
      </c>
      <c r="U915" s="329"/>
      <c r="V915" s="516">
        <v>0</v>
      </c>
      <c r="W915" s="517">
        <v>0</v>
      </c>
      <c r="X915" s="333">
        <v>45017</v>
      </c>
      <c r="Y915" s="333">
        <v>45382</v>
      </c>
      <c r="Z915" s="519"/>
      <c r="AA915" s="482">
        <v>0</v>
      </c>
      <c r="AB915" s="506">
        <v>0</v>
      </c>
      <c r="AC915" s="506">
        <f t="shared" si="53"/>
        <v>0</v>
      </c>
      <c r="AD915" s="348"/>
    </row>
    <row r="916" spans="1:30" s="336" customFormat="1" ht="15" customHeight="1">
      <c r="A916" s="315" t="s">
        <v>783</v>
      </c>
      <c r="B916" s="491" t="s">
        <v>3604</v>
      </c>
      <c r="C916" s="317" t="s">
        <v>2856</v>
      </c>
      <c r="D916" s="538" t="s">
        <v>3618</v>
      </c>
      <c r="E916" s="315" t="s">
        <v>110</v>
      </c>
      <c r="F916" s="315" t="s">
        <v>4623</v>
      </c>
      <c r="G916" s="315" t="s">
        <v>33</v>
      </c>
      <c r="H916" s="318" t="s">
        <v>5122</v>
      </c>
      <c r="I916" s="319" t="e">
        <f>VLOOKUP(H916,#REF!,1,FALSE)</f>
        <v>#REF!</v>
      </c>
      <c r="J916" s="320" t="s">
        <v>35</v>
      </c>
      <c r="K916" s="315" t="s">
        <v>2860</v>
      </c>
      <c r="L916" s="321" t="s">
        <v>5123</v>
      </c>
      <c r="M916" s="322" t="s">
        <v>5124</v>
      </c>
      <c r="N916" s="378">
        <v>44805</v>
      </c>
      <c r="O916" s="315" t="s">
        <v>438</v>
      </c>
      <c r="P916" s="338">
        <v>4500</v>
      </c>
      <c r="Q916" s="514">
        <v>0</v>
      </c>
      <c r="R916" s="326">
        <f t="shared" si="52"/>
        <v>0</v>
      </c>
      <c r="S916" s="327">
        <v>202309</v>
      </c>
      <c r="T916" s="546" t="s">
        <v>5125</v>
      </c>
      <c r="U916" s="329"/>
      <c r="V916" s="516">
        <v>0</v>
      </c>
      <c r="W916" s="517">
        <v>0</v>
      </c>
      <c r="X916" s="333">
        <v>45017</v>
      </c>
      <c r="Y916" s="333">
        <v>45382</v>
      </c>
      <c r="Z916" s="322" t="s">
        <v>5126</v>
      </c>
      <c r="AA916" s="472">
        <v>0</v>
      </c>
      <c r="AB916" s="343">
        <v>10</v>
      </c>
      <c r="AC916" s="506">
        <f t="shared" si="53"/>
        <v>0</v>
      </c>
      <c r="AD916" s="348"/>
    </row>
    <row r="917" spans="1:30" s="336" customFormat="1" ht="15" customHeight="1">
      <c r="A917" s="315" t="s">
        <v>783</v>
      </c>
      <c r="B917" s="491" t="s">
        <v>3604</v>
      </c>
      <c r="C917" s="317" t="s">
        <v>2041</v>
      </c>
      <c r="D917" s="538" t="s">
        <v>3618</v>
      </c>
      <c r="E917" s="315" t="s">
        <v>110</v>
      </c>
      <c r="F917" s="315" t="s">
        <v>4623</v>
      </c>
      <c r="G917" s="315" t="s">
        <v>33</v>
      </c>
      <c r="H917" s="318" t="s">
        <v>5104</v>
      </c>
      <c r="I917" s="319" t="e">
        <f>VLOOKUP(H917,#REF!,1,FALSE)</f>
        <v>#REF!</v>
      </c>
      <c r="J917" s="320" t="s">
        <v>35</v>
      </c>
      <c r="K917" s="315" t="s">
        <v>2339</v>
      </c>
      <c r="L917" s="321" t="s">
        <v>5127</v>
      </c>
      <c r="M917" s="322" t="s">
        <v>5128</v>
      </c>
      <c r="N917" s="378" t="s">
        <v>5129</v>
      </c>
      <c r="O917" s="315" t="s">
        <v>854</v>
      </c>
      <c r="P917" s="338">
        <v>4500</v>
      </c>
      <c r="Q917" s="514">
        <v>0</v>
      </c>
      <c r="R917" s="326">
        <f t="shared" si="52"/>
        <v>0</v>
      </c>
      <c r="S917" s="327">
        <v>202309</v>
      </c>
      <c r="T917" s="546" t="s">
        <v>5130</v>
      </c>
      <c r="U917" s="329"/>
      <c r="V917" s="516">
        <v>0</v>
      </c>
      <c r="W917" s="517">
        <v>0</v>
      </c>
      <c r="X917" s="333">
        <v>45017</v>
      </c>
      <c r="Y917" s="333">
        <v>45382</v>
      </c>
      <c r="Z917" s="519"/>
      <c r="AA917" s="482">
        <v>0</v>
      </c>
      <c r="AB917" s="506">
        <v>0</v>
      </c>
      <c r="AC917" s="506">
        <f t="shared" si="53"/>
        <v>0</v>
      </c>
      <c r="AD917" s="348"/>
    </row>
    <row r="918" spans="1:30" s="336" customFormat="1" ht="15" customHeight="1">
      <c r="A918" s="315" t="s">
        <v>783</v>
      </c>
      <c r="B918" s="491" t="s">
        <v>3604</v>
      </c>
      <c r="C918" s="317" t="s">
        <v>765</v>
      </c>
      <c r="D918" s="538" t="s">
        <v>3618</v>
      </c>
      <c r="E918" s="315" t="s">
        <v>110</v>
      </c>
      <c r="F918" s="315" t="s">
        <v>4623</v>
      </c>
      <c r="G918" s="315" t="s">
        <v>33</v>
      </c>
      <c r="H918" s="318" t="s">
        <v>5131</v>
      </c>
      <c r="I918" s="319" t="e">
        <f>VLOOKUP(H918,#REF!,1,FALSE)</f>
        <v>#REF!</v>
      </c>
      <c r="J918" s="320" t="s">
        <v>35</v>
      </c>
      <c r="K918" s="315" t="s">
        <v>4046</v>
      </c>
      <c r="L918" s="321" t="s">
        <v>5132</v>
      </c>
      <c r="M918" s="322" t="s">
        <v>5039</v>
      </c>
      <c r="N918" s="378" t="s">
        <v>556</v>
      </c>
      <c r="O918" s="315" t="s">
        <v>545</v>
      </c>
      <c r="P918" s="338">
        <v>4600</v>
      </c>
      <c r="Q918" s="514">
        <v>0</v>
      </c>
      <c r="R918" s="326">
        <f t="shared" si="52"/>
        <v>0</v>
      </c>
      <c r="S918" s="327">
        <v>202309</v>
      </c>
      <c r="T918" s="328" t="s">
        <v>5133</v>
      </c>
      <c r="U918" s="329"/>
      <c r="V918" s="516">
        <v>0</v>
      </c>
      <c r="W918" s="517">
        <v>0</v>
      </c>
      <c r="X918" s="333">
        <v>44805</v>
      </c>
      <c r="Y918" s="333">
        <v>45016</v>
      </c>
      <c r="Z918" s="519"/>
      <c r="AA918" s="482">
        <v>0</v>
      </c>
      <c r="AB918" s="506">
        <v>0</v>
      </c>
      <c r="AC918" s="506">
        <f t="shared" si="53"/>
        <v>0</v>
      </c>
      <c r="AD918" s="348"/>
    </row>
    <row r="919" spans="1:30" s="336" customFormat="1" ht="15" customHeight="1">
      <c r="A919" s="315" t="s">
        <v>783</v>
      </c>
      <c r="B919" s="491" t="s">
        <v>3604</v>
      </c>
      <c r="C919" s="317" t="s">
        <v>765</v>
      </c>
      <c r="D919" s="538" t="s">
        <v>3618</v>
      </c>
      <c r="E919" s="315" t="s">
        <v>110</v>
      </c>
      <c r="F919" s="315" t="s">
        <v>4623</v>
      </c>
      <c r="G919" s="315" t="s">
        <v>33</v>
      </c>
      <c r="H919" s="318" t="s">
        <v>5131</v>
      </c>
      <c r="I919" s="319" t="e">
        <f>VLOOKUP(H919,#REF!,1,FALSE)</f>
        <v>#REF!</v>
      </c>
      <c r="J919" s="320" t="s">
        <v>35</v>
      </c>
      <c r="K919" s="315" t="s">
        <v>4046</v>
      </c>
      <c r="L919" s="321" t="s">
        <v>5134</v>
      </c>
      <c r="M919" s="322" t="s">
        <v>5039</v>
      </c>
      <c r="N919" s="378" t="s">
        <v>5135</v>
      </c>
      <c r="O919" s="315" t="s">
        <v>545</v>
      </c>
      <c r="P919" s="338">
        <v>4600</v>
      </c>
      <c r="Q919" s="514">
        <v>0</v>
      </c>
      <c r="R919" s="326">
        <f t="shared" si="52"/>
        <v>0</v>
      </c>
      <c r="S919" s="327">
        <v>202309</v>
      </c>
      <c r="T919" s="328" t="s">
        <v>5136</v>
      </c>
      <c r="U919" s="329"/>
      <c r="V919" s="516">
        <v>0</v>
      </c>
      <c r="W919" s="517">
        <v>0</v>
      </c>
      <c r="X919" s="333">
        <v>44805</v>
      </c>
      <c r="Y919" s="333">
        <v>45016</v>
      </c>
      <c r="Z919" s="519"/>
      <c r="AA919" s="482">
        <v>0</v>
      </c>
      <c r="AB919" s="506">
        <v>0</v>
      </c>
      <c r="AC919" s="506">
        <f t="shared" si="53"/>
        <v>0</v>
      </c>
      <c r="AD919" s="348"/>
    </row>
    <row r="920" spans="1:30" s="336" customFormat="1" ht="15" customHeight="1">
      <c r="A920" s="315" t="s">
        <v>783</v>
      </c>
      <c r="B920" s="491" t="s">
        <v>3604</v>
      </c>
      <c r="C920" s="317" t="s">
        <v>765</v>
      </c>
      <c r="D920" s="538" t="s">
        <v>3618</v>
      </c>
      <c r="E920" s="315" t="s">
        <v>110</v>
      </c>
      <c r="F920" s="315" t="s">
        <v>4623</v>
      </c>
      <c r="G920" s="315" t="s">
        <v>33</v>
      </c>
      <c r="H920" s="318" t="s">
        <v>5131</v>
      </c>
      <c r="I920" s="319" t="e">
        <f>VLOOKUP(H920,#REF!,1,FALSE)</f>
        <v>#REF!</v>
      </c>
      <c r="J920" s="320" t="s">
        <v>35</v>
      </c>
      <c r="K920" s="315" t="s">
        <v>4046</v>
      </c>
      <c r="L920" s="321" t="s">
        <v>5137</v>
      </c>
      <c r="M920" s="322" t="s">
        <v>5039</v>
      </c>
      <c r="N920" s="378" t="s">
        <v>556</v>
      </c>
      <c r="O920" s="315" t="s">
        <v>545</v>
      </c>
      <c r="P920" s="338">
        <v>4600</v>
      </c>
      <c r="Q920" s="514">
        <v>0</v>
      </c>
      <c r="R920" s="326">
        <f t="shared" si="52"/>
        <v>0</v>
      </c>
      <c r="S920" s="327">
        <v>202309</v>
      </c>
      <c r="T920" s="328" t="s">
        <v>5133</v>
      </c>
      <c r="U920" s="329"/>
      <c r="V920" s="516">
        <v>0</v>
      </c>
      <c r="W920" s="517">
        <v>0</v>
      </c>
      <c r="X920" s="333">
        <v>44805</v>
      </c>
      <c r="Y920" s="333">
        <v>45016</v>
      </c>
      <c r="Z920" s="519"/>
      <c r="AA920" s="482">
        <v>0</v>
      </c>
      <c r="AB920" s="506">
        <v>0</v>
      </c>
      <c r="AC920" s="506">
        <f t="shared" si="53"/>
        <v>0</v>
      </c>
      <c r="AD920" s="348"/>
    </row>
    <row r="921" spans="1:30" s="336" customFormat="1" ht="15" customHeight="1">
      <c r="A921" s="315" t="s">
        <v>776</v>
      </c>
      <c r="B921" s="491" t="s">
        <v>3604</v>
      </c>
      <c r="C921" s="317" t="s">
        <v>311</v>
      </c>
      <c r="D921" s="538" t="s">
        <v>3618</v>
      </c>
      <c r="E921" s="315" t="s">
        <v>110</v>
      </c>
      <c r="F921" s="315" t="s">
        <v>4623</v>
      </c>
      <c r="G921" s="315" t="s">
        <v>33</v>
      </c>
      <c r="H921" s="318" t="s">
        <v>5138</v>
      </c>
      <c r="I921" s="319" t="e">
        <f>VLOOKUP(H921,#REF!,1,FALSE)</f>
        <v>#REF!</v>
      </c>
      <c r="J921" s="320" t="s">
        <v>35</v>
      </c>
      <c r="K921" s="315" t="s">
        <v>473</v>
      </c>
      <c r="L921" s="321" t="s">
        <v>5139</v>
      </c>
      <c r="M921" s="322" t="s">
        <v>5140</v>
      </c>
      <c r="N921" s="378" t="s">
        <v>5141</v>
      </c>
      <c r="O921" s="315" t="s">
        <v>545</v>
      </c>
      <c r="P921" s="338">
        <v>4700</v>
      </c>
      <c r="Q921" s="514">
        <v>0</v>
      </c>
      <c r="R921" s="326">
        <f t="shared" si="52"/>
        <v>0</v>
      </c>
      <c r="S921" s="327">
        <v>202309</v>
      </c>
      <c r="T921" s="328" t="s">
        <v>5142</v>
      </c>
      <c r="U921" s="329"/>
      <c r="V921" s="516">
        <v>0</v>
      </c>
      <c r="W921" s="517">
        <v>0</v>
      </c>
      <c r="X921" s="333">
        <v>44805</v>
      </c>
      <c r="Y921" s="333">
        <v>45016</v>
      </c>
      <c r="Z921" s="519"/>
      <c r="AA921" s="482">
        <v>0</v>
      </c>
      <c r="AB921" s="506">
        <v>0</v>
      </c>
      <c r="AC921" s="506">
        <f t="shared" si="53"/>
        <v>0</v>
      </c>
      <c r="AD921" s="348"/>
    </row>
    <row r="922" spans="1:30" s="336" customFormat="1" ht="15" customHeight="1">
      <c r="A922" s="315" t="s">
        <v>776</v>
      </c>
      <c r="B922" s="491" t="s">
        <v>3604</v>
      </c>
      <c r="C922" s="317" t="s">
        <v>311</v>
      </c>
      <c r="D922" s="538" t="s">
        <v>3618</v>
      </c>
      <c r="E922" s="315" t="s">
        <v>110</v>
      </c>
      <c r="F922" s="315" t="s">
        <v>4623</v>
      </c>
      <c r="G922" s="315" t="s">
        <v>33</v>
      </c>
      <c r="H922" s="318" t="s">
        <v>5138</v>
      </c>
      <c r="I922" s="319" t="e">
        <f>VLOOKUP(H922,#REF!,1,FALSE)</f>
        <v>#REF!</v>
      </c>
      <c r="J922" s="320" t="s">
        <v>35</v>
      </c>
      <c r="K922" s="315" t="s">
        <v>473</v>
      </c>
      <c r="L922" s="321" t="s">
        <v>5143</v>
      </c>
      <c r="M922" s="322" t="s">
        <v>5140</v>
      </c>
      <c r="N922" s="378" t="s">
        <v>5141</v>
      </c>
      <c r="O922" s="315" t="s">
        <v>545</v>
      </c>
      <c r="P922" s="338">
        <v>4700</v>
      </c>
      <c r="Q922" s="514">
        <v>0</v>
      </c>
      <c r="R922" s="326">
        <f t="shared" si="52"/>
        <v>0</v>
      </c>
      <c r="S922" s="327">
        <v>202309</v>
      </c>
      <c r="T922" s="328" t="s">
        <v>5142</v>
      </c>
      <c r="U922" s="329"/>
      <c r="V922" s="516">
        <v>0</v>
      </c>
      <c r="W922" s="517">
        <v>0</v>
      </c>
      <c r="X922" s="333">
        <v>44805</v>
      </c>
      <c r="Y922" s="333">
        <v>45016</v>
      </c>
      <c r="Z922" s="519"/>
      <c r="AA922" s="482">
        <v>0</v>
      </c>
      <c r="AB922" s="506">
        <v>0</v>
      </c>
      <c r="AC922" s="506">
        <f t="shared" si="53"/>
        <v>0</v>
      </c>
      <c r="AD922" s="348"/>
    </row>
    <row r="923" spans="1:30" s="336" customFormat="1" ht="15" customHeight="1">
      <c r="A923" s="315" t="s">
        <v>776</v>
      </c>
      <c r="B923" s="491" t="s">
        <v>3604</v>
      </c>
      <c r="C923" s="317" t="s">
        <v>311</v>
      </c>
      <c r="D923" s="538" t="s">
        <v>3618</v>
      </c>
      <c r="E923" s="315" t="s">
        <v>110</v>
      </c>
      <c r="F923" s="315" t="s">
        <v>4623</v>
      </c>
      <c r="G923" s="315" t="s">
        <v>33</v>
      </c>
      <c r="H923" s="318" t="s">
        <v>5144</v>
      </c>
      <c r="I923" s="319" t="e">
        <f>VLOOKUP(H923,#REF!,1,FALSE)</f>
        <v>#REF!</v>
      </c>
      <c r="J923" s="320" t="s">
        <v>35</v>
      </c>
      <c r="K923" s="315" t="s">
        <v>473</v>
      </c>
      <c r="L923" s="321" t="s">
        <v>5145</v>
      </c>
      <c r="M923" s="322" t="s">
        <v>5140</v>
      </c>
      <c r="N923" s="378" t="s">
        <v>5141</v>
      </c>
      <c r="O923" s="315" t="s">
        <v>545</v>
      </c>
      <c r="P923" s="338">
        <v>4700</v>
      </c>
      <c r="Q923" s="514">
        <v>0</v>
      </c>
      <c r="R923" s="326">
        <f t="shared" si="52"/>
        <v>0</v>
      </c>
      <c r="S923" s="327">
        <v>202309</v>
      </c>
      <c r="T923" s="328" t="s">
        <v>5146</v>
      </c>
      <c r="U923" s="329"/>
      <c r="V923" s="516">
        <v>0</v>
      </c>
      <c r="W923" s="517">
        <v>0</v>
      </c>
      <c r="X923" s="333">
        <v>44835</v>
      </c>
      <c r="Y923" s="333">
        <v>45016</v>
      </c>
      <c r="Z923" s="519"/>
      <c r="AA923" s="482">
        <v>0</v>
      </c>
      <c r="AB923" s="506">
        <v>0</v>
      </c>
      <c r="AC923" s="506">
        <f t="shared" si="53"/>
        <v>0</v>
      </c>
      <c r="AD923" s="348"/>
    </row>
    <row r="924" spans="1:30" s="336" customFormat="1" ht="15" customHeight="1">
      <c r="A924" s="315" t="s">
        <v>783</v>
      </c>
      <c r="B924" s="491" t="s">
        <v>3604</v>
      </c>
      <c r="C924" s="317" t="s">
        <v>765</v>
      </c>
      <c r="D924" s="538" t="s">
        <v>3618</v>
      </c>
      <c r="E924" s="315" t="s">
        <v>110</v>
      </c>
      <c r="F924" s="315" t="s">
        <v>4623</v>
      </c>
      <c r="G924" s="315" t="s">
        <v>33</v>
      </c>
      <c r="H924" s="318" t="s">
        <v>5147</v>
      </c>
      <c r="I924" s="319" t="e">
        <f>VLOOKUP(H924,#REF!,1,FALSE)</f>
        <v>#REF!</v>
      </c>
      <c r="J924" s="320" t="s">
        <v>35</v>
      </c>
      <c r="K924" s="315" t="s">
        <v>3951</v>
      </c>
      <c r="L924" s="321" t="s">
        <v>5148</v>
      </c>
      <c r="M924" s="322" t="s">
        <v>5149</v>
      </c>
      <c r="N924" s="378" t="s">
        <v>5024</v>
      </c>
      <c r="O924" s="315" t="s">
        <v>545</v>
      </c>
      <c r="P924" s="338">
        <v>4600</v>
      </c>
      <c r="Q924" s="514">
        <v>0</v>
      </c>
      <c r="R924" s="326">
        <f t="shared" si="52"/>
        <v>0</v>
      </c>
      <c r="S924" s="327">
        <v>202309</v>
      </c>
      <c r="T924" s="328" t="s">
        <v>5150</v>
      </c>
      <c r="U924" s="329"/>
      <c r="V924" s="516">
        <v>0</v>
      </c>
      <c r="W924" s="517">
        <v>0</v>
      </c>
      <c r="X924" s="333">
        <v>44805</v>
      </c>
      <c r="Y924" s="333">
        <v>45016</v>
      </c>
      <c r="Z924" s="519"/>
      <c r="AA924" s="482">
        <v>0</v>
      </c>
      <c r="AB924" s="506">
        <v>0</v>
      </c>
      <c r="AC924" s="506">
        <f t="shared" si="53"/>
        <v>0</v>
      </c>
      <c r="AD924" s="348"/>
    </row>
    <row r="925" spans="1:30" s="336" customFormat="1" ht="15" customHeight="1">
      <c r="A925" s="315" t="s">
        <v>776</v>
      </c>
      <c r="B925" s="491" t="s">
        <v>3604</v>
      </c>
      <c r="C925" s="317" t="s">
        <v>1549</v>
      </c>
      <c r="D925" s="538" t="s">
        <v>3618</v>
      </c>
      <c r="E925" s="315" t="s">
        <v>110</v>
      </c>
      <c r="F925" s="315" t="s">
        <v>4623</v>
      </c>
      <c r="G925" s="315" t="s">
        <v>33</v>
      </c>
      <c r="H925" s="318" t="s">
        <v>5151</v>
      </c>
      <c r="I925" s="319" t="e">
        <f>VLOOKUP(H925,#REF!,1,FALSE)</f>
        <v>#REF!</v>
      </c>
      <c r="J925" s="320" t="s">
        <v>35</v>
      </c>
      <c r="K925" s="315" t="s">
        <v>5099</v>
      </c>
      <c r="L925" s="321" t="s">
        <v>5152</v>
      </c>
      <c r="M925" s="322" t="s">
        <v>5153</v>
      </c>
      <c r="N925" s="378">
        <v>44805</v>
      </c>
      <c r="O925" s="315" t="s">
        <v>438</v>
      </c>
      <c r="P925" s="338">
        <v>4600</v>
      </c>
      <c r="Q925" s="514">
        <v>0.6</v>
      </c>
      <c r="R925" s="326">
        <f t="shared" si="52"/>
        <v>2760</v>
      </c>
      <c r="S925" s="327">
        <v>202309</v>
      </c>
      <c r="T925" s="516" t="s">
        <v>5130</v>
      </c>
      <c r="U925" s="329"/>
      <c r="V925" s="516">
        <v>0.52531862299999998</v>
      </c>
      <c r="W925" s="517">
        <v>0</v>
      </c>
      <c r="X925" s="333">
        <v>45017</v>
      </c>
      <c r="Y925" s="333">
        <v>45382</v>
      </c>
      <c r="Z925" s="322" t="s">
        <v>5154</v>
      </c>
      <c r="AA925" s="472">
        <v>0</v>
      </c>
      <c r="AB925" s="343">
        <v>10</v>
      </c>
      <c r="AC925" s="506">
        <f t="shared" si="53"/>
        <v>0</v>
      </c>
      <c r="AD925" s="348"/>
    </row>
    <row r="926" spans="1:30" s="336" customFormat="1" ht="15" customHeight="1">
      <c r="A926" s="315" t="s">
        <v>764</v>
      </c>
      <c r="B926" s="491" t="s">
        <v>3604</v>
      </c>
      <c r="C926" s="317" t="s">
        <v>2012</v>
      </c>
      <c r="D926" s="538" t="s">
        <v>3618</v>
      </c>
      <c r="E926" s="315" t="s">
        <v>110</v>
      </c>
      <c r="F926" s="315" t="s">
        <v>4623</v>
      </c>
      <c r="G926" s="315" t="s">
        <v>33</v>
      </c>
      <c r="H926" s="318" t="s">
        <v>5155</v>
      </c>
      <c r="I926" s="319" t="e">
        <f>VLOOKUP(H926,#REF!,1,FALSE)</f>
        <v>#REF!</v>
      </c>
      <c r="J926" s="320" t="s">
        <v>35</v>
      </c>
      <c r="K926" s="315" t="s">
        <v>2384</v>
      </c>
      <c r="L926" s="321" t="s">
        <v>5156</v>
      </c>
      <c r="M926" s="322" t="s">
        <v>5157</v>
      </c>
      <c r="N926" s="378" t="s">
        <v>5158</v>
      </c>
      <c r="O926" s="315" t="s">
        <v>854</v>
      </c>
      <c r="P926" s="338">
        <v>4800</v>
      </c>
      <c r="Q926" s="514">
        <v>0</v>
      </c>
      <c r="R926" s="326">
        <f t="shared" si="52"/>
        <v>0</v>
      </c>
      <c r="S926" s="327">
        <v>202309</v>
      </c>
      <c r="T926" s="546" t="s">
        <v>5159</v>
      </c>
      <c r="U926" s="329"/>
      <c r="V926" s="516">
        <v>0</v>
      </c>
      <c r="W926" s="517">
        <v>0</v>
      </c>
      <c r="X926" s="333">
        <v>45017</v>
      </c>
      <c r="Y926" s="333">
        <v>45382</v>
      </c>
      <c r="Z926" s="519"/>
      <c r="AA926" s="482">
        <v>0</v>
      </c>
      <c r="AB926" s="506">
        <v>0</v>
      </c>
      <c r="AC926" s="506">
        <f t="shared" si="53"/>
        <v>0</v>
      </c>
      <c r="AD926" s="348"/>
    </row>
    <row r="927" spans="1:30" s="336" customFormat="1" ht="15" customHeight="1">
      <c r="A927" s="315" t="s">
        <v>783</v>
      </c>
      <c r="B927" s="491" t="s">
        <v>3604</v>
      </c>
      <c r="C927" s="317" t="s">
        <v>2838</v>
      </c>
      <c r="D927" s="538" t="s">
        <v>3618</v>
      </c>
      <c r="E927" s="315" t="s">
        <v>110</v>
      </c>
      <c r="F927" s="315" t="s">
        <v>4623</v>
      </c>
      <c r="G927" s="315" t="s">
        <v>33</v>
      </c>
      <c r="H927" s="315" t="s">
        <v>5160</v>
      </c>
      <c r="I927" s="319" t="e">
        <f>VLOOKUP(H927,#REF!,1,FALSE)</f>
        <v>#REF!</v>
      </c>
      <c r="J927" s="320" t="s">
        <v>35</v>
      </c>
      <c r="K927" s="315" t="s">
        <v>5161</v>
      </c>
      <c r="L927" s="321" t="s">
        <v>5162</v>
      </c>
      <c r="M927" s="322" t="s">
        <v>5163</v>
      </c>
      <c r="N927" s="378" t="s">
        <v>5164</v>
      </c>
      <c r="O927" s="315" t="s">
        <v>1809</v>
      </c>
      <c r="P927" s="338">
        <v>4600</v>
      </c>
      <c r="Q927" s="514">
        <v>0</v>
      </c>
      <c r="R927" s="326">
        <f t="shared" si="52"/>
        <v>0</v>
      </c>
      <c r="S927" s="327">
        <v>202309</v>
      </c>
      <c r="T927" s="328" t="s">
        <v>5165</v>
      </c>
      <c r="U927" s="329"/>
      <c r="V927" s="516">
        <v>0</v>
      </c>
      <c r="W927" s="517">
        <v>0</v>
      </c>
      <c r="X927" s="333">
        <v>44807</v>
      </c>
      <c r="Y927" s="333">
        <v>45016</v>
      </c>
      <c r="Z927" s="519"/>
      <c r="AA927" s="482">
        <v>0</v>
      </c>
      <c r="AB927" s="506">
        <v>0</v>
      </c>
      <c r="AC927" s="506">
        <f t="shared" si="53"/>
        <v>0</v>
      </c>
      <c r="AD927" s="348"/>
    </row>
    <row r="928" spans="1:30" s="336" customFormat="1" ht="15" customHeight="1">
      <c r="A928" s="315" t="s">
        <v>764</v>
      </c>
      <c r="B928" s="491" t="s">
        <v>3604</v>
      </c>
      <c r="C928" s="317" t="s">
        <v>2012</v>
      </c>
      <c r="D928" s="538" t="s">
        <v>3618</v>
      </c>
      <c r="E928" s="315" t="s">
        <v>110</v>
      </c>
      <c r="F928" s="315" t="s">
        <v>4623</v>
      </c>
      <c r="G928" s="315" t="s">
        <v>33</v>
      </c>
      <c r="H928" s="318" t="s">
        <v>5166</v>
      </c>
      <c r="I928" s="319" t="e">
        <f>VLOOKUP(H928,#REF!,1,FALSE)</f>
        <v>#REF!</v>
      </c>
      <c r="J928" s="320" t="s">
        <v>35</v>
      </c>
      <c r="K928" s="315" t="s">
        <v>2017</v>
      </c>
      <c r="L928" s="321" t="s">
        <v>5167</v>
      </c>
      <c r="M928" s="322" t="s">
        <v>5118</v>
      </c>
      <c r="N928" s="378">
        <v>44807</v>
      </c>
      <c r="O928" s="315" t="s">
        <v>407</v>
      </c>
      <c r="P928" s="338">
        <v>5600</v>
      </c>
      <c r="Q928" s="514">
        <v>15.7</v>
      </c>
      <c r="R928" s="326">
        <f t="shared" si="52"/>
        <v>87920</v>
      </c>
      <c r="S928" s="327">
        <v>202309</v>
      </c>
      <c r="T928" s="546" t="s">
        <v>5168</v>
      </c>
      <c r="U928" s="329"/>
      <c r="V928" s="516">
        <v>15.638997077999999</v>
      </c>
      <c r="W928" s="517">
        <v>0</v>
      </c>
      <c r="X928" s="333">
        <v>45017</v>
      </c>
      <c r="Y928" s="333">
        <v>45382</v>
      </c>
      <c r="Z928" s="322" t="s">
        <v>5169</v>
      </c>
      <c r="AA928" s="472">
        <v>0.3</v>
      </c>
      <c r="AB928" s="343">
        <v>50</v>
      </c>
      <c r="AC928" s="506">
        <f t="shared" si="53"/>
        <v>15</v>
      </c>
      <c r="AD928" s="348"/>
    </row>
    <row r="929" spans="1:30" s="52" customFormat="1" ht="15" customHeight="1">
      <c r="A929" s="53" t="s">
        <v>776</v>
      </c>
      <c r="B929" s="241" t="s">
        <v>3604</v>
      </c>
      <c r="C929" s="54" t="s">
        <v>2085</v>
      </c>
      <c r="D929" s="285" t="s">
        <v>3618</v>
      </c>
      <c r="E929" s="53" t="s">
        <v>110</v>
      </c>
      <c r="F929" s="53" t="s">
        <v>4623</v>
      </c>
      <c r="G929" s="53" t="s">
        <v>33</v>
      </c>
      <c r="H929" s="55" t="s">
        <v>5170</v>
      </c>
      <c r="I929" s="35" t="e">
        <f>VLOOKUP(H929,#REF!,1,FALSE)</f>
        <v>#REF!</v>
      </c>
      <c r="J929" s="56" t="s">
        <v>35</v>
      </c>
      <c r="K929" s="53" t="s">
        <v>5171</v>
      </c>
      <c r="L929" s="57" t="s">
        <v>5172</v>
      </c>
      <c r="M929" s="58" t="s">
        <v>5173</v>
      </c>
      <c r="N929" s="114" t="s">
        <v>5174</v>
      </c>
      <c r="O929" s="53" t="s">
        <v>1803</v>
      </c>
      <c r="P929" s="66">
        <v>5600</v>
      </c>
      <c r="Q929" s="269">
        <v>0</v>
      </c>
      <c r="R929" s="62">
        <f t="shared" si="52"/>
        <v>0</v>
      </c>
      <c r="S929" s="45">
        <v>202309</v>
      </c>
      <c r="T929" s="63" t="s">
        <v>5175</v>
      </c>
      <c r="U929" s="64"/>
      <c r="V929" s="270">
        <v>0</v>
      </c>
      <c r="W929" s="271">
        <v>0</v>
      </c>
      <c r="X929" s="49"/>
      <c r="Y929" s="49"/>
      <c r="Z929" s="272"/>
      <c r="AA929" s="233">
        <v>0</v>
      </c>
      <c r="AB929" s="258">
        <v>0</v>
      </c>
      <c r="AC929" s="258">
        <f t="shared" si="53"/>
        <v>0</v>
      </c>
      <c r="AD929" s="80"/>
    </row>
    <row r="930" spans="1:30" s="336" customFormat="1" ht="15" customHeight="1">
      <c r="A930" s="315" t="s">
        <v>783</v>
      </c>
      <c r="B930" s="491" t="s">
        <v>3604</v>
      </c>
      <c r="C930" s="317" t="s">
        <v>765</v>
      </c>
      <c r="D930" s="538" t="s">
        <v>3618</v>
      </c>
      <c r="E930" s="315" t="s">
        <v>110</v>
      </c>
      <c r="F930" s="315" t="s">
        <v>4623</v>
      </c>
      <c r="G930" s="315" t="s">
        <v>33</v>
      </c>
      <c r="H930" s="318" t="s">
        <v>5042</v>
      </c>
      <c r="I930" s="319" t="e">
        <f>VLOOKUP(H930,#REF!,1,FALSE)</f>
        <v>#REF!</v>
      </c>
      <c r="J930" s="320" t="s">
        <v>35</v>
      </c>
      <c r="K930" s="315" t="s">
        <v>4046</v>
      </c>
      <c r="L930" s="321" t="s">
        <v>5176</v>
      </c>
      <c r="M930" s="322" t="s">
        <v>5039</v>
      </c>
      <c r="N930" s="378" t="s">
        <v>5177</v>
      </c>
      <c r="O930" s="315" t="s">
        <v>545</v>
      </c>
      <c r="P930" s="338">
        <v>4400</v>
      </c>
      <c r="Q930" s="514">
        <v>0</v>
      </c>
      <c r="R930" s="326">
        <f t="shared" si="52"/>
        <v>0</v>
      </c>
      <c r="S930" s="327">
        <v>202309</v>
      </c>
      <c r="T930" s="328" t="s">
        <v>5178</v>
      </c>
      <c r="U930" s="329"/>
      <c r="V930" s="516">
        <v>0</v>
      </c>
      <c r="W930" s="517">
        <v>0</v>
      </c>
      <c r="X930" s="333">
        <v>44652</v>
      </c>
      <c r="Y930" s="333">
        <v>45016</v>
      </c>
      <c r="Z930" s="519"/>
      <c r="AA930" s="482">
        <v>0</v>
      </c>
      <c r="AB930" s="506">
        <v>0</v>
      </c>
      <c r="AC930" s="506">
        <f t="shared" si="53"/>
        <v>0</v>
      </c>
      <c r="AD930" s="348"/>
    </row>
    <row r="931" spans="1:30" s="52" customFormat="1" ht="15" customHeight="1">
      <c r="A931" s="53" t="s">
        <v>776</v>
      </c>
      <c r="B931" s="241" t="s">
        <v>3604</v>
      </c>
      <c r="C931" s="54" t="s">
        <v>311</v>
      </c>
      <c r="D931" s="285" t="s">
        <v>3618</v>
      </c>
      <c r="E931" s="53" t="s">
        <v>110</v>
      </c>
      <c r="F931" s="53" t="s">
        <v>4623</v>
      </c>
      <c r="G931" s="53" t="s">
        <v>33</v>
      </c>
      <c r="H931" s="55" t="s">
        <v>5179</v>
      </c>
      <c r="I931" s="35" t="e">
        <f>VLOOKUP(H931,#REF!,1,FALSE)</f>
        <v>#REF!</v>
      </c>
      <c r="J931" s="56" t="s">
        <v>35</v>
      </c>
      <c r="K931" s="53" t="s">
        <v>473</v>
      </c>
      <c r="L931" s="58" t="s">
        <v>5180</v>
      </c>
      <c r="M931" s="58" t="s">
        <v>5181</v>
      </c>
      <c r="N931" s="191" t="s">
        <v>5182</v>
      </c>
      <c r="O931" s="53" t="s">
        <v>545</v>
      </c>
      <c r="P931" s="66">
        <v>4600</v>
      </c>
      <c r="Q931" s="269">
        <v>0</v>
      </c>
      <c r="R931" s="62">
        <f t="shared" si="52"/>
        <v>0</v>
      </c>
      <c r="S931" s="45">
        <v>202309</v>
      </c>
      <c r="T931" s="63" t="s">
        <v>5183</v>
      </c>
      <c r="U931" s="64"/>
      <c r="V931" s="270">
        <v>0</v>
      </c>
      <c r="W931" s="271">
        <v>0</v>
      </c>
      <c r="X931" s="49"/>
      <c r="Y931" s="49"/>
      <c r="Z931" s="272"/>
      <c r="AA931" s="233">
        <v>0</v>
      </c>
      <c r="AB931" s="258">
        <v>0</v>
      </c>
      <c r="AC931" s="258">
        <f t="shared" si="53"/>
        <v>0</v>
      </c>
      <c r="AD931" s="80"/>
    </row>
    <row r="932" spans="1:30" s="52" customFormat="1" ht="15" customHeight="1">
      <c r="A932" s="53" t="s">
        <v>776</v>
      </c>
      <c r="B932" s="241" t="s">
        <v>3604</v>
      </c>
      <c r="C932" s="54" t="s">
        <v>311</v>
      </c>
      <c r="D932" s="285" t="s">
        <v>3618</v>
      </c>
      <c r="E932" s="53" t="s">
        <v>110</v>
      </c>
      <c r="F932" s="53" t="s">
        <v>4623</v>
      </c>
      <c r="G932" s="53" t="s">
        <v>33</v>
      </c>
      <c r="H932" s="55" t="s">
        <v>5179</v>
      </c>
      <c r="I932" s="35" t="e">
        <f>VLOOKUP(H932,#REF!,1,FALSE)</f>
        <v>#REF!</v>
      </c>
      <c r="J932" s="56" t="s">
        <v>35</v>
      </c>
      <c r="K932" s="53" t="s">
        <v>473</v>
      </c>
      <c r="L932" s="58" t="s">
        <v>5184</v>
      </c>
      <c r="M932" s="58" t="s">
        <v>5181</v>
      </c>
      <c r="N932" s="191" t="s">
        <v>5182</v>
      </c>
      <c r="O932" s="53" t="s">
        <v>545</v>
      </c>
      <c r="P932" s="66">
        <v>4600</v>
      </c>
      <c r="Q932" s="269">
        <v>0</v>
      </c>
      <c r="R932" s="62">
        <f t="shared" si="52"/>
        <v>0</v>
      </c>
      <c r="S932" s="45">
        <v>202309</v>
      </c>
      <c r="T932" s="63" t="s">
        <v>5183</v>
      </c>
      <c r="U932" s="64"/>
      <c r="V932" s="270">
        <v>0</v>
      </c>
      <c r="W932" s="271">
        <v>0</v>
      </c>
      <c r="X932" s="49"/>
      <c r="Y932" s="49"/>
      <c r="Z932" s="272"/>
      <c r="AA932" s="233">
        <v>0</v>
      </c>
      <c r="AB932" s="258">
        <v>0</v>
      </c>
      <c r="AC932" s="258">
        <f t="shared" si="53"/>
        <v>0</v>
      </c>
      <c r="AD932" s="80"/>
    </row>
    <row r="933" spans="1:30" s="52" customFormat="1" ht="15" customHeight="1">
      <c r="A933" s="53" t="s">
        <v>776</v>
      </c>
      <c r="B933" s="241" t="s">
        <v>3604</v>
      </c>
      <c r="C933" s="54" t="s">
        <v>311</v>
      </c>
      <c r="D933" s="285" t="s">
        <v>3618</v>
      </c>
      <c r="E933" s="53" t="s">
        <v>110</v>
      </c>
      <c r="F933" s="53" t="s">
        <v>4623</v>
      </c>
      <c r="G933" s="53" t="s">
        <v>33</v>
      </c>
      <c r="H933" s="53" t="s">
        <v>5185</v>
      </c>
      <c r="I933" s="35" t="e">
        <f>VLOOKUP(H933,#REF!,1,FALSE)</f>
        <v>#REF!</v>
      </c>
      <c r="J933" s="56" t="s">
        <v>35</v>
      </c>
      <c r="K933" s="53" t="s">
        <v>473</v>
      </c>
      <c r="L933" s="58" t="s">
        <v>5186</v>
      </c>
      <c r="M933" s="58" t="s">
        <v>5181</v>
      </c>
      <c r="N933" s="191" t="s">
        <v>5182</v>
      </c>
      <c r="O933" s="53" t="s">
        <v>545</v>
      </c>
      <c r="P933" s="66">
        <v>4600</v>
      </c>
      <c r="Q933" s="269">
        <v>0</v>
      </c>
      <c r="R933" s="62">
        <f t="shared" si="52"/>
        <v>0</v>
      </c>
      <c r="S933" s="45">
        <v>202309</v>
      </c>
      <c r="T933" s="63" t="s">
        <v>5183</v>
      </c>
      <c r="U933" s="64"/>
      <c r="V933" s="270">
        <v>0</v>
      </c>
      <c r="W933" s="271">
        <v>0</v>
      </c>
      <c r="X933" s="49"/>
      <c r="Y933" s="49"/>
      <c r="Z933" s="272"/>
      <c r="AA933" s="233">
        <v>0</v>
      </c>
      <c r="AB933" s="258">
        <v>0</v>
      </c>
      <c r="AC933" s="258">
        <f t="shared" si="53"/>
        <v>0</v>
      </c>
      <c r="AD933" s="80"/>
    </row>
    <row r="934" spans="1:30" s="336" customFormat="1" ht="15" customHeight="1">
      <c r="A934" s="317" t="s">
        <v>776</v>
      </c>
      <c r="B934" s="491" t="s">
        <v>3604</v>
      </c>
      <c r="C934" s="315" t="s">
        <v>311</v>
      </c>
      <c r="D934" s="538" t="s">
        <v>3618</v>
      </c>
      <c r="E934" s="315" t="s">
        <v>110</v>
      </c>
      <c r="F934" s="315" t="s">
        <v>4623</v>
      </c>
      <c r="G934" s="317" t="s">
        <v>33</v>
      </c>
      <c r="H934" s="315" t="s">
        <v>5187</v>
      </c>
      <c r="I934" s="319" t="e">
        <f>VLOOKUP(H934,#REF!,1,FALSE)</f>
        <v>#REF!</v>
      </c>
      <c r="J934" s="320" t="s">
        <v>35</v>
      </c>
      <c r="K934" s="315" t="s">
        <v>3724</v>
      </c>
      <c r="L934" s="322" t="s">
        <v>5188</v>
      </c>
      <c r="M934" s="322" t="s">
        <v>5109</v>
      </c>
      <c r="N934" s="402">
        <v>45023</v>
      </c>
      <c r="O934" s="315" t="s">
        <v>438</v>
      </c>
      <c r="P934" s="529">
        <v>4600</v>
      </c>
      <c r="Q934" s="514">
        <v>0</v>
      </c>
      <c r="R934" s="545">
        <f t="shared" si="52"/>
        <v>0</v>
      </c>
      <c r="S934" s="327">
        <v>202309</v>
      </c>
      <c r="T934" s="322" t="s">
        <v>5189</v>
      </c>
      <c r="U934" s="315"/>
      <c r="V934" s="516">
        <v>0</v>
      </c>
      <c r="W934" s="517">
        <v>0</v>
      </c>
      <c r="X934" s="333">
        <v>45023</v>
      </c>
      <c r="Y934" s="333">
        <v>45382</v>
      </c>
      <c r="Z934" s="322" t="s">
        <v>5190</v>
      </c>
      <c r="AA934" s="472">
        <v>0</v>
      </c>
      <c r="AB934" s="343">
        <v>10</v>
      </c>
      <c r="AC934" s="506">
        <f t="shared" si="53"/>
        <v>0</v>
      </c>
      <c r="AD934" s="348"/>
    </row>
    <row r="935" spans="1:30" s="336" customFormat="1" ht="15" customHeight="1">
      <c r="A935" s="317" t="s">
        <v>776</v>
      </c>
      <c r="B935" s="491" t="s">
        <v>3604</v>
      </c>
      <c r="C935" s="315" t="s">
        <v>311</v>
      </c>
      <c r="D935" s="538" t="s">
        <v>3618</v>
      </c>
      <c r="E935" s="315" t="s">
        <v>110</v>
      </c>
      <c r="F935" s="315" t="s">
        <v>4623</v>
      </c>
      <c r="G935" s="317" t="s">
        <v>33</v>
      </c>
      <c r="H935" s="315" t="s">
        <v>5187</v>
      </c>
      <c r="I935" s="319" t="e">
        <f>VLOOKUP(H935,#REF!,1,FALSE)</f>
        <v>#REF!</v>
      </c>
      <c r="J935" s="320" t="s">
        <v>35</v>
      </c>
      <c r="K935" s="315" t="s">
        <v>3724</v>
      </c>
      <c r="L935" s="322" t="s">
        <v>5191</v>
      </c>
      <c r="M935" s="322" t="s">
        <v>5109</v>
      </c>
      <c r="N935" s="402">
        <v>45023</v>
      </c>
      <c r="O935" s="315" t="s">
        <v>438</v>
      </c>
      <c r="P935" s="529">
        <v>4600</v>
      </c>
      <c r="Q935" s="514">
        <v>0.4</v>
      </c>
      <c r="R935" s="545">
        <f t="shared" si="52"/>
        <v>1840</v>
      </c>
      <c r="S935" s="327">
        <v>202309</v>
      </c>
      <c r="T935" s="322" t="s">
        <v>5189</v>
      </c>
      <c r="U935" s="315"/>
      <c r="V935" s="516">
        <v>0.37237048099999998</v>
      </c>
      <c r="W935" s="517">
        <v>0</v>
      </c>
      <c r="X935" s="333">
        <v>45023</v>
      </c>
      <c r="Y935" s="333">
        <v>45382</v>
      </c>
      <c r="Z935" s="322" t="s">
        <v>5192</v>
      </c>
      <c r="AA935" s="472">
        <v>0</v>
      </c>
      <c r="AB935" s="343">
        <v>10</v>
      </c>
      <c r="AC935" s="506">
        <f t="shared" si="53"/>
        <v>0</v>
      </c>
      <c r="AD935" s="348"/>
    </row>
    <row r="936" spans="1:30" s="336" customFormat="1" ht="15" customHeight="1">
      <c r="A936" s="317" t="s">
        <v>776</v>
      </c>
      <c r="B936" s="491" t="s">
        <v>3604</v>
      </c>
      <c r="C936" s="315" t="s">
        <v>311</v>
      </c>
      <c r="D936" s="538" t="s">
        <v>3618</v>
      </c>
      <c r="E936" s="315" t="s">
        <v>110</v>
      </c>
      <c r="F936" s="315" t="s">
        <v>4623</v>
      </c>
      <c r="G936" s="317" t="s">
        <v>33</v>
      </c>
      <c r="H936" s="315" t="s">
        <v>5187</v>
      </c>
      <c r="I936" s="319" t="e">
        <f>VLOOKUP(H936,#REF!,1,FALSE)</f>
        <v>#REF!</v>
      </c>
      <c r="J936" s="320" t="s">
        <v>35</v>
      </c>
      <c r="K936" s="315" t="s">
        <v>3724</v>
      </c>
      <c r="L936" s="322" t="s">
        <v>5193</v>
      </c>
      <c r="M936" s="322" t="s">
        <v>5109</v>
      </c>
      <c r="N936" s="402">
        <v>45023</v>
      </c>
      <c r="O936" s="315" t="s">
        <v>438</v>
      </c>
      <c r="P936" s="529">
        <v>4600</v>
      </c>
      <c r="Q936" s="514">
        <v>0.4</v>
      </c>
      <c r="R936" s="545">
        <f t="shared" si="52"/>
        <v>1840</v>
      </c>
      <c r="S936" s="327">
        <v>202309</v>
      </c>
      <c r="T936" s="322" t="s">
        <v>5189</v>
      </c>
      <c r="U936" s="315"/>
      <c r="V936" s="516">
        <v>0.32225587999999999</v>
      </c>
      <c r="W936" s="517">
        <v>0</v>
      </c>
      <c r="X936" s="333">
        <v>45023</v>
      </c>
      <c r="Y936" s="333">
        <v>45382</v>
      </c>
      <c r="Z936" s="322" t="s">
        <v>5194</v>
      </c>
      <c r="AA936" s="472">
        <v>0</v>
      </c>
      <c r="AB936" s="343">
        <v>10</v>
      </c>
      <c r="AC936" s="506">
        <f t="shared" si="53"/>
        <v>0</v>
      </c>
      <c r="AD936" s="348"/>
    </row>
    <row r="937" spans="1:30" s="336" customFormat="1" ht="15" customHeight="1">
      <c r="A937" s="534" t="s">
        <v>783</v>
      </c>
      <c r="B937" s="491" t="s">
        <v>3604</v>
      </c>
      <c r="C937" s="315" t="s">
        <v>4068</v>
      </c>
      <c r="D937" s="538" t="s">
        <v>3618</v>
      </c>
      <c r="E937" s="317" t="s">
        <v>5195</v>
      </c>
      <c r="F937" s="317" t="s">
        <v>5196</v>
      </c>
      <c r="G937" s="317" t="s">
        <v>33</v>
      </c>
      <c r="H937" s="315" t="s">
        <v>5197</v>
      </c>
      <c r="I937" s="319" t="e">
        <f>VLOOKUP(H937,#REF!,1,FALSE)</f>
        <v>#REF!</v>
      </c>
      <c r="J937" s="462" t="s">
        <v>35</v>
      </c>
      <c r="K937" s="315" t="s">
        <v>2748</v>
      </c>
      <c r="L937" s="322" t="s">
        <v>5198</v>
      </c>
      <c r="M937" s="322" t="s">
        <v>5199</v>
      </c>
      <c r="N937" s="402" t="s">
        <v>5200</v>
      </c>
      <c r="O937" s="315" t="s">
        <v>1253</v>
      </c>
      <c r="P937" s="529">
        <v>3700</v>
      </c>
      <c r="Q937" s="514">
        <v>0</v>
      </c>
      <c r="R937" s="545">
        <f t="shared" ref="R937:R959" si="54">ROUND(P937*Q937,2)</f>
        <v>0</v>
      </c>
      <c r="S937" s="327">
        <v>202309</v>
      </c>
      <c r="T937" s="322" t="s">
        <v>5201</v>
      </c>
      <c r="U937" s="315"/>
      <c r="V937" s="516">
        <v>0</v>
      </c>
      <c r="W937" s="517">
        <v>0</v>
      </c>
      <c r="X937" s="333">
        <v>44682</v>
      </c>
      <c r="Y937" s="333">
        <v>44926</v>
      </c>
      <c r="Z937" s="519"/>
      <c r="AA937" s="482">
        <v>0</v>
      </c>
      <c r="AB937" s="506">
        <v>0</v>
      </c>
      <c r="AC937" s="506">
        <f t="shared" si="53"/>
        <v>0</v>
      </c>
      <c r="AD937" s="348"/>
    </row>
    <row r="938" spans="1:30" s="336" customFormat="1" ht="15" customHeight="1">
      <c r="A938" s="534" t="s">
        <v>783</v>
      </c>
      <c r="B938" s="491" t="s">
        <v>3604</v>
      </c>
      <c r="C938" s="315" t="s">
        <v>1703</v>
      </c>
      <c r="D938" s="538" t="s">
        <v>3618</v>
      </c>
      <c r="E938" s="317" t="s">
        <v>5195</v>
      </c>
      <c r="F938" s="317" t="s">
        <v>5196</v>
      </c>
      <c r="G938" s="317" t="s">
        <v>33</v>
      </c>
      <c r="H938" s="315" t="s">
        <v>5197</v>
      </c>
      <c r="I938" s="319" t="e">
        <f>VLOOKUP(H938,#REF!,1,FALSE)</f>
        <v>#REF!</v>
      </c>
      <c r="J938" s="462" t="s">
        <v>35</v>
      </c>
      <c r="K938" s="315" t="s">
        <v>4569</v>
      </c>
      <c r="L938" s="322" t="s">
        <v>4570</v>
      </c>
      <c r="M938" s="322" t="s">
        <v>4571</v>
      </c>
      <c r="N938" s="402" t="s">
        <v>5200</v>
      </c>
      <c r="O938" s="315" t="s">
        <v>1332</v>
      </c>
      <c r="P938" s="529">
        <v>5600</v>
      </c>
      <c r="Q938" s="514">
        <v>0</v>
      </c>
      <c r="R938" s="545">
        <f t="shared" si="54"/>
        <v>0</v>
      </c>
      <c r="S938" s="327">
        <v>202309</v>
      </c>
      <c r="T938" s="322" t="s">
        <v>5202</v>
      </c>
      <c r="U938" s="315"/>
      <c r="V938" s="516">
        <v>0</v>
      </c>
      <c r="W938" s="517">
        <v>0</v>
      </c>
      <c r="X938" s="333">
        <v>44682</v>
      </c>
      <c r="Y938" s="333">
        <v>44926</v>
      </c>
      <c r="Z938" s="519"/>
      <c r="AA938" s="482">
        <v>0</v>
      </c>
      <c r="AB938" s="506">
        <v>0</v>
      </c>
      <c r="AC938" s="506">
        <f t="shared" si="53"/>
        <v>0</v>
      </c>
      <c r="AD938" s="348"/>
    </row>
    <row r="939" spans="1:30" s="336" customFormat="1" ht="15" customHeight="1">
      <c r="A939" s="534" t="s">
        <v>783</v>
      </c>
      <c r="B939" s="491" t="s">
        <v>3604</v>
      </c>
      <c r="C939" s="315" t="s">
        <v>3161</v>
      </c>
      <c r="D939" s="538" t="s">
        <v>44</v>
      </c>
      <c r="E939" s="317" t="s">
        <v>5203</v>
      </c>
      <c r="F939" s="317" t="s">
        <v>5204</v>
      </c>
      <c r="G939" s="317" t="s">
        <v>33</v>
      </c>
      <c r="H939" s="315" t="s">
        <v>5205</v>
      </c>
      <c r="I939" s="319" t="e">
        <f>VLOOKUP(H939,#REF!,1,FALSE)</f>
        <v>#REF!</v>
      </c>
      <c r="J939" s="462" t="s">
        <v>35</v>
      </c>
      <c r="K939" s="315" t="s">
        <v>3061</v>
      </c>
      <c r="L939" s="322" t="s">
        <v>5206</v>
      </c>
      <c r="M939" s="322" t="s">
        <v>5207</v>
      </c>
      <c r="N939" s="402">
        <v>45078</v>
      </c>
      <c r="O939" s="315" t="s">
        <v>328</v>
      </c>
      <c r="P939" s="529">
        <v>4300</v>
      </c>
      <c r="Q939" s="514">
        <v>87.7</v>
      </c>
      <c r="R939" s="545">
        <f t="shared" si="54"/>
        <v>377110</v>
      </c>
      <c r="S939" s="327">
        <v>202309</v>
      </c>
      <c r="T939" s="322" t="s">
        <v>5208</v>
      </c>
      <c r="U939" s="315"/>
      <c r="V939" s="516">
        <v>87.699516295999999</v>
      </c>
      <c r="W939" s="517">
        <v>0</v>
      </c>
      <c r="X939" s="333">
        <v>45078</v>
      </c>
      <c r="Y939" s="333">
        <v>45443</v>
      </c>
      <c r="Z939" s="322" t="s">
        <v>5209</v>
      </c>
      <c r="AA939" s="472">
        <v>0.4</v>
      </c>
      <c r="AB939" s="343">
        <v>200</v>
      </c>
      <c r="AC939" s="543">
        <f t="shared" si="53"/>
        <v>80</v>
      </c>
      <c r="AD939" s="348"/>
    </row>
    <row r="940" spans="1:30" s="336" customFormat="1" ht="15" customHeight="1">
      <c r="A940" s="534" t="s">
        <v>764</v>
      </c>
      <c r="B940" s="491" t="s">
        <v>3604</v>
      </c>
      <c r="C940" s="315" t="s">
        <v>2783</v>
      </c>
      <c r="D940" s="538" t="s">
        <v>3618</v>
      </c>
      <c r="E940" s="317" t="s">
        <v>5210</v>
      </c>
      <c r="F940" s="317" t="s">
        <v>5211</v>
      </c>
      <c r="G940" s="317" t="s">
        <v>33</v>
      </c>
      <c r="H940" s="315" t="s">
        <v>5212</v>
      </c>
      <c r="I940" s="319" t="e">
        <f>VLOOKUP(H940,#REF!,1,FALSE)</f>
        <v>#REF!</v>
      </c>
      <c r="J940" s="462" t="s">
        <v>35</v>
      </c>
      <c r="K940" s="315" t="s">
        <v>2806</v>
      </c>
      <c r="L940" s="322" t="s">
        <v>5213</v>
      </c>
      <c r="M940" s="322" t="s">
        <v>5214</v>
      </c>
      <c r="N940" s="402">
        <v>45078</v>
      </c>
      <c r="O940" s="315" t="s">
        <v>1370</v>
      </c>
      <c r="P940" s="529">
        <v>4167</v>
      </c>
      <c r="Q940" s="514">
        <v>25.7</v>
      </c>
      <c r="R940" s="545">
        <f t="shared" si="54"/>
        <v>107091.9</v>
      </c>
      <c r="S940" s="327">
        <v>202309</v>
      </c>
      <c r="T940" s="322" t="s">
        <v>5215</v>
      </c>
      <c r="U940" s="315"/>
      <c r="V940" s="516">
        <v>25.617090224999998</v>
      </c>
      <c r="W940" s="517">
        <v>0</v>
      </c>
      <c r="X940" s="333">
        <v>45078</v>
      </c>
      <c r="Y940" s="333">
        <v>45443</v>
      </c>
      <c r="Z940" s="322" t="s">
        <v>5216</v>
      </c>
      <c r="AA940" s="472">
        <v>0.3</v>
      </c>
      <c r="AB940" s="343">
        <v>80</v>
      </c>
      <c r="AC940" s="543">
        <f t="shared" si="53"/>
        <v>24</v>
      </c>
      <c r="AD940" s="348"/>
    </row>
    <row r="941" spans="1:30" s="52" customFormat="1" ht="15" customHeight="1">
      <c r="A941" s="282" t="s">
        <v>783</v>
      </c>
      <c r="B941" s="241" t="s">
        <v>3604</v>
      </c>
      <c r="C941" s="53" t="s">
        <v>765</v>
      </c>
      <c r="D941" s="285" t="s">
        <v>44</v>
      </c>
      <c r="E941" s="54" t="s">
        <v>5217</v>
      </c>
      <c r="F941" s="54" t="s">
        <v>5218</v>
      </c>
      <c r="G941" s="54" t="s">
        <v>33</v>
      </c>
      <c r="H941" s="53" t="s">
        <v>5219</v>
      </c>
      <c r="I941" s="35" t="e">
        <f>VLOOKUP(H941,#REF!,1,FALSE)</f>
        <v>#REF!</v>
      </c>
      <c r="J941" s="215" t="s">
        <v>35</v>
      </c>
      <c r="K941" s="53" t="s">
        <v>4451</v>
      </c>
      <c r="L941" s="58" t="s">
        <v>5220</v>
      </c>
      <c r="M941" s="58" t="s">
        <v>5221</v>
      </c>
      <c r="N941" s="191">
        <v>45078</v>
      </c>
      <c r="O941" s="53" t="s">
        <v>460</v>
      </c>
      <c r="P941" s="291">
        <v>4200</v>
      </c>
      <c r="Q941" s="269">
        <v>37.5</v>
      </c>
      <c r="R941" s="290">
        <f t="shared" si="54"/>
        <v>157500</v>
      </c>
      <c r="S941" s="45">
        <v>202309</v>
      </c>
      <c r="T941" s="58" t="s">
        <v>5222</v>
      </c>
      <c r="U941" s="53"/>
      <c r="V941" s="270">
        <v>37.405242919999999</v>
      </c>
      <c r="W941" s="271">
        <v>0</v>
      </c>
      <c r="X941" s="49">
        <v>45078</v>
      </c>
      <c r="Y941" s="49">
        <v>45443</v>
      </c>
      <c r="Z941" s="58" t="s">
        <v>5223</v>
      </c>
      <c r="AA941" s="223">
        <v>0.3</v>
      </c>
      <c r="AB941" s="81">
        <v>100</v>
      </c>
      <c r="AC941" s="292">
        <f t="shared" si="53"/>
        <v>30</v>
      </c>
      <c r="AD941" s="80"/>
    </row>
    <row r="942" spans="1:30" s="336" customFormat="1" ht="15" customHeight="1">
      <c r="A942" s="534" t="s">
        <v>783</v>
      </c>
      <c r="B942" s="491" t="s">
        <v>3604</v>
      </c>
      <c r="C942" s="315" t="s">
        <v>29</v>
      </c>
      <c r="D942" s="538" t="s">
        <v>44</v>
      </c>
      <c r="E942" s="317" t="s">
        <v>5224</v>
      </c>
      <c r="F942" s="317" t="s">
        <v>5225</v>
      </c>
      <c r="G942" s="317" t="s">
        <v>33</v>
      </c>
      <c r="H942" s="315" t="s">
        <v>5226</v>
      </c>
      <c r="I942" s="319" t="e">
        <f>VLOOKUP(H942,#REF!,1,FALSE)</f>
        <v>#REF!</v>
      </c>
      <c r="J942" s="462" t="s">
        <v>35</v>
      </c>
      <c r="K942" s="315" t="s">
        <v>3854</v>
      </c>
      <c r="L942" s="322" t="s">
        <v>5227</v>
      </c>
      <c r="M942" s="322" t="s">
        <v>5228</v>
      </c>
      <c r="N942" s="402" t="s">
        <v>5229</v>
      </c>
      <c r="O942" s="315" t="s">
        <v>3182</v>
      </c>
      <c r="P942" s="529">
        <v>4300</v>
      </c>
      <c r="Q942" s="514">
        <v>0</v>
      </c>
      <c r="R942" s="545">
        <f t="shared" si="54"/>
        <v>0</v>
      </c>
      <c r="S942" s="327">
        <v>202309</v>
      </c>
      <c r="T942" s="322" t="s">
        <v>5208</v>
      </c>
      <c r="U942" s="315"/>
      <c r="V942" s="516">
        <v>0</v>
      </c>
      <c r="W942" s="517">
        <v>0</v>
      </c>
      <c r="X942" s="333">
        <v>45078</v>
      </c>
      <c r="Y942" s="333">
        <v>45443</v>
      </c>
      <c r="Z942" s="322"/>
      <c r="AA942" s="472"/>
      <c r="AB942" s="343"/>
      <c r="AC942" s="543"/>
      <c r="AD942" s="348"/>
    </row>
    <row r="943" spans="1:30" s="336" customFormat="1" ht="15" customHeight="1">
      <c r="A943" s="534" t="s">
        <v>764</v>
      </c>
      <c r="B943" s="491" t="s">
        <v>3604</v>
      </c>
      <c r="C943" s="315" t="s">
        <v>765</v>
      </c>
      <c r="D943" s="538" t="s">
        <v>44</v>
      </c>
      <c r="E943" s="317" t="s">
        <v>5230</v>
      </c>
      <c r="F943" s="317" t="s">
        <v>5231</v>
      </c>
      <c r="G943" s="317" t="s">
        <v>33</v>
      </c>
      <c r="H943" s="315" t="s">
        <v>5232</v>
      </c>
      <c r="I943" s="319" t="e">
        <f>VLOOKUP(H943,#REF!,1,FALSE)</f>
        <v>#REF!</v>
      </c>
      <c r="J943" s="462" t="s">
        <v>35</v>
      </c>
      <c r="K943" s="315" t="s">
        <v>2182</v>
      </c>
      <c r="L943" s="322" t="s">
        <v>5233</v>
      </c>
      <c r="M943" s="322" t="s">
        <v>5234</v>
      </c>
      <c r="N943" s="402">
        <v>45108</v>
      </c>
      <c r="O943" s="315" t="s">
        <v>460</v>
      </c>
      <c r="P943" s="529">
        <v>4600</v>
      </c>
      <c r="Q943" s="514">
        <v>33.9</v>
      </c>
      <c r="R943" s="545">
        <f t="shared" si="54"/>
        <v>155940</v>
      </c>
      <c r="S943" s="327">
        <v>202309</v>
      </c>
      <c r="T943" s="322" t="s">
        <v>5235</v>
      </c>
      <c r="U943" s="315"/>
      <c r="V943" s="516">
        <v>33.870700835999997</v>
      </c>
      <c r="W943" s="517">
        <v>0</v>
      </c>
      <c r="X943" s="333">
        <v>45108</v>
      </c>
      <c r="Y943" s="333">
        <v>45473</v>
      </c>
      <c r="Z943" s="322" t="s">
        <v>5236</v>
      </c>
      <c r="AA943" s="472">
        <v>0.3</v>
      </c>
      <c r="AB943" s="343">
        <v>100</v>
      </c>
      <c r="AC943" s="543">
        <f>AA943*AB943</f>
        <v>30</v>
      </c>
      <c r="AD943" s="348"/>
    </row>
    <row r="944" spans="1:30" s="52" customFormat="1" ht="15" customHeight="1">
      <c r="A944" s="54" t="s">
        <v>783</v>
      </c>
      <c r="B944" s="53" t="s">
        <v>3604</v>
      </c>
      <c r="C944" s="53" t="s">
        <v>1757</v>
      </c>
      <c r="D944" s="53" t="s">
        <v>3658</v>
      </c>
      <c r="E944" s="53" t="s">
        <v>5237</v>
      </c>
      <c r="F944" s="53" t="s">
        <v>5238</v>
      </c>
      <c r="G944" s="54" t="s">
        <v>33</v>
      </c>
      <c r="H944" s="215" t="s">
        <v>5239</v>
      </c>
      <c r="I944" s="35" t="e">
        <f>VLOOKUP(H944,#REF!,1,FALSE)</f>
        <v>#REF!</v>
      </c>
      <c r="J944" s="215" t="s">
        <v>35</v>
      </c>
      <c r="K944" s="54" t="s">
        <v>1788</v>
      </c>
      <c r="L944" s="58" t="s">
        <v>5240</v>
      </c>
      <c r="M944" s="58" t="s">
        <v>5241</v>
      </c>
      <c r="N944" s="191" t="s">
        <v>2170</v>
      </c>
      <c r="O944" s="81" t="s">
        <v>5242</v>
      </c>
      <c r="P944" s="84">
        <v>4900</v>
      </c>
      <c r="Q944" s="269">
        <v>142.1</v>
      </c>
      <c r="R944" s="290">
        <f t="shared" si="54"/>
        <v>696290</v>
      </c>
      <c r="S944" s="45">
        <v>202309</v>
      </c>
      <c r="T944" s="58" t="s">
        <v>4031</v>
      </c>
      <c r="U944" s="53"/>
      <c r="V944" s="270">
        <v>142.074417114</v>
      </c>
      <c r="W944" s="271">
        <v>0</v>
      </c>
      <c r="X944" s="49"/>
      <c r="Y944" s="276"/>
      <c r="Z944" s="58" t="s">
        <v>5243</v>
      </c>
      <c r="AA944" s="223">
        <v>0.4</v>
      </c>
      <c r="AB944" s="81">
        <v>260</v>
      </c>
      <c r="AC944" s="81">
        <f>AA944*AB944</f>
        <v>104</v>
      </c>
      <c r="AD944" s="80"/>
    </row>
    <row r="945" spans="1:30" s="52" customFormat="1" ht="15" customHeight="1">
      <c r="A945" s="54" t="s">
        <v>783</v>
      </c>
      <c r="B945" s="53" t="s">
        <v>3604</v>
      </c>
      <c r="C945" s="53" t="s">
        <v>1757</v>
      </c>
      <c r="D945" s="53" t="s">
        <v>3658</v>
      </c>
      <c r="E945" s="53" t="s">
        <v>5237</v>
      </c>
      <c r="F945" s="53" t="s">
        <v>5238</v>
      </c>
      <c r="G945" s="54" t="s">
        <v>33</v>
      </c>
      <c r="H945" s="215" t="s">
        <v>5239</v>
      </c>
      <c r="I945" s="35" t="e">
        <f>VLOOKUP(H945,#REF!,1,FALSE)</f>
        <v>#REF!</v>
      </c>
      <c r="J945" s="215" t="s">
        <v>35</v>
      </c>
      <c r="K945" s="54" t="s">
        <v>1788</v>
      </c>
      <c r="L945" s="58" t="s">
        <v>5244</v>
      </c>
      <c r="M945" s="58" t="s">
        <v>5241</v>
      </c>
      <c r="N945" s="191" t="s">
        <v>5245</v>
      </c>
      <c r="O945" s="81" t="s">
        <v>1253</v>
      </c>
      <c r="P945" s="84">
        <v>4900</v>
      </c>
      <c r="Q945" s="84"/>
      <c r="R945" s="290">
        <f t="shared" si="54"/>
        <v>0</v>
      </c>
      <c r="S945" s="45">
        <v>202309</v>
      </c>
      <c r="T945" s="58" t="s">
        <v>5246</v>
      </c>
      <c r="U945" s="53"/>
      <c r="V945" s="270">
        <v>0</v>
      </c>
      <c r="W945" s="53"/>
      <c r="X945" s="49"/>
      <c r="Y945" s="276"/>
      <c r="Z945" s="293"/>
      <c r="AA945" s="276"/>
      <c r="AB945" s="276"/>
      <c r="AC945" s="276"/>
      <c r="AD945" s="80"/>
    </row>
    <row r="946" spans="1:30" s="52" customFormat="1" ht="15" customHeight="1">
      <c r="A946" s="54" t="s">
        <v>764</v>
      </c>
      <c r="B946" s="53" t="s">
        <v>3604</v>
      </c>
      <c r="C946" s="53" t="s">
        <v>3237</v>
      </c>
      <c r="D946" s="53" t="s">
        <v>3658</v>
      </c>
      <c r="E946" s="53" t="s">
        <v>5247</v>
      </c>
      <c r="F946" s="53" t="s">
        <v>5248</v>
      </c>
      <c r="G946" s="54" t="s">
        <v>33</v>
      </c>
      <c r="H946" s="215" t="s">
        <v>5249</v>
      </c>
      <c r="I946" s="35" t="e">
        <f>VLOOKUP(H946,#REF!,1,FALSE)</f>
        <v>#REF!</v>
      </c>
      <c r="J946" s="215" t="s">
        <v>35</v>
      </c>
      <c r="K946" s="54" t="s">
        <v>3067</v>
      </c>
      <c r="L946" s="58" t="s">
        <v>5250</v>
      </c>
      <c r="M946" s="58" t="s">
        <v>5251</v>
      </c>
      <c r="N946" s="191">
        <v>45170</v>
      </c>
      <c r="O946" s="81" t="s">
        <v>156</v>
      </c>
      <c r="P946" s="84">
        <v>5900</v>
      </c>
      <c r="Q946" s="84">
        <v>8.1999999999999993</v>
      </c>
      <c r="R946" s="290">
        <f t="shared" si="54"/>
        <v>48380</v>
      </c>
      <c r="S946" s="45">
        <v>202309</v>
      </c>
      <c r="T946" s="58" t="s">
        <v>4513</v>
      </c>
      <c r="U946" s="53"/>
      <c r="V946" s="270">
        <v>8.152946472</v>
      </c>
      <c r="W946" s="53"/>
      <c r="X946" s="49"/>
      <c r="Y946" s="276"/>
      <c r="Z946" s="58" t="s">
        <v>5252</v>
      </c>
      <c r="AA946" s="223">
        <v>0.3</v>
      </c>
      <c r="AB946" s="81">
        <v>20</v>
      </c>
      <c r="AC946" s="81">
        <f t="shared" ref="AC946:AC1009" si="55">AA946*AB946</f>
        <v>6</v>
      </c>
      <c r="AD946" s="80"/>
    </row>
    <row r="947" spans="1:30" s="52" customFormat="1" ht="15" customHeight="1">
      <c r="A947" s="54" t="s">
        <v>776</v>
      </c>
      <c r="B947" s="53" t="s">
        <v>3604</v>
      </c>
      <c r="C947" s="53" t="s">
        <v>3237</v>
      </c>
      <c r="D947" s="53" t="s">
        <v>3658</v>
      </c>
      <c r="E947" s="53" t="s">
        <v>5247</v>
      </c>
      <c r="F947" s="53" t="s">
        <v>5248</v>
      </c>
      <c r="G947" s="54" t="s">
        <v>33</v>
      </c>
      <c r="H947" s="215" t="s">
        <v>5249</v>
      </c>
      <c r="I947" s="35" t="e">
        <f>VLOOKUP(H947,#REF!,1,FALSE)</f>
        <v>#REF!</v>
      </c>
      <c r="J947" s="215" t="s">
        <v>35</v>
      </c>
      <c r="K947" s="54" t="s">
        <v>3067</v>
      </c>
      <c r="L947" s="58" t="s">
        <v>5253</v>
      </c>
      <c r="M947" s="58" t="s">
        <v>5251</v>
      </c>
      <c r="N947" s="191">
        <v>45170</v>
      </c>
      <c r="O947" s="81" t="s">
        <v>438</v>
      </c>
      <c r="P947" s="84">
        <v>5900</v>
      </c>
      <c r="Q947" s="84">
        <v>5.2</v>
      </c>
      <c r="R947" s="290">
        <f t="shared" si="54"/>
        <v>30680</v>
      </c>
      <c r="S947" s="45">
        <v>202309</v>
      </c>
      <c r="T947" s="58" t="s">
        <v>4516</v>
      </c>
      <c r="U947" s="53"/>
      <c r="V947" s="270">
        <v>5.2031135559999999</v>
      </c>
      <c r="W947" s="53"/>
      <c r="X947" s="49"/>
      <c r="Y947" s="276"/>
      <c r="Z947" s="58" t="s">
        <v>5254</v>
      </c>
      <c r="AA947" s="223">
        <v>0.3</v>
      </c>
      <c r="AB947" s="81">
        <v>10</v>
      </c>
      <c r="AC947" s="81">
        <f t="shared" si="55"/>
        <v>3</v>
      </c>
      <c r="AD947" s="80"/>
    </row>
    <row r="948" spans="1:30" s="52" customFormat="1" ht="15" customHeight="1">
      <c r="A948" s="54" t="s">
        <v>776</v>
      </c>
      <c r="B948" s="53" t="s">
        <v>3604</v>
      </c>
      <c r="C948" s="53" t="s">
        <v>3237</v>
      </c>
      <c r="D948" s="53" t="s">
        <v>3658</v>
      </c>
      <c r="E948" s="53" t="s">
        <v>5247</v>
      </c>
      <c r="F948" s="53" t="s">
        <v>5248</v>
      </c>
      <c r="G948" s="54" t="s">
        <v>33</v>
      </c>
      <c r="H948" s="215" t="s">
        <v>5249</v>
      </c>
      <c r="I948" s="35" t="e">
        <f>VLOOKUP(H948,#REF!,1,FALSE)</f>
        <v>#REF!</v>
      </c>
      <c r="J948" s="215" t="s">
        <v>35</v>
      </c>
      <c r="K948" s="54" t="s">
        <v>3067</v>
      </c>
      <c r="L948" s="58" t="s">
        <v>5255</v>
      </c>
      <c r="M948" s="58" t="s">
        <v>5251</v>
      </c>
      <c r="N948" s="191">
        <v>45170</v>
      </c>
      <c r="O948" s="81" t="s">
        <v>156</v>
      </c>
      <c r="P948" s="84">
        <v>6000</v>
      </c>
      <c r="Q948" s="84">
        <v>8</v>
      </c>
      <c r="R948" s="290">
        <f t="shared" si="54"/>
        <v>48000</v>
      </c>
      <c r="S948" s="45">
        <v>202309</v>
      </c>
      <c r="T948" s="58" t="s">
        <v>4519</v>
      </c>
      <c r="U948" s="53"/>
      <c r="V948" s="270">
        <v>7.174891949</v>
      </c>
      <c r="W948" s="53"/>
      <c r="X948" s="49"/>
      <c r="Y948" s="276"/>
      <c r="Z948" s="58" t="s">
        <v>5256</v>
      </c>
      <c r="AA948" s="223">
        <v>0.4</v>
      </c>
      <c r="AB948" s="81">
        <v>20</v>
      </c>
      <c r="AC948" s="81">
        <f t="shared" si="55"/>
        <v>8</v>
      </c>
      <c r="AD948" s="80"/>
    </row>
    <row r="949" spans="1:30" s="52" customFormat="1" ht="15" customHeight="1">
      <c r="A949" s="54" t="s">
        <v>783</v>
      </c>
      <c r="B949" s="53" t="s">
        <v>3604</v>
      </c>
      <c r="C949" s="53" t="s">
        <v>1280</v>
      </c>
      <c r="D949" s="54" t="s">
        <v>3618</v>
      </c>
      <c r="E949" s="53" t="s">
        <v>5257</v>
      </c>
      <c r="F949" s="53" t="s">
        <v>5258</v>
      </c>
      <c r="G949" s="54" t="s">
        <v>33</v>
      </c>
      <c r="H949" s="215" t="s">
        <v>5259</v>
      </c>
      <c r="I949" s="35" t="e">
        <f>VLOOKUP(H949,#REF!,1,FALSE)</f>
        <v>#REF!</v>
      </c>
      <c r="J949" s="215" t="s">
        <v>35</v>
      </c>
      <c r="K949" s="54" t="s">
        <v>1284</v>
      </c>
      <c r="L949" s="58" t="s">
        <v>5260</v>
      </c>
      <c r="M949" s="58" t="s">
        <v>5261</v>
      </c>
      <c r="N949" s="191">
        <v>45170</v>
      </c>
      <c r="O949" s="81" t="s">
        <v>156</v>
      </c>
      <c r="P949" s="84">
        <v>5500</v>
      </c>
      <c r="Q949" s="84">
        <v>8</v>
      </c>
      <c r="R949" s="290">
        <f t="shared" si="54"/>
        <v>44000</v>
      </c>
      <c r="S949" s="45">
        <v>202309</v>
      </c>
      <c r="T949" s="58" t="s">
        <v>4519</v>
      </c>
      <c r="U949" s="53"/>
      <c r="V949" s="270">
        <v>7.2234511379999997</v>
      </c>
      <c r="W949" s="53"/>
      <c r="X949" s="49"/>
      <c r="Y949" s="276"/>
      <c r="Z949" s="58" t="s">
        <v>5262</v>
      </c>
      <c r="AA949" s="223">
        <v>0.4</v>
      </c>
      <c r="AB949" s="81">
        <v>20</v>
      </c>
      <c r="AC949" s="81">
        <f t="shared" si="55"/>
        <v>8</v>
      </c>
      <c r="AD949" s="80"/>
    </row>
    <row r="950" spans="1:30" s="52" customFormat="1" ht="15" customHeight="1">
      <c r="A950" s="54" t="s">
        <v>776</v>
      </c>
      <c r="B950" s="53" t="s">
        <v>3604</v>
      </c>
      <c r="C950" s="53" t="s">
        <v>1280</v>
      </c>
      <c r="D950" s="54" t="s">
        <v>3618</v>
      </c>
      <c r="E950" s="53" t="s">
        <v>5257</v>
      </c>
      <c r="F950" s="53" t="s">
        <v>5258</v>
      </c>
      <c r="G950" s="54" t="s">
        <v>33</v>
      </c>
      <c r="H950" s="215" t="s">
        <v>5259</v>
      </c>
      <c r="I950" s="35" t="e">
        <f>VLOOKUP(H950,#REF!,1,FALSE)</f>
        <v>#REF!</v>
      </c>
      <c r="J950" s="215" t="s">
        <v>35</v>
      </c>
      <c r="K950" s="54" t="s">
        <v>1284</v>
      </c>
      <c r="L950" s="58" t="s">
        <v>5263</v>
      </c>
      <c r="M950" s="58" t="s">
        <v>5261</v>
      </c>
      <c r="N950" s="191">
        <v>45170</v>
      </c>
      <c r="O950" s="81" t="s">
        <v>438</v>
      </c>
      <c r="P950" s="84">
        <v>6350</v>
      </c>
      <c r="Q950" s="84">
        <v>4.5</v>
      </c>
      <c r="R950" s="290">
        <f t="shared" si="54"/>
        <v>28575</v>
      </c>
      <c r="S950" s="45">
        <v>202309</v>
      </c>
      <c r="T950" s="58" t="s">
        <v>4516</v>
      </c>
      <c r="U950" s="53"/>
      <c r="V950" s="270">
        <v>4.4852752689999997</v>
      </c>
      <c r="W950" s="53"/>
      <c r="X950" s="49"/>
      <c r="Y950" s="276"/>
      <c r="Z950" s="58" t="s">
        <v>5264</v>
      </c>
      <c r="AA950" s="223">
        <v>0.3</v>
      </c>
      <c r="AB950" s="81">
        <v>10</v>
      </c>
      <c r="AC950" s="81">
        <f t="shared" si="55"/>
        <v>3</v>
      </c>
      <c r="AD950" s="80"/>
    </row>
    <row r="951" spans="1:30" s="52" customFormat="1" ht="15" customHeight="1">
      <c r="A951" s="54" t="s">
        <v>764</v>
      </c>
      <c r="B951" s="53" t="s">
        <v>3604</v>
      </c>
      <c r="C951" s="53" t="s">
        <v>1280</v>
      </c>
      <c r="D951" s="54" t="s">
        <v>3618</v>
      </c>
      <c r="E951" s="53" t="s">
        <v>5257</v>
      </c>
      <c r="F951" s="53" t="s">
        <v>5258</v>
      </c>
      <c r="G951" s="54" t="s">
        <v>33</v>
      </c>
      <c r="H951" s="215" t="s">
        <v>5259</v>
      </c>
      <c r="I951" s="35" t="e">
        <f>VLOOKUP(H951,#REF!,1,FALSE)</f>
        <v>#REF!</v>
      </c>
      <c r="J951" s="215" t="s">
        <v>35</v>
      </c>
      <c r="K951" s="54" t="s">
        <v>1284</v>
      </c>
      <c r="L951" s="58" t="s">
        <v>5265</v>
      </c>
      <c r="M951" s="58" t="s">
        <v>5261</v>
      </c>
      <c r="N951" s="191">
        <v>45170</v>
      </c>
      <c r="O951" s="81" t="s">
        <v>156</v>
      </c>
      <c r="P951" s="84">
        <v>6450</v>
      </c>
      <c r="Q951" s="84">
        <v>6.5</v>
      </c>
      <c r="R951" s="290">
        <f t="shared" si="54"/>
        <v>41925</v>
      </c>
      <c r="S951" s="45">
        <v>202309</v>
      </c>
      <c r="T951" s="58" t="s">
        <v>4513</v>
      </c>
      <c r="U951" s="53"/>
      <c r="V951" s="270">
        <v>6.4211945530000003</v>
      </c>
      <c r="W951" s="53"/>
      <c r="X951" s="49"/>
      <c r="Y951" s="276"/>
      <c r="Z951" s="58" t="s">
        <v>5266</v>
      </c>
      <c r="AA951" s="223">
        <v>0.3</v>
      </c>
      <c r="AB951" s="81">
        <v>20</v>
      </c>
      <c r="AC951" s="81">
        <f t="shared" si="55"/>
        <v>6</v>
      </c>
      <c r="AD951" s="80"/>
    </row>
    <row r="952" spans="1:30" s="52" customFormat="1" ht="15" customHeight="1">
      <c r="A952" s="282" t="s">
        <v>783</v>
      </c>
      <c r="B952" s="241" t="s">
        <v>3604</v>
      </c>
      <c r="C952" s="53" t="s">
        <v>29</v>
      </c>
      <c r="D952" s="285" t="s">
        <v>44</v>
      </c>
      <c r="E952" s="54" t="s">
        <v>5267</v>
      </c>
      <c r="F952" s="54" t="s">
        <v>5268</v>
      </c>
      <c r="G952" s="54" t="s">
        <v>33</v>
      </c>
      <c r="H952" s="53" t="s">
        <v>5269</v>
      </c>
      <c r="I952" s="35" t="e">
        <f>VLOOKUP(H952,#REF!,1,FALSE)</f>
        <v>#REF!</v>
      </c>
      <c r="J952" s="215" t="s">
        <v>35</v>
      </c>
      <c r="K952" s="53" t="s">
        <v>3854</v>
      </c>
      <c r="L952" s="58" t="s">
        <v>5227</v>
      </c>
      <c r="M952" s="58" t="s">
        <v>5228</v>
      </c>
      <c r="N952" s="191">
        <v>45170</v>
      </c>
      <c r="O952" s="53" t="s">
        <v>328</v>
      </c>
      <c r="P952" s="291">
        <v>4000</v>
      </c>
      <c r="Q952" s="269">
        <v>88.6</v>
      </c>
      <c r="R952" s="290">
        <f t="shared" si="54"/>
        <v>354400</v>
      </c>
      <c r="S952" s="45">
        <v>202309</v>
      </c>
      <c r="T952" s="58" t="s">
        <v>5270</v>
      </c>
      <c r="U952" s="53"/>
      <c r="V952" s="270">
        <v>88.542915343999994</v>
      </c>
      <c r="W952" s="271">
        <v>0</v>
      </c>
      <c r="X952" s="49">
        <v>45078</v>
      </c>
      <c r="Y952" s="49">
        <v>45443</v>
      </c>
      <c r="Z952" s="58" t="s">
        <v>5271</v>
      </c>
      <c r="AA952" s="223">
        <v>0.4</v>
      </c>
      <c r="AB952" s="81">
        <v>200</v>
      </c>
      <c r="AC952" s="292">
        <f t="shared" si="55"/>
        <v>80</v>
      </c>
      <c r="AD952" s="80"/>
    </row>
    <row r="953" spans="1:30" s="336" customFormat="1" ht="15" customHeight="1">
      <c r="A953" s="315" t="s">
        <v>41</v>
      </c>
      <c r="B953" s="491" t="s">
        <v>3604</v>
      </c>
      <c r="C953" s="317" t="s">
        <v>43</v>
      </c>
      <c r="D953" s="317" t="s">
        <v>3618</v>
      </c>
      <c r="E953" s="315" t="s">
        <v>4675</v>
      </c>
      <c r="F953" s="315" t="s">
        <v>5272</v>
      </c>
      <c r="G953" s="315" t="s">
        <v>33</v>
      </c>
      <c r="H953" s="318" t="s">
        <v>5273</v>
      </c>
      <c r="I953" s="319" t="e">
        <f>VLOOKUP(H953,#REF!,1,FALSE)</f>
        <v>#REF!</v>
      </c>
      <c r="J953" s="320" t="s">
        <v>5274</v>
      </c>
      <c r="K953" s="315"/>
      <c r="L953" s="321" t="s">
        <v>5275</v>
      </c>
      <c r="M953" s="322"/>
      <c r="N953" s="378">
        <v>44348</v>
      </c>
      <c r="O953" s="315"/>
      <c r="P953" s="338">
        <v>3300</v>
      </c>
      <c r="Q953" s="514">
        <v>0</v>
      </c>
      <c r="R953" s="545">
        <f t="shared" si="54"/>
        <v>0</v>
      </c>
      <c r="S953" s="327">
        <v>202309</v>
      </c>
      <c r="T953" s="328" t="s">
        <v>5276</v>
      </c>
      <c r="U953" s="329"/>
      <c r="V953" s="516">
        <v>0</v>
      </c>
      <c r="W953" s="517">
        <v>0</v>
      </c>
      <c r="X953" s="333">
        <v>45078</v>
      </c>
      <c r="Y953" s="333">
        <v>45443</v>
      </c>
      <c r="Z953" s="322" t="s">
        <v>5277</v>
      </c>
      <c r="AA953" s="472">
        <v>0</v>
      </c>
      <c r="AB953" s="343">
        <v>0</v>
      </c>
      <c r="AC953" s="506">
        <f t="shared" si="55"/>
        <v>0</v>
      </c>
      <c r="AD953" s="348"/>
    </row>
    <row r="954" spans="1:30" s="336" customFormat="1" ht="15" customHeight="1">
      <c r="A954" s="315" t="s">
        <v>41</v>
      </c>
      <c r="B954" s="491" t="s">
        <v>3604</v>
      </c>
      <c r="C954" s="317" t="s">
        <v>43</v>
      </c>
      <c r="D954" s="317" t="s">
        <v>3618</v>
      </c>
      <c r="E954" s="315" t="s">
        <v>4675</v>
      </c>
      <c r="F954" s="315" t="s">
        <v>5272</v>
      </c>
      <c r="G954" s="315" t="s">
        <v>33</v>
      </c>
      <c r="H954" s="318" t="s">
        <v>5273</v>
      </c>
      <c r="I954" s="319" t="e">
        <f>VLOOKUP(H954,#REF!,1,FALSE)</f>
        <v>#REF!</v>
      </c>
      <c r="J954" s="320" t="s">
        <v>5274</v>
      </c>
      <c r="K954" s="315" t="s">
        <v>5278</v>
      </c>
      <c r="L954" s="321" t="s">
        <v>5279</v>
      </c>
      <c r="M954" s="322"/>
      <c r="N954" s="378">
        <v>44197</v>
      </c>
      <c r="O954" s="315"/>
      <c r="P954" s="338">
        <v>2200</v>
      </c>
      <c r="Q954" s="514">
        <v>161.667</v>
      </c>
      <c r="R954" s="545">
        <f t="shared" si="54"/>
        <v>355667.4</v>
      </c>
      <c r="S954" s="327">
        <v>202309</v>
      </c>
      <c r="T954" s="328" t="s">
        <v>5280</v>
      </c>
      <c r="U954" s="329"/>
      <c r="V954" s="547">
        <v>161.66641235399999</v>
      </c>
      <c r="W954" s="517">
        <v>0</v>
      </c>
      <c r="X954" s="333">
        <v>45078</v>
      </c>
      <c r="Y954" s="333">
        <v>45443</v>
      </c>
      <c r="Z954" s="322" t="s">
        <v>5281</v>
      </c>
      <c r="AA954" s="472">
        <v>0</v>
      </c>
      <c r="AB954" s="343">
        <v>0</v>
      </c>
      <c r="AC954" s="506">
        <f t="shared" si="55"/>
        <v>0</v>
      </c>
      <c r="AD954" s="348"/>
    </row>
    <row r="955" spans="1:30" s="336" customFormat="1" ht="15" customHeight="1">
      <c r="A955" s="315" t="s">
        <v>41</v>
      </c>
      <c r="B955" s="491" t="s">
        <v>3604</v>
      </c>
      <c r="C955" s="317" t="s">
        <v>43</v>
      </c>
      <c r="D955" s="317" t="s">
        <v>3618</v>
      </c>
      <c r="E955" s="315" t="s">
        <v>4675</v>
      </c>
      <c r="F955" s="315" t="s">
        <v>5272</v>
      </c>
      <c r="G955" s="315" t="s">
        <v>33</v>
      </c>
      <c r="H955" s="318" t="s">
        <v>5273</v>
      </c>
      <c r="I955" s="319" t="e">
        <f>VLOOKUP(H955,#REF!,1,FALSE)</f>
        <v>#REF!</v>
      </c>
      <c r="J955" s="320" t="s">
        <v>5274</v>
      </c>
      <c r="K955" s="315" t="s">
        <v>5278</v>
      </c>
      <c r="L955" s="321" t="s">
        <v>5282</v>
      </c>
      <c r="M955" s="322"/>
      <c r="N955" s="378">
        <v>44197</v>
      </c>
      <c r="O955" s="315"/>
      <c r="P955" s="338">
        <v>3150</v>
      </c>
      <c r="Q955" s="514">
        <v>282.18</v>
      </c>
      <c r="R955" s="545">
        <f t="shared" si="54"/>
        <v>888867</v>
      </c>
      <c r="S955" s="327">
        <v>202309</v>
      </c>
      <c r="T955" s="328" t="s">
        <v>5280</v>
      </c>
      <c r="U955" s="329"/>
      <c r="V955" s="547">
        <v>282.17953491200001</v>
      </c>
      <c r="W955" s="517">
        <v>0</v>
      </c>
      <c r="X955" s="333">
        <v>45078</v>
      </c>
      <c r="Y955" s="333">
        <v>45443</v>
      </c>
      <c r="Z955" s="322" t="s">
        <v>5283</v>
      </c>
      <c r="AA955" s="472">
        <v>0</v>
      </c>
      <c r="AB955" s="343">
        <v>0</v>
      </c>
      <c r="AC955" s="506">
        <f t="shared" si="55"/>
        <v>0</v>
      </c>
      <c r="AD955" s="348"/>
    </row>
    <row r="956" spans="1:30" s="336" customFormat="1" ht="15" customHeight="1">
      <c r="A956" s="315" t="s">
        <v>41</v>
      </c>
      <c r="B956" s="491" t="s">
        <v>3604</v>
      </c>
      <c r="C956" s="317" t="s">
        <v>43</v>
      </c>
      <c r="D956" s="317" t="s">
        <v>3618</v>
      </c>
      <c r="E956" s="315" t="s">
        <v>4675</v>
      </c>
      <c r="F956" s="315" t="s">
        <v>5272</v>
      </c>
      <c r="G956" s="315" t="s">
        <v>33</v>
      </c>
      <c r="H956" s="318" t="s">
        <v>5273</v>
      </c>
      <c r="I956" s="319" t="e">
        <f>VLOOKUP(H956,#REF!,1,FALSE)</f>
        <v>#REF!</v>
      </c>
      <c r="J956" s="320" t="s">
        <v>5274</v>
      </c>
      <c r="K956" s="315" t="s">
        <v>5284</v>
      </c>
      <c r="L956" s="321" t="s">
        <v>5285</v>
      </c>
      <c r="M956" s="322"/>
      <c r="N956" s="378">
        <v>44197</v>
      </c>
      <c r="O956" s="315"/>
      <c r="P956" s="338">
        <v>2200</v>
      </c>
      <c r="Q956" s="514">
        <v>109.57</v>
      </c>
      <c r="R956" s="545">
        <f t="shared" si="54"/>
        <v>241054</v>
      </c>
      <c r="S956" s="327">
        <v>202309</v>
      </c>
      <c r="T956" s="328" t="s">
        <v>5286</v>
      </c>
      <c r="U956" s="329"/>
      <c r="V956" s="547">
        <v>109.569592853</v>
      </c>
      <c r="W956" s="517">
        <v>0</v>
      </c>
      <c r="X956" s="333">
        <v>45078</v>
      </c>
      <c r="Y956" s="333">
        <v>45443</v>
      </c>
      <c r="Z956" s="322" t="s">
        <v>5287</v>
      </c>
      <c r="AA956" s="472">
        <v>0</v>
      </c>
      <c r="AB956" s="343">
        <v>0</v>
      </c>
      <c r="AC956" s="506">
        <f t="shared" si="55"/>
        <v>0</v>
      </c>
      <c r="AD956" s="348"/>
    </row>
    <row r="957" spans="1:30" s="336" customFormat="1" ht="15" customHeight="1">
      <c r="A957" s="315" t="s">
        <v>41</v>
      </c>
      <c r="B957" s="491" t="s">
        <v>3604</v>
      </c>
      <c r="C957" s="317" t="s">
        <v>43</v>
      </c>
      <c r="D957" s="317" t="s">
        <v>3618</v>
      </c>
      <c r="E957" s="315" t="s">
        <v>4675</v>
      </c>
      <c r="F957" s="315" t="s">
        <v>5272</v>
      </c>
      <c r="G957" s="315" t="s">
        <v>33</v>
      </c>
      <c r="H957" s="318" t="s">
        <v>5273</v>
      </c>
      <c r="I957" s="319" t="e">
        <f>VLOOKUP(H957,#REF!,1,FALSE)</f>
        <v>#REF!</v>
      </c>
      <c r="J957" s="320" t="s">
        <v>5274</v>
      </c>
      <c r="K957" s="315" t="s">
        <v>5284</v>
      </c>
      <c r="L957" s="321" t="s">
        <v>5288</v>
      </c>
      <c r="M957" s="322"/>
      <c r="N957" s="378">
        <v>44197</v>
      </c>
      <c r="O957" s="315"/>
      <c r="P957" s="338">
        <v>3150</v>
      </c>
      <c r="Q957" s="514">
        <v>472.54899999999998</v>
      </c>
      <c r="R957" s="545">
        <f t="shared" si="54"/>
        <v>1488529.35</v>
      </c>
      <c r="S957" s="327">
        <v>202309</v>
      </c>
      <c r="T957" s="328" t="s">
        <v>5286</v>
      </c>
      <c r="U957" s="329"/>
      <c r="V957" s="547">
        <v>472.548932605</v>
      </c>
      <c r="W957" s="517">
        <v>0</v>
      </c>
      <c r="X957" s="333">
        <v>45078</v>
      </c>
      <c r="Y957" s="333">
        <v>45443</v>
      </c>
      <c r="Z957" s="322" t="s">
        <v>5289</v>
      </c>
      <c r="AA957" s="472">
        <v>0</v>
      </c>
      <c r="AB957" s="343">
        <v>0</v>
      </c>
      <c r="AC957" s="506">
        <f t="shared" si="55"/>
        <v>0</v>
      </c>
      <c r="AD957" s="348"/>
    </row>
    <row r="958" spans="1:30" s="336" customFormat="1" ht="15" customHeight="1">
      <c r="A958" s="315" t="s">
        <v>41</v>
      </c>
      <c r="B958" s="491" t="s">
        <v>3604</v>
      </c>
      <c r="C958" s="317" t="s">
        <v>43</v>
      </c>
      <c r="D958" s="317" t="s">
        <v>3618</v>
      </c>
      <c r="E958" s="315" t="s">
        <v>4675</v>
      </c>
      <c r="F958" s="315" t="s">
        <v>5272</v>
      </c>
      <c r="G958" s="315" t="s">
        <v>33</v>
      </c>
      <c r="H958" s="318" t="s">
        <v>5273</v>
      </c>
      <c r="I958" s="319" t="e">
        <f>VLOOKUP(H958,#REF!,1,FALSE)</f>
        <v>#REF!</v>
      </c>
      <c r="J958" s="320" t="s">
        <v>5274</v>
      </c>
      <c r="K958" s="315" t="s">
        <v>5290</v>
      </c>
      <c r="L958" s="321" t="s">
        <v>5291</v>
      </c>
      <c r="M958" s="322"/>
      <c r="N958" s="378">
        <v>45078</v>
      </c>
      <c r="O958" s="315"/>
      <c r="P958" s="338">
        <v>3000</v>
      </c>
      <c r="Q958" s="514">
        <v>4.9710000000000001</v>
      </c>
      <c r="R958" s="545">
        <f t="shared" si="54"/>
        <v>14913</v>
      </c>
      <c r="S958" s="327">
        <v>202309</v>
      </c>
      <c r="T958" s="328" t="s">
        <v>5292</v>
      </c>
      <c r="U958" s="329"/>
      <c r="V958" s="547">
        <v>4.9707019719999996</v>
      </c>
      <c r="W958" s="517">
        <v>0</v>
      </c>
      <c r="X958" s="333">
        <v>45078</v>
      </c>
      <c r="Y958" s="333">
        <v>45443</v>
      </c>
      <c r="Z958" s="322" t="s">
        <v>5293</v>
      </c>
      <c r="AA958" s="472">
        <v>0</v>
      </c>
      <c r="AB958" s="506">
        <v>0</v>
      </c>
      <c r="AC958" s="506">
        <f t="shared" si="55"/>
        <v>0</v>
      </c>
      <c r="AD958" s="348"/>
    </row>
    <row r="959" spans="1:30" s="336" customFormat="1" ht="15" customHeight="1">
      <c r="A959" s="315" t="s">
        <v>41</v>
      </c>
      <c r="B959" s="491" t="s">
        <v>3604</v>
      </c>
      <c r="C959" s="317" t="s">
        <v>43</v>
      </c>
      <c r="D959" s="317" t="s">
        <v>3618</v>
      </c>
      <c r="E959" s="315" t="s">
        <v>4675</v>
      </c>
      <c r="F959" s="315" t="s">
        <v>5272</v>
      </c>
      <c r="G959" s="315" t="s">
        <v>33</v>
      </c>
      <c r="H959" s="318" t="s">
        <v>5273</v>
      </c>
      <c r="I959" s="319" t="e">
        <f>VLOOKUP(H959,#REF!,1,FALSE)</f>
        <v>#REF!</v>
      </c>
      <c r="J959" s="320" t="s">
        <v>5274</v>
      </c>
      <c r="K959" s="315" t="s">
        <v>5294</v>
      </c>
      <c r="L959" s="321" t="s">
        <v>5295</v>
      </c>
      <c r="M959" s="322"/>
      <c r="N959" s="378">
        <v>45078</v>
      </c>
      <c r="O959" s="315"/>
      <c r="P959" s="338">
        <v>3900</v>
      </c>
      <c r="Q959" s="514">
        <v>22.469000000000001</v>
      </c>
      <c r="R959" s="545">
        <f t="shared" si="54"/>
        <v>87629.1</v>
      </c>
      <c r="S959" s="327">
        <v>202309</v>
      </c>
      <c r="T959" s="328" t="s">
        <v>5296</v>
      </c>
      <c r="U959" s="329"/>
      <c r="V959" s="547">
        <v>22.468742459000001</v>
      </c>
      <c r="W959" s="517">
        <v>0</v>
      </c>
      <c r="X959" s="333">
        <v>45078</v>
      </c>
      <c r="Y959" s="333">
        <v>45443</v>
      </c>
      <c r="Z959" s="322" t="s">
        <v>5297</v>
      </c>
      <c r="AA959" s="472">
        <v>0</v>
      </c>
      <c r="AB959" s="506">
        <v>0</v>
      </c>
      <c r="AC959" s="506">
        <f t="shared" si="55"/>
        <v>0</v>
      </c>
      <c r="AD959" s="348"/>
    </row>
    <row r="960" spans="1:30" s="52" customFormat="1" ht="15" customHeight="1">
      <c r="A960" s="53" t="s">
        <v>41</v>
      </c>
      <c r="B960" s="241" t="s">
        <v>3604</v>
      </c>
      <c r="C960" s="54" t="s">
        <v>43</v>
      </c>
      <c r="D960" s="54" t="s">
        <v>3618</v>
      </c>
      <c r="E960" s="53" t="s">
        <v>4675</v>
      </c>
      <c r="F960" s="53" t="s">
        <v>4676</v>
      </c>
      <c r="G960" s="53" t="s">
        <v>33</v>
      </c>
      <c r="H960" s="55" t="s">
        <v>5298</v>
      </c>
      <c r="I960" s="35" t="e">
        <f>VLOOKUP(H960,#REF!,1,FALSE)</f>
        <v>#REF!</v>
      </c>
      <c r="J960" s="56" t="s">
        <v>5299</v>
      </c>
      <c r="K960" s="55" t="s">
        <v>5300</v>
      </c>
      <c r="L960" s="57" t="s">
        <v>5300</v>
      </c>
      <c r="M960" s="58"/>
      <c r="N960" s="114">
        <v>45170</v>
      </c>
      <c r="O960" s="53"/>
      <c r="P960" s="66">
        <v>2450</v>
      </c>
      <c r="Q960" s="269">
        <v>19.372</v>
      </c>
      <c r="R960" s="62">
        <f t="shared" ref="R960:R964" si="56">ROUND(Q960*P960,2)</f>
        <v>47461.4</v>
      </c>
      <c r="S960" s="45">
        <v>202309</v>
      </c>
      <c r="T960" s="63" t="s">
        <v>5301</v>
      </c>
      <c r="U960" s="64"/>
      <c r="V960" s="294">
        <v>19.371372223000002</v>
      </c>
      <c r="W960" s="271"/>
      <c r="X960" s="49"/>
      <c r="Y960" s="49"/>
      <c r="Z960" s="58" t="s">
        <v>5302</v>
      </c>
      <c r="AA960" s="223">
        <v>0</v>
      </c>
      <c r="AB960" s="258">
        <v>0</v>
      </c>
      <c r="AC960" s="258">
        <f t="shared" si="55"/>
        <v>0</v>
      </c>
      <c r="AD960" s="80"/>
    </row>
    <row r="961" spans="1:30" s="52" customFormat="1" ht="15" customHeight="1">
      <c r="A961" s="53" t="s">
        <v>41</v>
      </c>
      <c r="B961" s="241" t="s">
        <v>3604</v>
      </c>
      <c r="C961" s="54" t="s">
        <v>43</v>
      </c>
      <c r="D961" s="54" t="s">
        <v>3618</v>
      </c>
      <c r="E961" s="53" t="s">
        <v>4675</v>
      </c>
      <c r="F961" s="53" t="s">
        <v>4676</v>
      </c>
      <c r="G961" s="53" t="s">
        <v>33</v>
      </c>
      <c r="H961" s="55" t="s">
        <v>5298</v>
      </c>
      <c r="I961" s="35" t="e">
        <f>VLOOKUP(H961,#REF!,1,FALSE)</f>
        <v>#REF!</v>
      </c>
      <c r="J961" s="56" t="s">
        <v>5299</v>
      </c>
      <c r="K961" s="55" t="s">
        <v>5303</v>
      </c>
      <c r="L961" s="57" t="s">
        <v>5303</v>
      </c>
      <c r="M961" s="58"/>
      <c r="N961" s="114">
        <v>45170</v>
      </c>
      <c r="O961" s="53"/>
      <c r="P961" s="66">
        <v>2900</v>
      </c>
      <c r="Q961" s="269">
        <v>0.189</v>
      </c>
      <c r="R961" s="62">
        <f t="shared" si="56"/>
        <v>548.1</v>
      </c>
      <c r="S961" s="45">
        <v>202309</v>
      </c>
      <c r="T961" s="63" t="s">
        <v>5301</v>
      </c>
      <c r="U961" s="64"/>
      <c r="V961" s="294">
        <v>0.18833573200000001</v>
      </c>
      <c r="W961" s="271"/>
      <c r="X961" s="49"/>
      <c r="Y961" s="49"/>
      <c r="Z961" s="58" t="s">
        <v>5304</v>
      </c>
      <c r="AA961" s="223">
        <v>0</v>
      </c>
      <c r="AB961" s="258">
        <v>0</v>
      </c>
      <c r="AC961" s="258">
        <f t="shared" si="55"/>
        <v>0</v>
      </c>
      <c r="AD961" s="80"/>
    </row>
    <row r="962" spans="1:30" s="52" customFormat="1" ht="15" customHeight="1">
      <c r="A962" s="53" t="s">
        <v>41</v>
      </c>
      <c r="B962" s="241" t="s">
        <v>3604</v>
      </c>
      <c r="C962" s="54" t="s">
        <v>43</v>
      </c>
      <c r="D962" s="54" t="s">
        <v>3618</v>
      </c>
      <c r="E962" s="53" t="s">
        <v>4675</v>
      </c>
      <c r="F962" s="53" t="s">
        <v>4676</v>
      </c>
      <c r="G962" s="53" t="s">
        <v>33</v>
      </c>
      <c r="H962" s="55" t="s">
        <v>5305</v>
      </c>
      <c r="I962" s="35" t="e">
        <f>VLOOKUP(H962,#REF!,1,FALSE)</f>
        <v>#REF!</v>
      </c>
      <c r="J962" s="56" t="s">
        <v>5299</v>
      </c>
      <c r="K962" s="55" t="s">
        <v>5306</v>
      </c>
      <c r="L962" s="57" t="s">
        <v>5306</v>
      </c>
      <c r="M962" s="58"/>
      <c r="N962" s="114">
        <v>45170</v>
      </c>
      <c r="O962" s="53"/>
      <c r="P962" s="66">
        <v>2200</v>
      </c>
      <c r="Q962" s="269">
        <v>0</v>
      </c>
      <c r="R962" s="62">
        <f t="shared" si="56"/>
        <v>0</v>
      </c>
      <c r="S962" s="45">
        <v>202309</v>
      </c>
      <c r="T962" s="63" t="s">
        <v>5307</v>
      </c>
      <c r="U962" s="64"/>
      <c r="V962" s="270">
        <v>0</v>
      </c>
      <c r="W962" s="271"/>
      <c r="X962" s="49"/>
      <c r="Y962" s="49"/>
      <c r="Z962" s="58" t="s">
        <v>5308</v>
      </c>
      <c r="AA962" s="223">
        <v>0</v>
      </c>
      <c r="AB962" s="258">
        <v>0</v>
      </c>
      <c r="AC962" s="258">
        <f t="shared" si="55"/>
        <v>0</v>
      </c>
      <c r="AD962" s="80"/>
    </row>
    <row r="963" spans="1:30" s="52" customFormat="1" ht="15" customHeight="1">
      <c r="A963" s="53" t="s">
        <v>41</v>
      </c>
      <c r="B963" s="241" t="s">
        <v>3604</v>
      </c>
      <c r="C963" s="54" t="s">
        <v>43</v>
      </c>
      <c r="D963" s="54" t="s">
        <v>3618</v>
      </c>
      <c r="E963" s="53" t="s">
        <v>4675</v>
      </c>
      <c r="F963" s="53" t="s">
        <v>4676</v>
      </c>
      <c r="G963" s="53" t="s">
        <v>33</v>
      </c>
      <c r="H963" s="55" t="s">
        <v>5305</v>
      </c>
      <c r="I963" s="35" t="e">
        <f>VLOOKUP(H963,#REF!,1,FALSE)</f>
        <v>#REF!</v>
      </c>
      <c r="J963" s="56" t="s">
        <v>5299</v>
      </c>
      <c r="K963" s="55" t="s">
        <v>5309</v>
      </c>
      <c r="L963" s="57" t="s">
        <v>5309</v>
      </c>
      <c r="M963" s="58"/>
      <c r="N963" s="114">
        <v>45170</v>
      </c>
      <c r="O963" s="53"/>
      <c r="P963" s="66">
        <v>3100</v>
      </c>
      <c r="Q963" s="269">
        <v>0</v>
      </c>
      <c r="R963" s="62">
        <f t="shared" si="56"/>
        <v>0</v>
      </c>
      <c r="S963" s="45">
        <v>202309</v>
      </c>
      <c r="T963" s="63" t="s">
        <v>5310</v>
      </c>
      <c r="U963" s="64"/>
      <c r="V963" s="270">
        <v>0</v>
      </c>
      <c r="W963" s="271"/>
      <c r="X963" s="49"/>
      <c r="Y963" s="49"/>
      <c r="Z963" s="58" t="s">
        <v>5311</v>
      </c>
      <c r="AA963" s="223">
        <v>0</v>
      </c>
      <c r="AB963" s="258">
        <v>0</v>
      </c>
      <c r="AC963" s="258">
        <f t="shared" si="55"/>
        <v>0</v>
      </c>
      <c r="AD963" s="80"/>
    </row>
    <row r="964" spans="1:30" s="52" customFormat="1" ht="15" customHeight="1">
      <c r="A964" s="53" t="s">
        <v>41</v>
      </c>
      <c r="B964" s="241" t="s">
        <v>3604</v>
      </c>
      <c r="C964" s="54" t="s">
        <v>43</v>
      </c>
      <c r="D964" s="54" t="s">
        <v>3618</v>
      </c>
      <c r="E964" s="53" t="s">
        <v>4675</v>
      </c>
      <c r="F964" s="53" t="s">
        <v>4676</v>
      </c>
      <c r="G964" s="53" t="s">
        <v>33</v>
      </c>
      <c r="H964" s="55" t="s">
        <v>5312</v>
      </c>
      <c r="I964" s="35" t="e">
        <f>VLOOKUP(H964,#REF!,1,FALSE)</f>
        <v>#REF!</v>
      </c>
      <c r="J964" s="56" t="s">
        <v>5299</v>
      </c>
      <c r="K964" s="55" t="s">
        <v>5313</v>
      </c>
      <c r="L964" s="57" t="s">
        <v>5313</v>
      </c>
      <c r="M964" s="58"/>
      <c r="N964" s="114">
        <v>45170</v>
      </c>
      <c r="O964" s="53"/>
      <c r="P964" s="66">
        <v>1300</v>
      </c>
      <c r="Q964" s="269">
        <v>0</v>
      </c>
      <c r="R964" s="62">
        <f t="shared" si="56"/>
        <v>0</v>
      </c>
      <c r="S964" s="45">
        <v>202309</v>
      </c>
      <c r="T964" s="63" t="s">
        <v>5314</v>
      </c>
      <c r="U964" s="64"/>
      <c r="V964" s="270">
        <v>0</v>
      </c>
      <c r="W964" s="271"/>
      <c r="X964" s="49"/>
      <c r="Y964" s="49"/>
      <c r="Z964" s="58" t="s">
        <v>5315</v>
      </c>
      <c r="AA964" s="223">
        <v>0</v>
      </c>
      <c r="AB964" s="258">
        <v>0</v>
      </c>
      <c r="AC964" s="258">
        <f t="shared" si="55"/>
        <v>0</v>
      </c>
      <c r="AD964" s="80"/>
    </row>
    <row r="965" spans="1:30" s="52" customFormat="1" ht="15" customHeight="1">
      <c r="A965" s="53" t="s">
        <v>41</v>
      </c>
      <c r="B965" s="241" t="s">
        <v>3604</v>
      </c>
      <c r="C965" s="54" t="s">
        <v>43</v>
      </c>
      <c r="D965" s="54" t="s">
        <v>3618</v>
      </c>
      <c r="E965" s="53" t="s">
        <v>110</v>
      </c>
      <c r="F965" s="53" t="s">
        <v>5316</v>
      </c>
      <c r="G965" s="53" t="s">
        <v>33</v>
      </c>
      <c r="H965" s="55" t="s">
        <v>5317</v>
      </c>
      <c r="I965" s="35" t="e">
        <f>VLOOKUP(H965,#REF!,1,FALSE)</f>
        <v>#REF!</v>
      </c>
      <c r="J965" s="56" t="s">
        <v>5274</v>
      </c>
      <c r="K965" s="53" t="s">
        <v>5318</v>
      </c>
      <c r="L965" s="57" t="s">
        <v>5319</v>
      </c>
      <c r="M965" s="58"/>
      <c r="N965" s="114">
        <v>44197</v>
      </c>
      <c r="O965" s="53"/>
      <c r="P965" s="66">
        <v>3600</v>
      </c>
      <c r="Q965" s="269">
        <v>0</v>
      </c>
      <c r="R965" s="62">
        <f t="shared" ref="R965:R1028" si="57">ROUND(P965*Q965,2)</f>
        <v>0</v>
      </c>
      <c r="S965" s="45">
        <v>202309</v>
      </c>
      <c r="T965" s="63" t="s">
        <v>5320</v>
      </c>
      <c r="U965" s="64"/>
      <c r="V965" s="270">
        <v>0</v>
      </c>
      <c r="W965" s="271">
        <v>0</v>
      </c>
      <c r="X965" s="49"/>
      <c r="Y965" s="49"/>
      <c r="Z965" s="272"/>
      <c r="AA965" s="233">
        <v>0</v>
      </c>
      <c r="AB965" s="258">
        <v>0</v>
      </c>
      <c r="AC965" s="258">
        <f t="shared" si="55"/>
        <v>0</v>
      </c>
      <c r="AD965" s="80"/>
    </row>
    <row r="966" spans="1:30" s="52" customFormat="1" ht="15" customHeight="1">
      <c r="A966" s="53" t="s">
        <v>41</v>
      </c>
      <c r="B966" s="241" t="s">
        <v>3604</v>
      </c>
      <c r="C966" s="54" t="s">
        <v>43</v>
      </c>
      <c r="D966" s="54" t="s">
        <v>3618</v>
      </c>
      <c r="E966" s="53" t="s">
        <v>110</v>
      </c>
      <c r="F966" s="53" t="s">
        <v>5316</v>
      </c>
      <c r="G966" s="53" t="s">
        <v>33</v>
      </c>
      <c r="H966" s="55" t="s">
        <v>5317</v>
      </c>
      <c r="I966" s="35" t="e">
        <f>VLOOKUP(H966,#REF!,1,FALSE)</f>
        <v>#REF!</v>
      </c>
      <c r="J966" s="56" t="s">
        <v>5274</v>
      </c>
      <c r="K966" s="53" t="s">
        <v>5321</v>
      </c>
      <c r="L966" s="57" t="s">
        <v>5322</v>
      </c>
      <c r="M966" s="58"/>
      <c r="N966" s="114">
        <v>44197</v>
      </c>
      <c r="O966" s="53"/>
      <c r="P966" s="66">
        <v>2600</v>
      </c>
      <c r="Q966" s="269">
        <v>0</v>
      </c>
      <c r="R966" s="62">
        <f t="shared" si="57"/>
        <v>0</v>
      </c>
      <c r="S966" s="45">
        <v>202309</v>
      </c>
      <c r="T966" s="63" t="s">
        <v>5323</v>
      </c>
      <c r="U966" s="64"/>
      <c r="V966" s="270">
        <v>0</v>
      </c>
      <c r="W966" s="271">
        <v>0</v>
      </c>
      <c r="X966" s="49"/>
      <c r="Y966" s="49"/>
      <c r="Z966" s="272"/>
      <c r="AA966" s="233">
        <v>0</v>
      </c>
      <c r="AB966" s="258">
        <v>0</v>
      </c>
      <c r="AC966" s="258">
        <f t="shared" si="55"/>
        <v>0</v>
      </c>
      <c r="AD966" s="80"/>
    </row>
    <row r="967" spans="1:30" s="52" customFormat="1" ht="15" customHeight="1">
      <c r="A967" s="53" t="s">
        <v>41</v>
      </c>
      <c r="B967" s="241" t="s">
        <v>3604</v>
      </c>
      <c r="C967" s="54" t="s">
        <v>43</v>
      </c>
      <c r="D967" s="54" t="s">
        <v>3618</v>
      </c>
      <c r="E967" s="53" t="s">
        <v>110</v>
      </c>
      <c r="F967" s="53" t="s">
        <v>5316</v>
      </c>
      <c r="G967" s="53" t="s">
        <v>33</v>
      </c>
      <c r="H967" s="55" t="s">
        <v>5317</v>
      </c>
      <c r="I967" s="35" t="e">
        <f>VLOOKUP(H967,#REF!,1,FALSE)</f>
        <v>#REF!</v>
      </c>
      <c r="J967" s="56" t="s">
        <v>5274</v>
      </c>
      <c r="K967" s="53" t="s">
        <v>5321</v>
      </c>
      <c r="L967" s="57" t="s">
        <v>5324</v>
      </c>
      <c r="M967" s="58"/>
      <c r="N967" s="114">
        <v>44197</v>
      </c>
      <c r="O967" s="53"/>
      <c r="P967" s="66">
        <v>2600</v>
      </c>
      <c r="Q967" s="269">
        <v>0</v>
      </c>
      <c r="R967" s="62">
        <f t="shared" si="57"/>
        <v>0</v>
      </c>
      <c r="S967" s="45">
        <v>202309</v>
      </c>
      <c r="T967" s="63" t="s">
        <v>5323</v>
      </c>
      <c r="U967" s="64"/>
      <c r="V967" s="270">
        <v>0</v>
      </c>
      <c r="W967" s="271">
        <v>0</v>
      </c>
      <c r="X967" s="49"/>
      <c r="Y967" s="49"/>
      <c r="Z967" s="272"/>
      <c r="AA967" s="233">
        <v>0</v>
      </c>
      <c r="AB967" s="258">
        <v>0</v>
      </c>
      <c r="AC967" s="258">
        <f t="shared" si="55"/>
        <v>0</v>
      </c>
      <c r="AD967" s="80"/>
    </row>
    <row r="968" spans="1:30" s="336" customFormat="1" ht="15" customHeight="1">
      <c r="A968" s="315" t="s">
        <v>41</v>
      </c>
      <c r="B968" s="491" t="s">
        <v>3604</v>
      </c>
      <c r="C968" s="317" t="s">
        <v>43</v>
      </c>
      <c r="D968" s="317" t="s">
        <v>3618</v>
      </c>
      <c r="E968" s="315" t="s">
        <v>110</v>
      </c>
      <c r="F968" s="315" t="s">
        <v>5325</v>
      </c>
      <c r="G968" s="315" t="s">
        <v>33</v>
      </c>
      <c r="H968" s="318" t="s">
        <v>5326</v>
      </c>
      <c r="I968" s="319" t="e">
        <f>VLOOKUP(H968,#REF!,1,FALSE)</f>
        <v>#REF!</v>
      </c>
      <c r="J968" s="320" t="s">
        <v>5299</v>
      </c>
      <c r="K968" s="315" t="s">
        <v>5327</v>
      </c>
      <c r="L968" s="321" t="s">
        <v>5328</v>
      </c>
      <c r="M968" s="322"/>
      <c r="N968" s="378">
        <v>44378</v>
      </c>
      <c r="O968" s="315"/>
      <c r="P968" s="338">
        <v>2350</v>
      </c>
      <c r="Q968" s="514">
        <v>56.514000000000003</v>
      </c>
      <c r="R968" s="326">
        <f t="shared" si="57"/>
        <v>132807.9</v>
      </c>
      <c r="S968" s="327">
        <v>202309</v>
      </c>
      <c r="T968" s="328" t="s">
        <v>5329</v>
      </c>
      <c r="U968" s="329"/>
      <c r="V968" s="547">
        <v>56.513366699000002</v>
      </c>
      <c r="W968" s="517">
        <v>0</v>
      </c>
      <c r="X968" s="333">
        <v>45108</v>
      </c>
      <c r="Y968" s="333">
        <v>45473</v>
      </c>
      <c r="Z968" s="322" t="s">
        <v>5330</v>
      </c>
      <c r="AA968" s="472">
        <v>0</v>
      </c>
      <c r="AB968" s="343">
        <v>0</v>
      </c>
      <c r="AC968" s="506">
        <f t="shared" si="55"/>
        <v>0</v>
      </c>
      <c r="AD968" s="348"/>
    </row>
    <row r="969" spans="1:30" s="336" customFormat="1" ht="15" customHeight="1">
      <c r="A969" s="315" t="s">
        <v>41</v>
      </c>
      <c r="B969" s="491" t="s">
        <v>3604</v>
      </c>
      <c r="C969" s="317" t="s">
        <v>43</v>
      </c>
      <c r="D969" s="317" t="s">
        <v>3618</v>
      </c>
      <c r="E969" s="315" t="s">
        <v>110</v>
      </c>
      <c r="F969" s="315" t="s">
        <v>5325</v>
      </c>
      <c r="G969" s="315" t="s">
        <v>33</v>
      </c>
      <c r="H969" s="318" t="s">
        <v>5326</v>
      </c>
      <c r="I969" s="319" t="e">
        <f>VLOOKUP(H969,#REF!,1,FALSE)</f>
        <v>#REF!</v>
      </c>
      <c r="J969" s="320" t="s">
        <v>5299</v>
      </c>
      <c r="K969" s="315" t="s">
        <v>5331</v>
      </c>
      <c r="L969" s="321" t="s">
        <v>5332</v>
      </c>
      <c r="M969" s="322"/>
      <c r="N969" s="378">
        <v>44378</v>
      </c>
      <c r="O969" s="315"/>
      <c r="P969" s="338">
        <v>3300</v>
      </c>
      <c r="Q969" s="514">
        <v>229.31899999999999</v>
      </c>
      <c r="R969" s="326">
        <f t="shared" si="57"/>
        <v>756752.7</v>
      </c>
      <c r="S969" s="327">
        <v>202309</v>
      </c>
      <c r="T969" s="328" t="s">
        <v>5329</v>
      </c>
      <c r="U969" s="329"/>
      <c r="V969" s="547">
        <v>229.318847656</v>
      </c>
      <c r="W969" s="517">
        <v>0</v>
      </c>
      <c r="X969" s="333">
        <v>45108</v>
      </c>
      <c r="Y969" s="333">
        <v>45473</v>
      </c>
      <c r="Z969" s="322" t="s">
        <v>5333</v>
      </c>
      <c r="AA969" s="472">
        <v>0</v>
      </c>
      <c r="AB969" s="343">
        <v>0</v>
      </c>
      <c r="AC969" s="506">
        <f t="shared" si="55"/>
        <v>0</v>
      </c>
      <c r="AD969" s="348"/>
    </row>
    <row r="970" spans="1:30" s="336" customFormat="1" ht="15" customHeight="1">
      <c r="A970" s="315" t="s">
        <v>41</v>
      </c>
      <c r="B970" s="491" t="s">
        <v>3604</v>
      </c>
      <c r="C970" s="317" t="s">
        <v>43</v>
      </c>
      <c r="D970" s="317" t="s">
        <v>3618</v>
      </c>
      <c r="E970" s="315" t="s">
        <v>110</v>
      </c>
      <c r="F970" s="315" t="s">
        <v>5325</v>
      </c>
      <c r="G970" s="315" t="s">
        <v>33</v>
      </c>
      <c r="H970" s="318" t="s">
        <v>5326</v>
      </c>
      <c r="I970" s="319" t="e">
        <f>VLOOKUP(H970,#REF!,1,FALSE)</f>
        <v>#REF!</v>
      </c>
      <c r="J970" s="320" t="s">
        <v>5299</v>
      </c>
      <c r="K970" s="315" t="s">
        <v>5334</v>
      </c>
      <c r="L970" s="321" t="s">
        <v>5335</v>
      </c>
      <c r="M970" s="322"/>
      <c r="N970" s="378">
        <v>44378</v>
      </c>
      <c r="O970" s="315"/>
      <c r="P970" s="338">
        <v>3100</v>
      </c>
      <c r="Q970" s="514">
        <v>155.34</v>
      </c>
      <c r="R970" s="326">
        <f t="shared" si="57"/>
        <v>481554</v>
      </c>
      <c r="S970" s="327">
        <v>202309</v>
      </c>
      <c r="T970" s="328" t="s">
        <v>5329</v>
      </c>
      <c r="U970" s="329"/>
      <c r="V970" s="547">
        <v>155.33937072800001</v>
      </c>
      <c r="W970" s="517">
        <v>0</v>
      </c>
      <c r="X970" s="333">
        <v>45108</v>
      </c>
      <c r="Y970" s="333">
        <v>45473</v>
      </c>
      <c r="Z970" s="322" t="s">
        <v>5336</v>
      </c>
      <c r="AA970" s="472">
        <v>0</v>
      </c>
      <c r="AB970" s="343">
        <v>0</v>
      </c>
      <c r="AC970" s="506">
        <f t="shared" si="55"/>
        <v>0</v>
      </c>
      <c r="AD970" s="348"/>
    </row>
    <row r="971" spans="1:30" s="336" customFormat="1" ht="15" customHeight="1">
      <c r="A971" s="315" t="s">
        <v>41</v>
      </c>
      <c r="B971" s="491" t="s">
        <v>3604</v>
      </c>
      <c r="C971" s="317" t="s">
        <v>43</v>
      </c>
      <c r="D971" s="317" t="s">
        <v>3618</v>
      </c>
      <c r="E971" s="315" t="s">
        <v>110</v>
      </c>
      <c r="F971" s="315" t="s">
        <v>5325</v>
      </c>
      <c r="G971" s="315" t="s">
        <v>33</v>
      </c>
      <c r="H971" s="318" t="s">
        <v>5326</v>
      </c>
      <c r="I971" s="319" t="e">
        <f>VLOOKUP(H971,#REF!,1,FALSE)</f>
        <v>#REF!</v>
      </c>
      <c r="J971" s="320" t="s">
        <v>5299</v>
      </c>
      <c r="K971" s="315" t="s">
        <v>5337</v>
      </c>
      <c r="L971" s="321" t="s">
        <v>5338</v>
      </c>
      <c r="M971" s="322"/>
      <c r="N971" s="378">
        <v>44378</v>
      </c>
      <c r="O971" s="315"/>
      <c r="P971" s="338">
        <v>3950</v>
      </c>
      <c r="Q971" s="514">
        <v>41.1</v>
      </c>
      <c r="R971" s="326">
        <f t="shared" si="57"/>
        <v>162345</v>
      </c>
      <c r="S971" s="327">
        <v>202309</v>
      </c>
      <c r="T971" s="328" t="s">
        <v>5329</v>
      </c>
      <c r="U971" s="329"/>
      <c r="V971" s="547">
        <v>41.099872589</v>
      </c>
      <c r="W971" s="517">
        <v>0</v>
      </c>
      <c r="X971" s="333">
        <v>45108</v>
      </c>
      <c r="Y971" s="333">
        <v>45473</v>
      </c>
      <c r="Z971" s="322" t="s">
        <v>5339</v>
      </c>
      <c r="AA971" s="472">
        <v>0</v>
      </c>
      <c r="AB971" s="343">
        <v>0</v>
      </c>
      <c r="AC971" s="506">
        <f t="shared" si="55"/>
        <v>0</v>
      </c>
      <c r="AD971" s="348"/>
    </row>
    <row r="972" spans="1:30" s="336" customFormat="1" ht="15" customHeight="1">
      <c r="A972" s="315" t="s">
        <v>41</v>
      </c>
      <c r="B972" s="491" t="s">
        <v>3604</v>
      </c>
      <c r="C972" s="317" t="s">
        <v>43</v>
      </c>
      <c r="D972" s="317" t="s">
        <v>3618</v>
      </c>
      <c r="E972" s="315" t="s">
        <v>110</v>
      </c>
      <c r="F972" s="315" t="s">
        <v>5316</v>
      </c>
      <c r="G972" s="315" t="s">
        <v>33</v>
      </c>
      <c r="H972" s="318" t="s">
        <v>5340</v>
      </c>
      <c r="I972" s="319" t="e">
        <f>VLOOKUP(H972,#REF!,1,FALSE)</f>
        <v>#REF!</v>
      </c>
      <c r="J972" s="320" t="s">
        <v>5274</v>
      </c>
      <c r="K972" s="315" t="s">
        <v>5341</v>
      </c>
      <c r="L972" s="321" t="s">
        <v>5342</v>
      </c>
      <c r="M972" s="322"/>
      <c r="N972" s="378">
        <v>44197</v>
      </c>
      <c r="O972" s="315"/>
      <c r="P972" s="338">
        <v>2500</v>
      </c>
      <c r="Q972" s="514">
        <v>46.804000000000002</v>
      </c>
      <c r="R972" s="326">
        <f t="shared" si="57"/>
        <v>117010</v>
      </c>
      <c r="S972" s="327">
        <v>202309</v>
      </c>
      <c r="T972" s="328" t="s">
        <v>5343</v>
      </c>
      <c r="U972" s="329"/>
      <c r="V972" s="547">
        <v>46.803726196</v>
      </c>
      <c r="W972" s="517">
        <v>0</v>
      </c>
      <c r="X972" s="333">
        <v>44835</v>
      </c>
      <c r="Y972" s="333">
        <v>45199</v>
      </c>
      <c r="Z972" s="322" t="s">
        <v>5344</v>
      </c>
      <c r="AA972" s="472">
        <v>0</v>
      </c>
      <c r="AB972" s="343">
        <v>0</v>
      </c>
      <c r="AC972" s="506">
        <f t="shared" si="55"/>
        <v>0</v>
      </c>
      <c r="AD972" s="348"/>
    </row>
    <row r="973" spans="1:30" s="336" customFormat="1" ht="15" customHeight="1">
      <c r="A973" s="315" t="s">
        <v>41</v>
      </c>
      <c r="B973" s="491" t="s">
        <v>3604</v>
      </c>
      <c r="C973" s="317" t="s">
        <v>43</v>
      </c>
      <c r="D973" s="317" t="s">
        <v>3618</v>
      </c>
      <c r="E973" s="315" t="s">
        <v>110</v>
      </c>
      <c r="F973" s="315" t="s">
        <v>5316</v>
      </c>
      <c r="G973" s="315" t="s">
        <v>33</v>
      </c>
      <c r="H973" s="318" t="s">
        <v>5340</v>
      </c>
      <c r="I973" s="319" t="e">
        <f>VLOOKUP(H973,#REF!,1,FALSE)</f>
        <v>#REF!</v>
      </c>
      <c r="J973" s="320" t="s">
        <v>5274</v>
      </c>
      <c r="K973" s="315" t="s">
        <v>5345</v>
      </c>
      <c r="L973" s="321" t="s">
        <v>5346</v>
      </c>
      <c r="M973" s="322"/>
      <c r="N973" s="378">
        <v>44197</v>
      </c>
      <c r="O973" s="315"/>
      <c r="P973" s="338">
        <v>2000</v>
      </c>
      <c r="Q973" s="514">
        <v>6.3940000000000001</v>
      </c>
      <c r="R973" s="326">
        <f t="shared" si="57"/>
        <v>12788</v>
      </c>
      <c r="S973" s="327">
        <v>202309</v>
      </c>
      <c r="T973" s="328" t="s">
        <v>5343</v>
      </c>
      <c r="U973" s="329"/>
      <c r="V973" s="547">
        <v>6.393708706</v>
      </c>
      <c r="W973" s="517">
        <v>0</v>
      </c>
      <c r="X973" s="333">
        <v>44835</v>
      </c>
      <c r="Y973" s="333">
        <v>45199</v>
      </c>
      <c r="Z973" s="322" t="s">
        <v>5347</v>
      </c>
      <c r="AA973" s="472">
        <v>0</v>
      </c>
      <c r="AB973" s="343">
        <v>0</v>
      </c>
      <c r="AC973" s="506">
        <f t="shared" si="55"/>
        <v>0</v>
      </c>
      <c r="AD973" s="348"/>
    </row>
    <row r="974" spans="1:30" s="336" customFormat="1" ht="15" customHeight="1">
      <c r="A974" s="315" t="s">
        <v>41</v>
      </c>
      <c r="B974" s="491" t="s">
        <v>3604</v>
      </c>
      <c r="C974" s="317" t="s">
        <v>43</v>
      </c>
      <c r="D974" s="317" t="s">
        <v>3618</v>
      </c>
      <c r="E974" s="315" t="s">
        <v>110</v>
      </c>
      <c r="F974" s="315" t="s">
        <v>5316</v>
      </c>
      <c r="G974" s="315" t="s">
        <v>33</v>
      </c>
      <c r="H974" s="318" t="s">
        <v>5326</v>
      </c>
      <c r="I974" s="319" t="e">
        <f>VLOOKUP(H974,#REF!,1,FALSE)</f>
        <v>#REF!</v>
      </c>
      <c r="J974" s="320" t="s">
        <v>5274</v>
      </c>
      <c r="K974" s="315" t="s">
        <v>5348</v>
      </c>
      <c r="L974" s="321" t="s">
        <v>5349</v>
      </c>
      <c r="M974" s="322"/>
      <c r="N974" s="378">
        <v>44197</v>
      </c>
      <c r="O974" s="315"/>
      <c r="P974" s="338">
        <v>3300</v>
      </c>
      <c r="Q974" s="514">
        <v>92.435000000000002</v>
      </c>
      <c r="R974" s="326">
        <f t="shared" si="57"/>
        <v>305035.5</v>
      </c>
      <c r="S974" s="327">
        <v>202309</v>
      </c>
      <c r="T974" s="328" t="s">
        <v>5350</v>
      </c>
      <c r="U974" s="329"/>
      <c r="V974" s="547">
        <v>92.434875488000003</v>
      </c>
      <c r="W974" s="517">
        <v>0</v>
      </c>
      <c r="X974" s="333">
        <v>45108</v>
      </c>
      <c r="Y974" s="333">
        <v>45473</v>
      </c>
      <c r="Z974" s="322" t="s">
        <v>5351</v>
      </c>
      <c r="AA974" s="472">
        <v>0</v>
      </c>
      <c r="AB974" s="343">
        <v>0</v>
      </c>
      <c r="AC974" s="506">
        <f t="shared" si="55"/>
        <v>0</v>
      </c>
      <c r="AD974" s="348"/>
    </row>
    <row r="975" spans="1:30" s="336" customFormat="1" ht="15" customHeight="1">
      <c r="A975" s="315" t="s">
        <v>41</v>
      </c>
      <c r="B975" s="491" t="s">
        <v>3604</v>
      </c>
      <c r="C975" s="317" t="s">
        <v>43</v>
      </c>
      <c r="D975" s="317" t="s">
        <v>3618</v>
      </c>
      <c r="E975" s="315" t="s">
        <v>110</v>
      </c>
      <c r="F975" s="315" t="s">
        <v>5316</v>
      </c>
      <c r="G975" s="315" t="s">
        <v>33</v>
      </c>
      <c r="H975" s="318" t="s">
        <v>5326</v>
      </c>
      <c r="I975" s="319" t="e">
        <f>VLOOKUP(H975,#REF!,1,FALSE)</f>
        <v>#REF!</v>
      </c>
      <c r="J975" s="320" t="s">
        <v>5274</v>
      </c>
      <c r="K975" s="315" t="s">
        <v>5352</v>
      </c>
      <c r="L975" s="321" t="s">
        <v>5353</v>
      </c>
      <c r="M975" s="322"/>
      <c r="N975" s="378">
        <v>44197</v>
      </c>
      <c r="O975" s="315"/>
      <c r="P975" s="338">
        <v>2350</v>
      </c>
      <c r="Q975" s="514">
        <v>89.674000000000007</v>
      </c>
      <c r="R975" s="326">
        <f t="shared" si="57"/>
        <v>210733.9</v>
      </c>
      <c r="S975" s="327">
        <v>202309</v>
      </c>
      <c r="T975" s="328" t="s">
        <v>5350</v>
      </c>
      <c r="U975" s="329"/>
      <c r="V975" s="547">
        <v>89.673675536999994</v>
      </c>
      <c r="W975" s="517">
        <v>0</v>
      </c>
      <c r="X975" s="333">
        <v>45108</v>
      </c>
      <c r="Y975" s="333">
        <v>45473</v>
      </c>
      <c r="Z975" s="322" t="s">
        <v>5354</v>
      </c>
      <c r="AA975" s="472">
        <v>0</v>
      </c>
      <c r="AB975" s="343">
        <v>0</v>
      </c>
      <c r="AC975" s="506">
        <f t="shared" si="55"/>
        <v>0</v>
      </c>
      <c r="AD975" s="348"/>
    </row>
    <row r="976" spans="1:30" s="336" customFormat="1" ht="15" customHeight="1">
      <c r="A976" s="315" t="s">
        <v>41</v>
      </c>
      <c r="B976" s="491" t="s">
        <v>3604</v>
      </c>
      <c r="C976" s="317" t="s">
        <v>43</v>
      </c>
      <c r="D976" s="317" t="s">
        <v>3618</v>
      </c>
      <c r="E976" s="315" t="s">
        <v>5355</v>
      </c>
      <c r="F976" s="315" t="s">
        <v>5356</v>
      </c>
      <c r="G976" s="315" t="s">
        <v>33</v>
      </c>
      <c r="H976" s="318" t="s">
        <v>5357</v>
      </c>
      <c r="I976" s="319" t="e">
        <f>VLOOKUP(H976,#REF!,1,FALSE)</f>
        <v>#REF!</v>
      </c>
      <c r="J976" s="320" t="s">
        <v>5274</v>
      </c>
      <c r="K976" s="315" t="s">
        <v>5358</v>
      </c>
      <c r="L976" s="321" t="s">
        <v>5358</v>
      </c>
      <c r="M976" s="322"/>
      <c r="N976" s="378">
        <v>44774</v>
      </c>
      <c r="O976" s="315"/>
      <c r="P976" s="338">
        <v>2200</v>
      </c>
      <c r="Q976" s="514">
        <v>11.673</v>
      </c>
      <c r="R976" s="326">
        <f t="shared" si="57"/>
        <v>25680.6</v>
      </c>
      <c r="S976" s="327">
        <v>202309</v>
      </c>
      <c r="T976" s="328" t="s">
        <v>5359</v>
      </c>
      <c r="U976" s="329"/>
      <c r="V976" s="547">
        <v>11.672812643</v>
      </c>
      <c r="W976" s="517">
        <v>0</v>
      </c>
      <c r="X976" s="333">
        <v>45108</v>
      </c>
      <c r="Y976" s="333">
        <v>45473</v>
      </c>
      <c r="Z976" s="322" t="s">
        <v>5360</v>
      </c>
      <c r="AA976" s="472">
        <v>0</v>
      </c>
      <c r="AB976" s="343">
        <v>0</v>
      </c>
      <c r="AC976" s="506">
        <f t="shared" si="55"/>
        <v>0</v>
      </c>
      <c r="AD976" s="348"/>
    </row>
    <row r="977" spans="1:30" s="336" customFormat="1" ht="15" customHeight="1">
      <c r="A977" s="315" t="s">
        <v>41</v>
      </c>
      <c r="B977" s="491" t="s">
        <v>3604</v>
      </c>
      <c r="C977" s="317" t="s">
        <v>43</v>
      </c>
      <c r="D977" s="317" t="s">
        <v>3618</v>
      </c>
      <c r="E977" s="315" t="s">
        <v>5355</v>
      </c>
      <c r="F977" s="315" t="s">
        <v>5356</v>
      </c>
      <c r="G977" s="315" t="s">
        <v>33</v>
      </c>
      <c r="H977" s="318" t="s">
        <v>5357</v>
      </c>
      <c r="I977" s="319" t="e">
        <f>VLOOKUP(H977,#REF!,1,FALSE)</f>
        <v>#REF!</v>
      </c>
      <c r="J977" s="320" t="s">
        <v>5274</v>
      </c>
      <c r="K977" s="315" t="s">
        <v>5361</v>
      </c>
      <c r="L977" s="321" t="s">
        <v>5361</v>
      </c>
      <c r="M977" s="322"/>
      <c r="N977" s="378">
        <v>44774</v>
      </c>
      <c r="O977" s="315"/>
      <c r="P977" s="338">
        <v>3200</v>
      </c>
      <c r="Q977" s="514">
        <v>154.43299999999999</v>
      </c>
      <c r="R977" s="326">
        <f t="shared" si="57"/>
        <v>494185.6</v>
      </c>
      <c r="S977" s="327">
        <v>202309</v>
      </c>
      <c r="T977" s="328" t="s">
        <v>5359</v>
      </c>
      <c r="U977" s="329"/>
      <c r="V977" s="547">
        <v>154.43246413</v>
      </c>
      <c r="W977" s="517">
        <v>0</v>
      </c>
      <c r="X977" s="333">
        <v>45108</v>
      </c>
      <c r="Y977" s="333">
        <v>45473</v>
      </c>
      <c r="Z977" s="322" t="s">
        <v>5362</v>
      </c>
      <c r="AA977" s="472">
        <v>0</v>
      </c>
      <c r="AB977" s="343">
        <v>0</v>
      </c>
      <c r="AC977" s="506">
        <f t="shared" si="55"/>
        <v>0</v>
      </c>
      <c r="AD977" s="348"/>
    </row>
    <row r="978" spans="1:30" s="336" customFormat="1" ht="15" customHeight="1">
      <c r="A978" s="315" t="s">
        <v>41</v>
      </c>
      <c r="B978" s="491" t="s">
        <v>3604</v>
      </c>
      <c r="C978" s="317" t="s">
        <v>43</v>
      </c>
      <c r="D978" s="317" t="s">
        <v>3618</v>
      </c>
      <c r="E978" s="315" t="s">
        <v>5355</v>
      </c>
      <c r="F978" s="315" t="s">
        <v>5356</v>
      </c>
      <c r="G978" s="315" t="s">
        <v>33</v>
      </c>
      <c r="H978" s="318" t="s">
        <v>5363</v>
      </c>
      <c r="I978" s="319" t="e">
        <f>VLOOKUP(H978,#REF!,1,FALSE)</f>
        <v>#REF!</v>
      </c>
      <c r="J978" s="320" t="s">
        <v>5299</v>
      </c>
      <c r="K978" s="315" t="s">
        <v>5364</v>
      </c>
      <c r="L978" s="321" t="s">
        <v>5365</v>
      </c>
      <c r="M978" s="322"/>
      <c r="N978" s="378">
        <v>45078</v>
      </c>
      <c r="O978" s="315"/>
      <c r="P978" s="338">
        <v>2200</v>
      </c>
      <c r="Q978" s="514">
        <v>9.9139999999999997</v>
      </c>
      <c r="R978" s="326">
        <f t="shared" si="57"/>
        <v>21810.799999999999</v>
      </c>
      <c r="S978" s="327">
        <v>202309</v>
      </c>
      <c r="T978" s="328" t="s">
        <v>5366</v>
      </c>
      <c r="U978" s="329"/>
      <c r="V978" s="547">
        <v>9.9130363460000002</v>
      </c>
      <c r="W978" s="517">
        <v>0</v>
      </c>
      <c r="X978" s="333">
        <v>45078</v>
      </c>
      <c r="Y978" s="333">
        <v>45443</v>
      </c>
      <c r="Z978" s="322" t="s">
        <v>5367</v>
      </c>
      <c r="AA978" s="472">
        <v>0</v>
      </c>
      <c r="AB978" s="506">
        <v>0</v>
      </c>
      <c r="AC978" s="506">
        <f t="shared" si="55"/>
        <v>0</v>
      </c>
      <c r="AD978" s="348"/>
    </row>
    <row r="979" spans="1:30" s="336" customFormat="1" ht="15" customHeight="1">
      <c r="A979" s="315" t="s">
        <v>41</v>
      </c>
      <c r="B979" s="491" t="s">
        <v>3604</v>
      </c>
      <c r="C979" s="317" t="s">
        <v>43</v>
      </c>
      <c r="D979" s="317" t="s">
        <v>3618</v>
      </c>
      <c r="E979" s="315" t="s">
        <v>5355</v>
      </c>
      <c r="F979" s="315" t="s">
        <v>5356</v>
      </c>
      <c r="G979" s="315" t="s">
        <v>33</v>
      </c>
      <c r="H979" s="318" t="s">
        <v>5363</v>
      </c>
      <c r="I979" s="319" t="e">
        <f>VLOOKUP(H979,#REF!,1,FALSE)</f>
        <v>#REF!</v>
      </c>
      <c r="J979" s="320" t="s">
        <v>5299</v>
      </c>
      <c r="K979" s="315" t="s">
        <v>5368</v>
      </c>
      <c r="L979" s="321" t="s">
        <v>5369</v>
      </c>
      <c r="M979" s="322"/>
      <c r="N979" s="378">
        <v>45078</v>
      </c>
      <c r="O979" s="315"/>
      <c r="P979" s="338">
        <v>3200</v>
      </c>
      <c r="Q979" s="514">
        <v>21.472999999999999</v>
      </c>
      <c r="R979" s="326">
        <f t="shared" si="57"/>
        <v>68713.600000000006</v>
      </c>
      <c r="S979" s="327">
        <v>202309</v>
      </c>
      <c r="T979" s="328" t="s">
        <v>5370</v>
      </c>
      <c r="U979" s="329"/>
      <c r="V979" s="547">
        <v>21.472909927</v>
      </c>
      <c r="W979" s="517">
        <v>0</v>
      </c>
      <c r="X979" s="333">
        <v>45078</v>
      </c>
      <c r="Y979" s="333">
        <v>45443</v>
      </c>
      <c r="Z979" s="322" t="s">
        <v>5371</v>
      </c>
      <c r="AA979" s="472">
        <v>0</v>
      </c>
      <c r="AB979" s="506">
        <v>0</v>
      </c>
      <c r="AC979" s="506">
        <f t="shared" si="55"/>
        <v>0</v>
      </c>
      <c r="AD979" s="348"/>
    </row>
    <row r="980" spans="1:30" s="336" customFormat="1" ht="15" customHeight="1">
      <c r="A980" s="315" t="s">
        <v>41</v>
      </c>
      <c r="B980" s="491" t="s">
        <v>3604</v>
      </c>
      <c r="C980" s="317" t="s">
        <v>43</v>
      </c>
      <c r="D980" s="317" t="s">
        <v>3618</v>
      </c>
      <c r="E980" s="315" t="s">
        <v>5355</v>
      </c>
      <c r="F980" s="315" t="s">
        <v>5356</v>
      </c>
      <c r="G980" s="315" t="s">
        <v>33</v>
      </c>
      <c r="H980" s="318" t="s">
        <v>5363</v>
      </c>
      <c r="I980" s="319" t="e">
        <f>VLOOKUP(H980,#REF!,1,FALSE)</f>
        <v>#REF!</v>
      </c>
      <c r="J980" s="320" t="s">
        <v>5299</v>
      </c>
      <c r="K980" s="315" t="s">
        <v>5372</v>
      </c>
      <c r="L980" s="321" t="s">
        <v>5373</v>
      </c>
      <c r="M980" s="322"/>
      <c r="N980" s="378">
        <v>45078</v>
      </c>
      <c r="O980" s="315"/>
      <c r="P980" s="338">
        <v>3800</v>
      </c>
      <c r="Q980" s="514">
        <v>0</v>
      </c>
      <c r="R980" s="326">
        <f t="shared" si="57"/>
        <v>0</v>
      </c>
      <c r="S980" s="327">
        <v>202309</v>
      </c>
      <c r="T980" s="328" t="s">
        <v>5374</v>
      </c>
      <c r="U980" s="329"/>
      <c r="V980" s="516">
        <v>0</v>
      </c>
      <c r="W980" s="517">
        <v>0</v>
      </c>
      <c r="X980" s="333">
        <v>45078</v>
      </c>
      <c r="Y980" s="333">
        <v>45443</v>
      </c>
      <c r="Z980" s="322" t="s">
        <v>5375</v>
      </c>
      <c r="AA980" s="472">
        <v>0</v>
      </c>
      <c r="AB980" s="506">
        <v>0</v>
      </c>
      <c r="AC980" s="506">
        <f t="shared" si="55"/>
        <v>0</v>
      </c>
      <c r="AD980" s="348"/>
    </row>
    <row r="981" spans="1:30" s="336" customFormat="1" ht="15" customHeight="1">
      <c r="A981" s="315" t="s">
        <v>41</v>
      </c>
      <c r="B981" s="491" t="s">
        <v>3604</v>
      </c>
      <c r="C981" s="317" t="s">
        <v>43</v>
      </c>
      <c r="D981" s="317" t="s">
        <v>3618</v>
      </c>
      <c r="E981" s="315" t="s">
        <v>5355</v>
      </c>
      <c r="F981" s="315" t="s">
        <v>5356</v>
      </c>
      <c r="G981" s="315" t="s">
        <v>33</v>
      </c>
      <c r="H981" s="318" t="s">
        <v>5363</v>
      </c>
      <c r="I981" s="319" t="e">
        <f>VLOOKUP(H981,#REF!,1,FALSE)</f>
        <v>#REF!</v>
      </c>
      <c r="J981" s="320" t="s">
        <v>5299</v>
      </c>
      <c r="K981" s="315" t="s">
        <v>5376</v>
      </c>
      <c r="L981" s="321" t="s">
        <v>5377</v>
      </c>
      <c r="M981" s="322"/>
      <c r="N981" s="378">
        <v>45078</v>
      </c>
      <c r="O981" s="315"/>
      <c r="P981" s="338">
        <v>3000</v>
      </c>
      <c r="Q981" s="514">
        <v>67.671999999999997</v>
      </c>
      <c r="R981" s="326">
        <f t="shared" si="57"/>
        <v>203016</v>
      </c>
      <c r="S981" s="327">
        <v>202309</v>
      </c>
      <c r="T981" s="328" t="s">
        <v>5378</v>
      </c>
      <c r="U981" s="329"/>
      <c r="V981" s="547">
        <v>67.671012877999999</v>
      </c>
      <c r="W981" s="517">
        <v>0</v>
      </c>
      <c r="X981" s="333">
        <v>45078</v>
      </c>
      <c r="Y981" s="333">
        <v>45443</v>
      </c>
      <c r="Z981" s="322" t="s">
        <v>5379</v>
      </c>
      <c r="AA981" s="472">
        <v>0</v>
      </c>
      <c r="AB981" s="506">
        <v>0</v>
      </c>
      <c r="AC981" s="506">
        <f t="shared" si="55"/>
        <v>0</v>
      </c>
      <c r="AD981" s="348"/>
    </row>
    <row r="982" spans="1:30" s="52" customFormat="1" ht="15" customHeight="1">
      <c r="A982" s="53" t="s">
        <v>41</v>
      </c>
      <c r="B982" s="241" t="s">
        <v>3604</v>
      </c>
      <c r="C982" s="54" t="s">
        <v>43</v>
      </c>
      <c r="D982" s="54" t="s">
        <v>3618</v>
      </c>
      <c r="E982" s="53" t="s">
        <v>5355</v>
      </c>
      <c r="F982" s="53" t="s">
        <v>5356</v>
      </c>
      <c r="G982" s="53" t="s">
        <v>33</v>
      </c>
      <c r="H982" s="55" t="s">
        <v>5380</v>
      </c>
      <c r="I982" s="35" t="e">
        <f>VLOOKUP(H982,#REF!,1,FALSE)</f>
        <v>#REF!</v>
      </c>
      <c r="J982" s="56" t="s">
        <v>5274</v>
      </c>
      <c r="K982" s="53" t="s">
        <v>5381</v>
      </c>
      <c r="L982" s="57" t="s">
        <v>5382</v>
      </c>
      <c r="M982" s="58"/>
      <c r="N982" s="114">
        <v>45170</v>
      </c>
      <c r="O982" s="53"/>
      <c r="P982" s="66">
        <v>3000</v>
      </c>
      <c r="Q982" s="269">
        <v>0</v>
      </c>
      <c r="R982" s="62">
        <f t="shared" si="57"/>
        <v>0</v>
      </c>
      <c r="S982" s="45">
        <v>202309</v>
      </c>
      <c r="T982" s="63" t="s">
        <v>5383</v>
      </c>
      <c r="U982" s="64"/>
      <c r="V982" s="270">
        <v>0</v>
      </c>
      <c r="W982" s="271"/>
      <c r="X982" s="49"/>
      <c r="Y982" s="49"/>
      <c r="Z982" s="58" t="s">
        <v>5384</v>
      </c>
      <c r="AA982" s="223">
        <v>0</v>
      </c>
      <c r="AB982" s="258">
        <v>0</v>
      </c>
      <c r="AC982" s="81">
        <f t="shared" si="55"/>
        <v>0</v>
      </c>
      <c r="AD982" s="80"/>
    </row>
    <row r="983" spans="1:30" s="52" customFormat="1" ht="15" customHeight="1">
      <c r="A983" s="53" t="s">
        <v>41</v>
      </c>
      <c r="B983" s="241" t="s">
        <v>3604</v>
      </c>
      <c r="C983" s="54" t="s">
        <v>43</v>
      </c>
      <c r="D983" s="54" t="s">
        <v>3618</v>
      </c>
      <c r="E983" s="53" t="s">
        <v>5355</v>
      </c>
      <c r="F983" s="53" t="s">
        <v>5356</v>
      </c>
      <c r="G983" s="53" t="s">
        <v>33</v>
      </c>
      <c r="H983" s="55" t="s">
        <v>5380</v>
      </c>
      <c r="I983" s="35" t="e">
        <f>VLOOKUP(H983,#REF!,1,FALSE)</f>
        <v>#REF!</v>
      </c>
      <c r="J983" s="56" t="s">
        <v>5274</v>
      </c>
      <c r="K983" s="53" t="s">
        <v>5381</v>
      </c>
      <c r="L983" s="57" t="s">
        <v>5385</v>
      </c>
      <c r="M983" s="58"/>
      <c r="N983" s="114">
        <v>45170</v>
      </c>
      <c r="O983" s="53"/>
      <c r="P983" s="66">
        <v>3800</v>
      </c>
      <c r="Q983" s="269">
        <v>0</v>
      </c>
      <c r="R983" s="62">
        <f t="shared" si="57"/>
        <v>0</v>
      </c>
      <c r="S983" s="45">
        <v>202309</v>
      </c>
      <c r="T983" s="63" t="s">
        <v>5386</v>
      </c>
      <c r="U983" s="64"/>
      <c r="V983" s="270">
        <v>0</v>
      </c>
      <c r="W983" s="271"/>
      <c r="X983" s="49"/>
      <c r="Y983" s="49"/>
      <c r="Z983" s="58" t="s">
        <v>5387</v>
      </c>
      <c r="AA983" s="223">
        <v>0</v>
      </c>
      <c r="AB983" s="258">
        <v>0</v>
      </c>
      <c r="AC983" s="81">
        <f t="shared" si="55"/>
        <v>0</v>
      </c>
      <c r="AD983" s="80"/>
    </row>
    <row r="984" spans="1:30" s="336" customFormat="1" ht="15" customHeight="1">
      <c r="A984" s="315" t="s">
        <v>41</v>
      </c>
      <c r="B984" s="491" t="s">
        <v>3604</v>
      </c>
      <c r="C984" s="317" t="s">
        <v>43</v>
      </c>
      <c r="D984" s="317" t="s">
        <v>3618</v>
      </c>
      <c r="E984" s="315" t="s">
        <v>1181</v>
      </c>
      <c r="F984" s="315" t="s">
        <v>5388</v>
      </c>
      <c r="G984" s="315" t="s">
        <v>33</v>
      </c>
      <c r="H984" s="318" t="s">
        <v>5389</v>
      </c>
      <c r="I984" s="319" t="e">
        <f>VLOOKUP(H984,#REF!,1,FALSE)</f>
        <v>#REF!</v>
      </c>
      <c r="J984" s="320" t="s">
        <v>5274</v>
      </c>
      <c r="K984" s="315" t="s">
        <v>5390</v>
      </c>
      <c r="L984" s="321" t="s">
        <v>5390</v>
      </c>
      <c r="M984" s="322"/>
      <c r="N984" s="378">
        <v>44228</v>
      </c>
      <c r="O984" s="315"/>
      <c r="P984" s="338">
        <v>3100</v>
      </c>
      <c r="Q984" s="514">
        <v>323.839</v>
      </c>
      <c r="R984" s="326">
        <f t="shared" si="57"/>
        <v>1003900.9</v>
      </c>
      <c r="S984" s="327">
        <v>202309</v>
      </c>
      <c r="T984" s="328" t="s">
        <v>5391</v>
      </c>
      <c r="U984" s="329"/>
      <c r="V984" s="547">
        <v>323.83886718799999</v>
      </c>
      <c r="W984" s="517">
        <v>0</v>
      </c>
      <c r="X984" s="333">
        <v>44866</v>
      </c>
      <c r="Y984" s="333">
        <v>45230</v>
      </c>
      <c r="Z984" s="322" t="s">
        <v>5392</v>
      </c>
      <c r="AA984" s="472">
        <v>0</v>
      </c>
      <c r="AB984" s="343">
        <v>0</v>
      </c>
      <c r="AC984" s="506">
        <f t="shared" si="55"/>
        <v>0</v>
      </c>
      <c r="AD984" s="348"/>
    </row>
    <row r="985" spans="1:30" s="52" customFormat="1" ht="15" customHeight="1">
      <c r="A985" s="53" t="s">
        <v>41</v>
      </c>
      <c r="B985" s="241" t="s">
        <v>3604</v>
      </c>
      <c r="C985" s="54" t="s">
        <v>43</v>
      </c>
      <c r="D985" s="54" t="s">
        <v>3618</v>
      </c>
      <c r="E985" s="53" t="s">
        <v>5393</v>
      </c>
      <c r="F985" s="53" t="s">
        <v>5394</v>
      </c>
      <c r="G985" s="53" t="s">
        <v>33</v>
      </c>
      <c r="H985" s="55" t="s">
        <v>5395</v>
      </c>
      <c r="I985" s="35" t="e">
        <f>VLOOKUP(H985,#REF!,1,FALSE)</f>
        <v>#REF!</v>
      </c>
      <c r="J985" s="56" t="s">
        <v>5274</v>
      </c>
      <c r="K985" s="53" t="s">
        <v>5396</v>
      </c>
      <c r="L985" s="57" t="s">
        <v>5397</v>
      </c>
      <c r="M985" s="58"/>
      <c r="N985" s="114">
        <v>44531</v>
      </c>
      <c r="O985" s="53"/>
      <c r="P985" s="66">
        <v>3200</v>
      </c>
      <c r="Q985" s="269">
        <v>0</v>
      </c>
      <c r="R985" s="62">
        <f t="shared" si="57"/>
        <v>0</v>
      </c>
      <c r="S985" s="45">
        <v>202309</v>
      </c>
      <c r="T985" s="63" t="s">
        <v>5398</v>
      </c>
      <c r="U985" s="64"/>
      <c r="V985" s="270">
        <v>0</v>
      </c>
      <c r="W985" s="271">
        <v>0</v>
      </c>
      <c r="X985" s="49"/>
      <c r="Y985" s="49"/>
      <c r="Z985" s="58" t="s">
        <v>5399</v>
      </c>
      <c r="AA985" s="223">
        <v>0</v>
      </c>
      <c r="AB985" s="81">
        <v>0</v>
      </c>
      <c r="AC985" s="258">
        <f t="shared" si="55"/>
        <v>0</v>
      </c>
      <c r="AD985" s="80"/>
    </row>
    <row r="986" spans="1:30" s="336" customFormat="1" ht="15" customHeight="1">
      <c r="A986" s="315" t="s">
        <v>41</v>
      </c>
      <c r="B986" s="491" t="s">
        <v>3604</v>
      </c>
      <c r="C986" s="317" t="s">
        <v>43</v>
      </c>
      <c r="D986" s="317" t="s">
        <v>3618</v>
      </c>
      <c r="E986" s="315" t="s">
        <v>5393</v>
      </c>
      <c r="F986" s="315" t="s">
        <v>5394</v>
      </c>
      <c r="G986" s="315" t="s">
        <v>33</v>
      </c>
      <c r="H986" s="318" t="s">
        <v>5400</v>
      </c>
      <c r="I986" s="319" t="e">
        <f>VLOOKUP(H986,#REF!,1,FALSE)</f>
        <v>#REF!</v>
      </c>
      <c r="J986" s="320" t="s">
        <v>5274</v>
      </c>
      <c r="K986" s="315" t="s">
        <v>5401</v>
      </c>
      <c r="L986" s="321" t="s">
        <v>5402</v>
      </c>
      <c r="M986" s="322"/>
      <c r="N986" s="378">
        <v>44197</v>
      </c>
      <c r="O986" s="315"/>
      <c r="P986" s="338">
        <v>3500</v>
      </c>
      <c r="Q986" s="514">
        <v>0</v>
      </c>
      <c r="R986" s="326">
        <f t="shared" si="57"/>
        <v>0</v>
      </c>
      <c r="S986" s="327">
        <v>202309</v>
      </c>
      <c r="T986" s="328" t="s">
        <v>5403</v>
      </c>
      <c r="U986" s="329"/>
      <c r="V986" s="516">
        <v>0</v>
      </c>
      <c r="W986" s="517">
        <v>0</v>
      </c>
      <c r="X986" s="333">
        <v>44713</v>
      </c>
      <c r="Y986" s="333">
        <v>45077</v>
      </c>
      <c r="Z986" s="322" t="s">
        <v>5404</v>
      </c>
      <c r="AA986" s="472">
        <v>0</v>
      </c>
      <c r="AB986" s="343">
        <v>0</v>
      </c>
      <c r="AC986" s="506">
        <f t="shared" si="55"/>
        <v>0</v>
      </c>
      <c r="AD986" s="348"/>
    </row>
    <row r="987" spans="1:30" s="336" customFormat="1" ht="15" customHeight="1">
      <c r="A987" s="315" t="s">
        <v>41</v>
      </c>
      <c r="B987" s="491" t="s">
        <v>3604</v>
      </c>
      <c r="C987" s="317" t="s">
        <v>43</v>
      </c>
      <c r="D987" s="317" t="s">
        <v>3618</v>
      </c>
      <c r="E987" s="315" t="s">
        <v>5393</v>
      </c>
      <c r="F987" s="315" t="s">
        <v>5394</v>
      </c>
      <c r="G987" s="315" t="s">
        <v>33</v>
      </c>
      <c r="H987" s="318" t="s">
        <v>5400</v>
      </c>
      <c r="I987" s="319" t="e">
        <f>VLOOKUP(H987,#REF!,1,FALSE)</f>
        <v>#REF!</v>
      </c>
      <c r="J987" s="320" t="s">
        <v>5274</v>
      </c>
      <c r="K987" s="315" t="s">
        <v>5401</v>
      </c>
      <c r="L987" s="321" t="s">
        <v>5405</v>
      </c>
      <c r="M987" s="322"/>
      <c r="N987" s="378">
        <v>44197</v>
      </c>
      <c r="O987" s="315"/>
      <c r="P987" s="338">
        <v>2500</v>
      </c>
      <c r="Q987" s="514">
        <v>0</v>
      </c>
      <c r="R987" s="326">
        <f t="shared" si="57"/>
        <v>0</v>
      </c>
      <c r="S987" s="327">
        <v>202309</v>
      </c>
      <c r="T987" s="328" t="s">
        <v>5406</v>
      </c>
      <c r="U987" s="329"/>
      <c r="V987" s="516">
        <v>0</v>
      </c>
      <c r="W987" s="517">
        <v>0</v>
      </c>
      <c r="X987" s="333">
        <v>44713</v>
      </c>
      <c r="Y987" s="333">
        <v>45077</v>
      </c>
      <c r="Z987" s="322" t="s">
        <v>5407</v>
      </c>
      <c r="AA987" s="472">
        <v>0</v>
      </c>
      <c r="AB987" s="343">
        <v>0</v>
      </c>
      <c r="AC987" s="506">
        <f t="shared" si="55"/>
        <v>0</v>
      </c>
      <c r="AD987" s="348"/>
    </row>
    <row r="988" spans="1:30" s="336" customFormat="1" ht="15" customHeight="1">
      <c r="A988" s="315" t="s">
        <v>41</v>
      </c>
      <c r="B988" s="491" t="s">
        <v>3604</v>
      </c>
      <c r="C988" s="317" t="s">
        <v>43</v>
      </c>
      <c r="D988" s="317" t="s">
        <v>3618</v>
      </c>
      <c r="E988" s="315" t="s">
        <v>5393</v>
      </c>
      <c r="F988" s="315" t="s">
        <v>5394</v>
      </c>
      <c r="G988" s="315" t="s">
        <v>33</v>
      </c>
      <c r="H988" s="318" t="s">
        <v>5408</v>
      </c>
      <c r="I988" s="319" t="e">
        <f>VLOOKUP(H988,#REF!,1,FALSE)</f>
        <v>#REF!</v>
      </c>
      <c r="J988" s="320" t="s">
        <v>5274</v>
      </c>
      <c r="K988" s="315" t="s">
        <v>5409</v>
      </c>
      <c r="L988" s="321" t="s">
        <v>5410</v>
      </c>
      <c r="M988" s="322"/>
      <c r="N988" s="378">
        <v>44428</v>
      </c>
      <c r="O988" s="315"/>
      <c r="P988" s="338">
        <v>2350</v>
      </c>
      <c r="Q988" s="514">
        <v>18.954999999999998</v>
      </c>
      <c r="R988" s="326">
        <f t="shared" si="57"/>
        <v>44544.25</v>
      </c>
      <c r="S988" s="327">
        <v>202309</v>
      </c>
      <c r="T988" s="328" t="s">
        <v>5403</v>
      </c>
      <c r="U988" s="329"/>
      <c r="V988" s="547">
        <v>18.954593513999999</v>
      </c>
      <c r="W988" s="517">
        <v>0</v>
      </c>
      <c r="X988" s="518">
        <v>45047</v>
      </c>
      <c r="Y988" s="518">
        <v>45412</v>
      </c>
      <c r="Z988" s="322" t="s">
        <v>5411</v>
      </c>
      <c r="AA988" s="472">
        <v>0</v>
      </c>
      <c r="AB988" s="343">
        <v>0</v>
      </c>
      <c r="AC988" s="506">
        <f t="shared" si="55"/>
        <v>0</v>
      </c>
      <c r="AD988" s="348"/>
    </row>
    <row r="989" spans="1:30" s="336" customFormat="1" ht="15" customHeight="1">
      <c r="A989" s="315" t="s">
        <v>41</v>
      </c>
      <c r="B989" s="491" t="s">
        <v>3604</v>
      </c>
      <c r="C989" s="317" t="s">
        <v>43</v>
      </c>
      <c r="D989" s="317" t="s">
        <v>3618</v>
      </c>
      <c r="E989" s="315" t="s">
        <v>5393</v>
      </c>
      <c r="F989" s="315" t="s">
        <v>5394</v>
      </c>
      <c r="G989" s="315" t="s">
        <v>33</v>
      </c>
      <c r="H989" s="318" t="s">
        <v>5408</v>
      </c>
      <c r="I989" s="319" t="e">
        <f>VLOOKUP(H989,#REF!,1,FALSE)</f>
        <v>#REF!</v>
      </c>
      <c r="J989" s="320" t="s">
        <v>5274</v>
      </c>
      <c r="K989" s="315" t="s">
        <v>5409</v>
      </c>
      <c r="L989" s="321" t="s">
        <v>5412</v>
      </c>
      <c r="M989" s="322"/>
      <c r="N989" s="378">
        <v>44428</v>
      </c>
      <c r="O989" s="315"/>
      <c r="P989" s="338">
        <v>3350</v>
      </c>
      <c r="Q989" s="514">
        <v>129.208</v>
      </c>
      <c r="R989" s="326">
        <f t="shared" si="57"/>
        <v>432846.8</v>
      </c>
      <c r="S989" s="327">
        <v>202309</v>
      </c>
      <c r="T989" s="328" t="s">
        <v>5403</v>
      </c>
      <c r="U989" s="329"/>
      <c r="V989" s="547">
        <v>129.20755606099999</v>
      </c>
      <c r="W989" s="517">
        <v>0</v>
      </c>
      <c r="X989" s="518">
        <v>45047</v>
      </c>
      <c r="Y989" s="518">
        <v>45412</v>
      </c>
      <c r="Z989" s="322" t="s">
        <v>5413</v>
      </c>
      <c r="AA989" s="472">
        <v>0</v>
      </c>
      <c r="AB989" s="343">
        <v>0</v>
      </c>
      <c r="AC989" s="506">
        <f t="shared" si="55"/>
        <v>0</v>
      </c>
      <c r="AD989" s="348"/>
    </row>
    <row r="990" spans="1:30" s="336" customFormat="1" ht="15" customHeight="1">
      <c r="A990" s="315" t="s">
        <v>41</v>
      </c>
      <c r="B990" s="491" t="s">
        <v>3604</v>
      </c>
      <c r="C990" s="317" t="s">
        <v>43</v>
      </c>
      <c r="D990" s="317" t="s">
        <v>3618</v>
      </c>
      <c r="E990" s="315" t="s">
        <v>5393</v>
      </c>
      <c r="F990" s="315" t="s">
        <v>5394</v>
      </c>
      <c r="G990" s="315" t="s">
        <v>33</v>
      </c>
      <c r="H990" s="318" t="s">
        <v>5400</v>
      </c>
      <c r="I990" s="319" t="e">
        <f>VLOOKUP(H990,#REF!,1,FALSE)</f>
        <v>#REF!</v>
      </c>
      <c r="J990" s="320" t="s">
        <v>5299</v>
      </c>
      <c r="K990" s="315" t="s">
        <v>5414</v>
      </c>
      <c r="L990" s="321" t="s">
        <v>5415</v>
      </c>
      <c r="M990" s="322"/>
      <c r="N990" s="378">
        <v>44562</v>
      </c>
      <c r="O990" s="315"/>
      <c r="P990" s="338">
        <v>2600</v>
      </c>
      <c r="Q990" s="514">
        <v>0</v>
      </c>
      <c r="R990" s="326">
        <f t="shared" si="57"/>
        <v>0</v>
      </c>
      <c r="S990" s="327">
        <v>202309</v>
      </c>
      <c r="T990" s="328" t="s">
        <v>5416</v>
      </c>
      <c r="U990" s="329"/>
      <c r="V990" s="516">
        <v>0</v>
      </c>
      <c r="W990" s="517">
        <v>0</v>
      </c>
      <c r="X990" s="333">
        <v>44713</v>
      </c>
      <c r="Y990" s="333">
        <v>45077</v>
      </c>
      <c r="Z990" s="322" t="s">
        <v>5417</v>
      </c>
      <c r="AA990" s="472">
        <v>0</v>
      </c>
      <c r="AB990" s="343">
        <v>0</v>
      </c>
      <c r="AC990" s="506">
        <f t="shared" si="55"/>
        <v>0</v>
      </c>
      <c r="AD990" s="348"/>
    </row>
    <row r="991" spans="1:30" s="336" customFormat="1" ht="15" customHeight="1">
      <c r="A991" s="315" t="s">
        <v>41</v>
      </c>
      <c r="B991" s="491" t="s">
        <v>3604</v>
      </c>
      <c r="C991" s="317" t="s">
        <v>43</v>
      </c>
      <c r="D991" s="317" t="s">
        <v>3618</v>
      </c>
      <c r="E991" s="315" t="s">
        <v>5393</v>
      </c>
      <c r="F991" s="315" t="s">
        <v>5394</v>
      </c>
      <c r="G991" s="315" t="s">
        <v>33</v>
      </c>
      <c r="H991" s="318" t="s">
        <v>5400</v>
      </c>
      <c r="I991" s="319" t="e">
        <f>VLOOKUP(H991,#REF!,1,FALSE)</f>
        <v>#REF!</v>
      </c>
      <c r="J991" s="320" t="s">
        <v>5299</v>
      </c>
      <c r="K991" s="315" t="s">
        <v>5414</v>
      </c>
      <c r="L991" s="321" t="s">
        <v>5418</v>
      </c>
      <c r="M991" s="322"/>
      <c r="N991" s="378">
        <v>44562</v>
      </c>
      <c r="O991" s="315"/>
      <c r="P991" s="338">
        <v>3600</v>
      </c>
      <c r="Q991" s="514">
        <v>0</v>
      </c>
      <c r="R991" s="326">
        <f t="shared" si="57"/>
        <v>0</v>
      </c>
      <c r="S991" s="327">
        <v>202309</v>
      </c>
      <c r="T991" s="328" t="s">
        <v>5416</v>
      </c>
      <c r="U991" s="329"/>
      <c r="V991" s="516">
        <v>0</v>
      </c>
      <c r="W991" s="517">
        <v>0</v>
      </c>
      <c r="X991" s="333">
        <v>44713</v>
      </c>
      <c r="Y991" s="333">
        <v>45077</v>
      </c>
      <c r="Z991" s="322" t="s">
        <v>5419</v>
      </c>
      <c r="AA991" s="472">
        <v>0</v>
      </c>
      <c r="AB991" s="343">
        <v>0</v>
      </c>
      <c r="AC991" s="506">
        <f t="shared" si="55"/>
        <v>0</v>
      </c>
      <c r="AD991" s="348"/>
    </row>
    <row r="992" spans="1:30" s="336" customFormat="1" ht="15" customHeight="1">
      <c r="A992" s="315" t="s">
        <v>41</v>
      </c>
      <c r="B992" s="491" t="s">
        <v>3604</v>
      </c>
      <c r="C992" s="317" t="s">
        <v>43</v>
      </c>
      <c r="D992" s="317" t="s">
        <v>3618</v>
      </c>
      <c r="E992" s="315" t="s">
        <v>5393</v>
      </c>
      <c r="F992" s="315" t="s">
        <v>5394</v>
      </c>
      <c r="G992" s="315" t="s">
        <v>33</v>
      </c>
      <c r="H992" s="318" t="s">
        <v>5420</v>
      </c>
      <c r="I992" s="319" t="e">
        <f>VLOOKUP(H992,#REF!,1,FALSE)</f>
        <v>#REF!</v>
      </c>
      <c r="J992" s="320" t="s">
        <v>5299</v>
      </c>
      <c r="K992" s="315" t="s">
        <v>5421</v>
      </c>
      <c r="L992" s="321" t="s">
        <v>5422</v>
      </c>
      <c r="M992" s="322"/>
      <c r="N992" s="378">
        <v>44562</v>
      </c>
      <c r="O992" s="315"/>
      <c r="P992" s="338">
        <v>2350</v>
      </c>
      <c r="Q992" s="514">
        <v>79.143000000000001</v>
      </c>
      <c r="R992" s="326">
        <f t="shared" si="57"/>
        <v>185986.05</v>
      </c>
      <c r="S992" s="327">
        <v>202309</v>
      </c>
      <c r="T992" s="328" t="s">
        <v>5423</v>
      </c>
      <c r="U992" s="329"/>
      <c r="V992" s="547">
        <v>79.142990112000007</v>
      </c>
      <c r="W992" s="517">
        <v>0</v>
      </c>
      <c r="X992" s="333">
        <v>44986</v>
      </c>
      <c r="Y992" s="333">
        <v>45351</v>
      </c>
      <c r="Z992" s="322" t="s">
        <v>5424</v>
      </c>
      <c r="AA992" s="472">
        <v>0</v>
      </c>
      <c r="AB992" s="343">
        <v>0</v>
      </c>
      <c r="AC992" s="506">
        <f t="shared" si="55"/>
        <v>0</v>
      </c>
      <c r="AD992" s="348"/>
    </row>
    <row r="993" spans="1:30" s="336" customFormat="1" ht="15" customHeight="1">
      <c r="A993" s="315" t="s">
        <v>41</v>
      </c>
      <c r="B993" s="491" t="s">
        <v>3604</v>
      </c>
      <c r="C993" s="317" t="s">
        <v>43</v>
      </c>
      <c r="D993" s="317" t="s">
        <v>3618</v>
      </c>
      <c r="E993" s="315" t="s">
        <v>5393</v>
      </c>
      <c r="F993" s="315" t="s">
        <v>5394</v>
      </c>
      <c r="G993" s="315" t="s">
        <v>33</v>
      </c>
      <c r="H993" s="318" t="s">
        <v>5420</v>
      </c>
      <c r="I993" s="319" t="e">
        <f>VLOOKUP(H993,#REF!,1,FALSE)</f>
        <v>#REF!</v>
      </c>
      <c r="J993" s="320" t="s">
        <v>5299</v>
      </c>
      <c r="K993" s="315" t="s">
        <v>5425</v>
      </c>
      <c r="L993" s="321" t="s">
        <v>5426</v>
      </c>
      <c r="M993" s="322"/>
      <c r="N993" s="378">
        <v>44562</v>
      </c>
      <c r="O993" s="315"/>
      <c r="P993" s="338">
        <v>3350</v>
      </c>
      <c r="Q993" s="514">
        <v>68.725999999999999</v>
      </c>
      <c r="R993" s="326">
        <f t="shared" si="57"/>
        <v>230232.1</v>
      </c>
      <c r="S993" s="327">
        <v>202309</v>
      </c>
      <c r="T993" s="328" t="s">
        <v>5423</v>
      </c>
      <c r="U993" s="329"/>
      <c r="V993" s="547">
        <v>68.725555420000006</v>
      </c>
      <c r="W993" s="517">
        <v>0</v>
      </c>
      <c r="X993" s="333">
        <v>44986</v>
      </c>
      <c r="Y993" s="333">
        <v>45351</v>
      </c>
      <c r="Z993" s="322" t="s">
        <v>5427</v>
      </c>
      <c r="AA993" s="472">
        <v>0</v>
      </c>
      <c r="AB993" s="343">
        <v>0</v>
      </c>
      <c r="AC993" s="506">
        <f t="shared" si="55"/>
        <v>0</v>
      </c>
      <c r="AD993" s="348"/>
    </row>
    <row r="994" spans="1:30" s="52" customFormat="1" ht="15" customHeight="1">
      <c r="A994" s="53" t="s">
        <v>41</v>
      </c>
      <c r="B994" s="241" t="s">
        <v>3604</v>
      </c>
      <c r="C994" s="54" t="s">
        <v>43</v>
      </c>
      <c r="D994" s="54" t="s">
        <v>3618</v>
      </c>
      <c r="E994" s="53" t="s">
        <v>5393</v>
      </c>
      <c r="F994" s="53" t="s">
        <v>5394</v>
      </c>
      <c r="G994" s="53" t="s">
        <v>33</v>
      </c>
      <c r="H994" s="55" t="s">
        <v>5428</v>
      </c>
      <c r="I994" s="35" t="e">
        <f>VLOOKUP(H994,#REF!,1,FALSE)</f>
        <v>#REF!</v>
      </c>
      <c r="J994" s="56" t="s">
        <v>5299</v>
      </c>
      <c r="K994" s="53" t="s">
        <v>5429</v>
      </c>
      <c r="L994" s="57" t="s">
        <v>5430</v>
      </c>
      <c r="M994" s="58"/>
      <c r="N994" s="114">
        <v>44562</v>
      </c>
      <c r="O994" s="53"/>
      <c r="P994" s="66">
        <v>3200</v>
      </c>
      <c r="Q994" s="269">
        <v>0</v>
      </c>
      <c r="R994" s="62">
        <f t="shared" si="57"/>
        <v>0</v>
      </c>
      <c r="S994" s="45">
        <v>202309</v>
      </c>
      <c r="T994" s="63" t="s">
        <v>5431</v>
      </c>
      <c r="U994" s="64"/>
      <c r="V994" s="270">
        <v>0</v>
      </c>
      <c r="W994" s="271">
        <v>0</v>
      </c>
      <c r="X994" s="49"/>
      <c r="Y994" s="49"/>
      <c r="Z994" s="58" t="s">
        <v>5432</v>
      </c>
      <c r="AA994" s="223">
        <v>0</v>
      </c>
      <c r="AB994" s="81">
        <v>0</v>
      </c>
      <c r="AC994" s="258">
        <f t="shared" si="55"/>
        <v>0</v>
      </c>
      <c r="AD994" s="80"/>
    </row>
    <row r="995" spans="1:30" s="52" customFormat="1" ht="15" customHeight="1">
      <c r="A995" s="53" t="s">
        <v>41</v>
      </c>
      <c r="B995" s="241" t="s">
        <v>3604</v>
      </c>
      <c r="C995" s="54" t="s">
        <v>43</v>
      </c>
      <c r="D995" s="54" t="s">
        <v>3618</v>
      </c>
      <c r="E995" s="53" t="s">
        <v>5393</v>
      </c>
      <c r="F995" s="53" t="s">
        <v>5394</v>
      </c>
      <c r="G995" s="53" t="s">
        <v>33</v>
      </c>
      <c r="H995" s="55" t="s">
        <v>5428</v>
      </c>
      <c r="I995" s="35" t="e">
        <f>VLOOKUP(H995,#REF!,1,FALSE)</f>
        <v>#REF!</v>
      </c>
      <c r="J995" s="56" t="s">
        <v>5299</v>
      </c>
      <c r="K995" s="53" t="s">
        <v>5433</v>
      </c>
      <c r="L995" s="57" t="s">
        <v>5434</v>
      </c>
      <c r="M995" s="58"/>
      <c r="N995" s="114">
        <v>44562</v>
      </c>
      <c r="O995" s="53"/>
      <c r="P995" s="66">
        <v>4200</v>
      </c>
      <c r="Q995" s="269">
        <v>0</v>
      </c>
      <c r="R995" s="62">
        <f t="shared" si="57"/>
        <v>0</v>
      </c>
      <c r="S995" s="45">
        <v>202309</v>
      </c>
      <c r="T995" s="63" t="s">
        <v>5431</v>
      </c>
      <c r="U995" s="64"/>
      <c r="V995" s="270">
        <v>0</v>
      </c>
      <c r="W995" s="271">
        <v>0</v>
      </c>
      <c r="X995" s="49"/>
      <c r="Y995" s="49"/>
      <c r="Z995" s="58" t="s">
        <v>5435</v>
      </c>
      <c r="AA995" s="223">
        <v>0</v>
      </c>
      <c r="AB995" s="81">
        <v>0</v>
      </c>
      <c r="AC995" s="258">
        <f t="shared" si="55"/>
        <v>0</v>
      </c>
      <c r="AD995" s="80"/>
    </row>
    <row r="996" spans="1:30" s="336" customFormat="1" ht="15" customHeight="1">
      <c r="A996" s="315" t="s">
        <v>41</v>
      </c>
      <c r="B996" s="491" t="s">
        <v>3604</v>
      </c>
      <c r="C996" s="317" t="s">
        <v>43</v>
      </c>
      <c r="D996" s="317" t="s">
        <v>3618</v>
      </c>
      <c r="E996" s="315" t="s">
        <v>5393</v>
      </c>
      <c r="F996" s="315" t="s">
        <v>5394</v>
      </c>
      <c r="G996" s="315" t="s">
        <v>33</v>
      </c>
      <c r="H996" s="318" t="s">
        <v>5400</v>
      </c>
      <c r="I996" s="319" t="e">
        <f>VLOOKUP(H996,#REF!,1,FALSE)</f>
        <v>#REF!</v>
      </c>
      <c r="J996" s="320" t="s">
        <v>5436</v>
      </c>
      <c r="K996" s="315" t="s">
        <v>5437</v>
      </c>
      <c r="L996" s="321"/>
      <c r="M996" s="322"/>
      <c r="N996" s="378">
        <v>44428</v>
      </c>
      <c r="O996" s="315"/>
      <c r="P996" s="338">
        <v>0.02</v>
      </c>
      <c r="Q996" s="514">
        <v>0</v>
      </c>
      <c r="R996" s="326">
        <f t="shared" si="57"/>
        <v>0</v>
      </c>
      <c r="S996" s="327">
        <v>202309</v>
      </c>
      <c r="T996" s="328" t="s">
        <v>5438</v>
      </c>
      <c r="U996" s="329"/>
      <c r="V996" s="516">
        <v>0</v>
      </c>
      <c r="W996" s="517">
        <v>0</v>
      </c>
      <c r="X996" s="333">
        <v>44713</v>
      </c>
      <c r="Y996" s="333">
        <v>45077</v>
      </c>
      <c r="Z996" s="519"/>
      <c r="AA996" s="482">
        <v>0</v>
      </c>
      <c r="AB996" s="506">
        <v>0</v>
      </c>
      <c r="AC996" s="506">
        <f t="shared" si="55"/>
        <v>0</v>
      </c>
      <c r="AD996" s="348"/>
    </row>
    <row r="997" spans="1:30" s="336" customFormat="1" ht="15" customHeight="1">
      <c r="A997" s="315" t="s">
        <v>41</v>
      </c>
      <c r="B997" s="491" t="s">
        <v>3604</v>
      </c>
      <c r="C997" s="317" t="s">
        <v>43</v>
      </c>
      <c r="D997" s="317" t="s">
        <v>3618</v>
      </c>
      <c r="E997" s="315" t="s">
        <v>5393</v>
      </c>
      <c r="F997" s="315" t="s">
        <v>5394</v>
      </c>
      <c r="G997" s="315" t="s">
        <v>33</v>
      </c>
      <c r="H997" s="318" t="s">
        <v>5439</v>
      </c>
      <c r="I997" s="319" t="e">
        <f>VLOOKUP(H997,#REF!,1,FALSE)</f>
        <v>#REF!</v>
      </c>
      <c r="J997" s="320" t="s">
        <v>5274</v>
      </c>
      <c r="K997" s="315" t="s">
        <v>5440</v>
      </c>
      <c r="L997" s="321" t="s">
        <v>5441</v>
      </c>
      <c r="M997" s="322"/>
      <c r="N997" s="378">
        <v>44197</v>
      </c>
      <c r="O997" s="315"/>
      <c r="P997" s="338">
        <v>3200</v>
      </c>
      <c r="Q997" s="514">
        <v>68.222999999999999</v>
      </c>
      <c r="R997" s="326">
        <f t="shared" si="57"/>
        <v>218313.60000000001</v>
      </c>
      <c r="S997" s="327">
        <v>202309</v>
      </c>
      <c r="T997" s="328" t="s">
        <v>5442</v>
      </c>
      <c r="U997" s="329"/>
      <c r="V997" s="547">
        <v>68.222351074000002</v>
      </c>
      <c r="W997" s="517">
        <v>0</v>
      </c>
      <c r="X997" s="333">
        <v>44835</v>
      </c>
      <c r="Y997" s="333">
        <v>45199</v>
      </c>
      <c r="Z997" s="322" t="s">
        <v>5443</v>
      </c>
      <c r="AA997" s="472">
        <v>0</v>
      </c>
      <c r="AB997" s="343">
        <v>0</v>
      </c>
      <c r="AC997" s="506">
        <f t="shared" si="55"/>
        <v>0</v>
      </c>
      <c r="AD997" s="348"/>
    </row>
    <row r="998" spans="1:30" s="336" customFormat="1" ht="15" customHeight="1">
      <c r="A998" s="315" t="s">
        <v>41</v>
      </c>
      <c r="B998" s="491" t="s">
        <v>3604</v>
      </c>
      <c r="C998" s="317" t="s">
        <v>43</v>
      </c>
      <c r="D998" s="317" t="s">
        <v>3618</v>
      </c>
      <c r="E998" s="315" t="s">
        <v>5444</v>
      </c>
      <c r="F998" s="315" t="s">
        <v>5445</v>
      </c>
      <c r="G998" s="315" t="s">
        <v>33</v>
      </c>
      <c r="H998" s="318" t="s">
        <v>5446</v>
      </c>
      <c r="I998" s="319" t="e">
        <f>VLOOKUP(H998,#REF!,1,FALSE)</f>
        <v>#REF!</v>
      </c>
      <c r="J998" s="320" t="s">
        <v>5299</v>
      </c>
      <c r="K998" s="315"/>
      <c r="L998" s="321" t="s">
        <v>5447</v>
      </c>
      <c r="M998" s="322"/>
      <c r="N998" s="378">
        <v>44866</v>
      </c>
      <c r="O998" s="315"/>
      <c r="P998" s="338">
        <v>2200</v>
      </c>
      <c r="Q998" s="514">
        <v>83.92</v>
      </c>
      <c r="R998" s="326">
        <f t="shared" si="57"/>
        <v>184624</v>
      </c>
      <c r="S998" s="327">
        <v>202309</v>
      </c>
      <c r="T998" s="328" t="s">
        <v>5448</v>
      </c>
      <c r="U998" s="329"/>
      <c r="V998" s="547">
        <v>83.919647217000005</v>
      </c>
      <c r="W998" s="517">
        <v>0</v>
      </c>
      <c r="X998" s="333">
        <v>44896</v>
      </c>
      <c r="Y998" s="333">
        <v>45260</v>
      </c>
      <c r="Z998" s="322" t="s">
        <v>5449</v>
      </c>
      <c r="AA998" s="472">
        <v>0</v>
      </c>
      <c r="AB998" s="343">
        <v>0</v>
      </c>
      <c r="AC998" s="506">
        <f t="shared" si="55"/>
        <v>0</v>
      </c>
      <c r="AD998" s="348"/>
    </row>
    <row r="999" spans="1:30" s="336" customFormat="1" ht="15" customHeight="1">
      <c r="A999" s="315" t="s">
        <v>41</v>
      </c>
      <c r="B999" s="491" t="s">
        <v>3604</v>
      </c>
      <c r="C999" s="317" t="s">
        <v>43</v>
      </c>
      <c r="D999" s="317" t="s">
        <v>3618</v>
      </c>
      <c r="E999" s="315" t="s">
        <v>5444</v>
      </c>
      <c r="F999" s="315" t="s">
        <v>5445</v>
      </c>
      <c r="G999" s="315" t="s">
        <v>33</v>
      </c>
      <c r="H999" s="318" t="s">
        <v>5446</v>
      </c>
      <c r="I999" s="319" t="e">
        <f>VLOOKUP(H999,#REF!,1,FALSE)</f>
        <v>#REF!</v>
      </c>
      <c r="J999" s="320" t="s">
        <v>5299</v>
      </c>
      <c r="K999" s="315"/>
      <c r="L999" s="321" t="s">
        <v>5450</v>
      </c>
      <c r="M999" s="322"/>
      <c r="N999" s="378">
        <v>44866</v>
      </c>
      <c r="O999" s="315"/>
      <c r="P999" s="338">
        <v>3200</v>
      </c>
      <c r="Q999" s="514">
        <v>129.80500000000001</v>
      </c>
      <c r="R999" s="326">
        <f t="shared" si="57"/>
        <v>415376</v>
      </c>
      <c r="S999" s="327">
        <v>202309</v>
      </c>
      <c r="T999" s="328" t="s">
        <v>5448</v>
      </c>
      <c r="U999" s="329"/>
      <c r="V999" s="547">
        <v>129.80416870100001</v>
      </c>
      <c r="W999" s="517">
        <v>0</v>
      </c>
      <c r="X999" s="333">
        <v>44896</v>
      </c>
      <c r="Y999" s="333">
        <v>45260</v>
      </c>
      <c r="Z999" s="322" t="s">
        <v>5451</v>
      </c>
      <c r="AA999" s="472">
        <v>0</v>
      </c>
      <c r="AB999" s="343">
        <v>0</v>
      </c>
      <c r="AC999" s="506">
        <f t="shared" si="55"/>
        <v>0</v>
      </c>
      <c r="AD999" s="348"/>
    </row>
    <row r="1000" spans="1:30" s="336" customFormat="1" ht="15" customHeight="1">
      <c r="A1000" s="315" t="s">
        <v>41</v>
      </c>
      <c r="B1000" s="491" t="s">
        <v>3604</v>
      </c>
      <c r="C1000" s="317" t="s">
        <v>43</v>
      </c>
      <c r="D1000" s="317" t="s">
        <v>3618</v>
      </c>
      <c r="E1000" s="315" t="s">
        <v>228</v>
      </c>
      <c r="F1000" s="315" t="s">
        <v>5452</v>
      </c>
      <c r="G1000" s="315" t="s">
        <v>33</v>
      </c>
      <c r="H1000" s="318" t="s">
        <v>5453</v>
      </c>
      <c r="I1000" s="319" t="e">
        <f>VLOOKUP(H1000,#REF!,1,FALSE)</f>
        <v>#REF!</v>
      </c>
      <c r="J1000" s="320" t="s">
        <v>5274</v>
      </c>
      <c r="K1000" s="315" t="s">
        <v>5321</v>
      </c>
      <c r="L1000" s="321" t="s">
        <v>5454</v>
      </c>
      <c r="M1000" s="322"/>
      <c r="N1000" s="378">
        <v>44197</v>
      </c>
      <c r="O1000" s="315"/>
      <c r="P1000" s="338">
        <v>2800</v>
      </c>
      <c r="Q1000" s="514">
        <v>0</v>
      </c>
      <c r="R1000" s="326">
        <f t="shared" si="57"/>
        <v>0</v>
      </c>
      <c r="S1000" s="327">
        <v>202309</v>
      </c>
      <c r="T1000" s="328" t="s">
        <v>5455</v>
      </c>
      <c r="U1000" s="329"/>
      <c r="V1000" s="516">
        <v>0</v>
      </c>
      <c r="W1000" s="517">
        <v>0</v>
      </c>
      <c r="X1000" s="518">
        <v>44927</v>
      </c>
      <c r="Y1000" s="518">
        <v>45291</v>
      </c>
      <c r="Z1000" s="322" t="s">
        <v>5456</v>
      </c>
      <c r="AA1000" s="472">
        <v>0</v>
      </c>
      <c r="AB1000" s="343">
        <v>0</v>
      </c>
      <c r="AC1000" s="506">
        <f t="shared" si="55"/>
        <v>0</v>
      </c>
      <c r="AD1000" s="348"/>
    </row>
    <row r="1001" spans="1:30" s="336" customFormat="1" ht="15" customHeight="1">
      <c r="A1001" s="315" t="s">
        <v>41</v>
      </c>
      <c r="B1001" s="491" t="s">
        <v>3604</v>
      </c>
      <c r="C1001" s="317" t="s">
        <v>43</v>
      </c>
      <c r="D1001" s="317" t="s">
        <v>3618</v>
      </c>
      <c r="E1001" s="315" t="s">
        <v>228</v>
      </c>
      <c r="F1001" s="315" t="s">
        <v>5452</v>
      </c>
      <c r="G1001" s="315" t="s">
        <v>33</v>
      </c>
      <c r="H1001" s="318" t="s">
        <v>5453</v>
      </c>
      <c r="I1001" s="319" t="e">
        <f>VLOOKUP(H1001,#REF!,1,FALSE)</f>
        <v>#REF!</v>
      </c>
      <c r="J1001" s="320" t="s">
        <v>5274</v>
      </c>
      <c r="K1001" s="315" t="s">
        <v>5321</v>
      </c>
      <c r="L1001" s="321" t="s">
        <v>5457</v>
      </c>
      <c r="M1001" s="322"/>
      <c r="N1001" s="378">
        <v>44197</v>
      </c>
      <c r="O1001" s="315"/>
      <c r="P1001" s="338">
        <v>2800</v>
      </c>
      <c r="Q1001" s="514">
        <v>0</v>
      </c>
      <c r="R1001" s="326">
        <f t="shared" si="57"/>
        <v>0</v>
      </c>
      <c r="S1001" s="327">
        <v>202309</v>
      </c>
      <c r="T1001" s="328" t="s">
        <v>5458</v>
      </c>
      <c r="U1001" s="329"/>
      <c r="V1001" s="516">
        <v>0</v>
      </c>
      <c r="W1001" s="517">
        <v>0</v>
      </c>
      <c r="X1001" s="518">
        <v>44927</v>
      </c>
      <c r="Y1001" s="518">
        <v>45291</v>
      </c>
      <c r="Z1001" s="322" t="s">
        <v>5459</v>
      </c>
      <c r="AA1001" s="472">
        <v>0</v>
      </c>
      <c r="AB1001" s="343">
        <v>0</v>
      </c>
      <c r="AC1001" s="506">
        <f t="shared" si="55"/>
        <v>0</v>
      </c>
      <c r="AD1001" s="348"/>
    </row>
    <row r="1002" spans="1:30" s="336" customFormat="1" ht="15" customHeight="1">
      <c r="A1002" s="315" t="s">
        <v>41</v>
      </c>
      <c r="B1002" s="491" t="s">
        <v>3604</v>
      </c>
      <c r="C1002" s="317" t="s">
        <v>43</v>
      </c>
      <c r="D1002" s="317" t="s">
        <v>3618</v>
      </c>
      <c r="E1002" s="315" t="s">
        <v>228</v>
      </c>
      <c r="F1002" s="315" t="s">
        <v>5452</v>
      </c>
      <c r="G1002" s="315" t="s">
        <v>33</v>
      </c>
      <c r="H1002" s="318" t="s">
        <v>5453</v>
      </c>
      <c r="I1002" s="319" t="e">
        <f>VLOOKUP(H1002,#REF!,1,FALSE)</f>
        <v>#REF!</v>
      </c>
      <c r="J1002" s="320" t="s">
        <v>5274</v>
      </c>
      <c r="K1002" s="315" t="s">
        <v>5318</v>
      </c>
      <c r="L1002" s="321" t="s">
        <v>5460</v>
      </c>
      <c r="M1002" s="322"/>
      <c r="N1002" s="378">
        <v>44197</v>
      </c>
      <c r="O1002" s="315"/>
      <c r="P1002" s="338">
        <v>3400</v>
      </c>
      <c r="Q1002" s="514">
        <v>110.791</v>
      </c>
      <c r="R1002" s="326">
        <f t="shared" si="57"/>
        <v>376689.4</v>
      </c>
      <c r="S1002" s="327">
        <v>202309</v>
      </c>
      <c r="T1002" s="328" t="s">
        <v>5461</v>
      </c>
      <c r="U1002" s="329"/>
      <c r="V1002" s="547">
        <v>110.79004713099999</v>
      </c>
      <c r="W1002" s="517">
        <v>0</v>
      </c>
      <c r="X1002" s="518">
        <v>44927</v>
      </c>
      <c r="Y1002" s="518">
        <v>45291</v>
      </c>
      <c r="Z1002" s="322" t="s">
        <v>5462</v>
      </c>
      <c r="AA1002" s="472">
        <v>0</v>
      </c>
      <c r="AB1002" s="343">
        <v>0</v>
      </c>
      <c r="AC1002" s="506">
        <f t="shared" si="55"/>
        <v>0</v>
      </c>
      <c r="AD1002" s="348"/>
    </row>
    <row r="1003" spans="1:30" s="336" customFormat="1" ht="15" customHeight="1">
      <c r="A1003" s="315" t="s">
        <v>41</v>
      </c>
      <c r="B1003" s="491" t="s">
        <v>3604</v>
      </c>
      <c r="C1003" s="317" t="s">
        <v>43</v>
      </c>
      <c r="D1003" s="317" t="s">
        <v>3618</v>
      </c>
      <c r="E1003" s="315" t="s">
        <v>228</v>
      </c>
      <c r="F1003" s="315" t="s">
        <v>5452</v>
      </c>
      <c r="G1003" s="315" t="s">
        <v>33</v>
      </c>
      <c r="H1003" s="318" t="s">
        <v>5453</v>
      </c>
      <c r="I1003" s="319" t="e">
        <f>VLOOKUP(H1003,#REF!,1,FALSE)</f>
        <v>#REF!</v>
      </c>
      <c r="J1003" s="320" t="s">
        <v>5436</v>
      </c>
      <c r="K1003" s="315" t="s">
        <v>5463</v>
      </c>
      <c r="L1003" s="321"/>
      <c r="M1003" s="322"/>
      <c r="N1003" s="378">
        <v>44197</v>
      </c>
      <c r="O1003" s="315"/>
      <c r="P1003" s="338">
        <v>0.02</v>
      </c>
      <c r="Q1003" s="514">
        <v>0</v>
      </c>
      <c r="R1003" s="326">
        <f t="shared" si="57"/>
        <v>0</v>
      </c>
      <c r="S1003" s="327">
        <v>202309</v>
      </c>
      <c r="T1003" s="328" t="s">
        <v>5464</v>
      </c>
      <c r="U1003" s="329"/>
      <c r="V1003" s="516">
        <v>0</v>
      </c>
      <c r="W1003" s="517">
        <v>0</v>
      </c>
      <c r="X1003" s="518">
        <v>44927</v>
      </c>
      <c r="Y1003" s="518">
        <v>45291</v>
      </c>
      <c r="Z1003" s="519"/>
      <c r="AA1003" s="482">
        <v>0</v>
      </c>
      <c r="AB1003" s="506">
        <v>0</v>
      </c>
      <c r="AC1003" s="506">
        <f t="shared" si="55"/>
        <v>0</v>
      </c>
      <c r="AD1003" s="348"/>
    </row>
    <row r="1004" spans="1:30" s="336" customFormat="1" ht="15" customHeight="1">
      <c r="A1004" s="315" t="s">
        <v>41</v>
      </c>
      <c r="B1004" s="491" t="s">
        <v>3604</v>
      </c>
      <c r="C1004" s="317" t="s">
        <v>43</v>
      </c>
      <c r="D1004" s="317" t="s">
        <v>3618</v>
      </c>
      <c r="E1004" s="315" t="s">
        <v>228</v>
      </c>
      <c r="F1004" s="315" t="s">
        <v>5452</v>
      </c>
      <c r="G1004" s="315" t="s">
        <v>33</v>
      </c>
      <c r="H1004" s="318" t="s">
        <v>5465</v>
      </c>
      <c r="I1004" s="319" t="e">
        <f>VLOOKUP(H1004,#REF!,1,FALSE)</f>
        <v>#REF!</v>
      </c>
      <c r="J1004" s="320" t="s">
        <v>5436</v>
      </c>
      <c r="K1004" s="315" t="s">
        <v>5463</v>
      </c>
      <c r="L1004" s="321"/>
      <c r="M1004" s="322"/>
      <c r="N1004" s="378">
        <v>44197</v>
      </c>
      <c r="O1004" s="315"/>
      <c r="P1004" s="338">
        <v>0.02</v>
      </c>
      <c r="Q1004" s="514">
        <v>0</v>
      </c>
      <c r="R1004" s="326">
        <f t="shared" si="57"/>
        <v>0</v>
      </c>
      <c r="S1004" s="327">
        <v>202309</v>
      </c>
      <c r="T1004" s="328" t="s">
        <v>5466</v>
      </c>
      <c r="U1004" s="329"/>
      <c r="V1004" s="516">
        <v>0</v>
      </c>
      <c r="W1004" s="517">
        <v>0</v>
      </c>
      <c r="X1004" s="333">
        <v>44562</v>
      </c>
      <c r="Y1004" s="333">
        <v>44926</v>
      </c>
      <c r="Z1004" s="519"/>
      <c r="AA1004" s="482">
        <v>0</v>
      </c>
      <c r="AB1004" s="506">
        <v>0</v>
      </c>
      <c r="AC1004" s="506">
        <f t="shared" si="55"/>
        <v>0</v>
      </c>
      <c r="AD1004" s="348"/>
    </row>
    <row r="1005" spans="1:30" s="52" customFormat="1" ht="15" customHeight="1">
      <c r="A1005" s="53" t="s">
        <v>41</v>
      </c>
      <c r="B1005" s="241" t="s">
        <v>3604</v>
      </c>
      <c r="C1005" s="54" t="s">
        <v>43</v>
      </c>
      <c r="D1005" s="54" t="s">
        <v>3618</v>
      </c>
      <c r="E1005" s="53" t="s">
        <v>5467</v>
      </c>
      <c r="F1005" s="53" t="s">
        <v>5468</v>
      </c>
      <c r="G1005" s="53" t="s">
        <v>33</v>
      </c>
      <c r="H1005" s="55" t="s">
        <v>5469</v>
      </c>
      <c r="I1005" s="35" t="e">
        <f>VLOOKUP(H1005,#REF!,1,FALSE)</f>
        <v>#REF!</v>
      </c>
      <c r="J1005" s="56" t="s">
        <v>5299</v>
      </c>
      <c r="K1005" s="53" t="s">
        <v>5470</v>
      </c>
      <c r="L1005" s="57" t="s">
        <v>5471</v>
      </c>
      <c r="M1005" s="58"/>
      <c r="N1005" s="114">
        <v>44706</v>
      </c>
      <c r="O1005" s="53"/>
      <c r="P1005" s="66">
        <v>2350</v>
      </c>
      <c r="Q1005" s="269">
        <v>0</v>
      </c>
      <c r="R1005" s="62">
        <f t="shared" si="57"/>
        <v>0</v>
      </c>
      <c r="S1005" s="45">
        <v>202309</v>
      </c>
      <c r="T1005" s="63" t="s">
        <v>5472</v>
      </c>
      <c r="U1005" s="64"/>
      <c r="V1005" s="270">
        <v>0</v>
      </c>
      <c r="W1005" s="271">
        <v>0</v>
      </c>
      <c r="X1005" s="49"/>
      <c r="Y1005" s="49"/>
      <c r="Z1005" s="58" t="s">
        <v>5473</v>
      </c>
      <c r="AA1005" s="223">
        <v>0</v>
      </c>
      <c r="AB1005" s="81">
        <v>0</v>
      </c>
      <c r="AC1005" s="258">
        <f t="shared" si="55"/>
        <v>0</v>
      </c>
      <c r="AD1005" s="80"/>
    </row>
    <row r="1006" spans="1:30" s="52" customFormat="1" ht="15" customHeight="1">
      <c r="A1006" s="53" t="s">
        <v>41</v>
      </c>
      <c r="B1006" s="241" t="s">
        <v>3604</v>
      </c>
      <c r="C1006" s="54" t="s">
        <v>43</v>
      </c>
      <c r="D1006" s="54" t="s">
        <v>3618</v>
      </c>
      <c r="E1006" s="53" t="s">
        <v>5467</v>
      </c>
      <c r="F1006" s="53" t="s">
        <v>5468</v>
      </c>
      <c r="G1006" s="53" t="s">
        <v>33</v>
      </c>
      <c r="H1006" s="55" t="s">
        <v>5469</v>
      </c>
      <c r="I1006" s="35" t="e">
        <f>VLOOKUP(H1006,#REF!,1,FALSE)</f>
        <v>#REF!</v>
      </c>
      <c r="J1006" s="56" t="s">
        <v>5299</v>
      </c>
      <c r="K1006" s="53" t="s">
        <v>5470</v>
      </c>
      <c r="L1006" s="57" t="s">
        <v>5474</v>
      </c>
      <c r="M1006" s="58"/>
      <c r="N1006" s="114">
        <v>44706</v>
      </c>
      <c r="O1006" s="53"/>
      <c r="P1006" s="66">
        <v>3050</v>
      </c>
      <c r="Q1006" s="269">
        <v>0</v>
      </c>
      <c r="R1006" s="62">
        <f t="shared" si="57"/>
        <v>0</v>
      </c>
      <c r="S1006" s="45">
        <v>202309</v>
      </c>
      <c r="T1006" s="63" t="s">
        <v>5472</v>
      </c>
      <c r="U1006" s="64"/>
      <c r="V1006" s="270">
        <v>0</v>
      </c>
      <c r="W1006" s="271">
        <v>0</v>
      </c>
      <c r="X1006" s="49"/>
      <c r="Y1006" s="49"/>
      <c r="Z1006" s="58" t="s">
        <v>5475</v>
      </c>
      <c r="AA1006" s="223">
        <v>0</v>
      </c>
      <c r="AB1006" s="81">
        <v>0</v>
      </c>
      <c r="AC1006" s="258">
        <f t="shared" si="55"/>
        <v>0</v>
      </c>
      <c r="AD1006" s="80"/>
    </row>
    <row r="1007" spans="1:30" s="336" customFormat="1" ht="15" customHeight="1">
      <c r="A1007" s="315" t="s">
        <v>41</v>
      </c>
      <c r="B1007" s="491" t="s">
        <v>3604</v>
      </c>
      <c r="C1007" s="317" t="s">
        <v>43</v>
      </c>
      <c r="D1007" s="317" t="s">
        <v>3618</v>
      </c>
      <c r="E1007" s="315" t="s">
        <v>5476</v>
      </c>
      <c r="F1007" s="315" t="s">
        <v>5477</v>
      </c>
      <c r="G1007" s="315" t="s">
        <v>33</v>
      </c>
      <c r="H1007" s="318" t="s">
        <v>5478</v>
      </c>
      <c r="I1007" s="319" t="e">
        <f>VLOOKUP(H1007,#REF!,1,FALSE)</f>
        <v>#REF!</v>
      </c>
      <c r="J1007" s="320" t="s">
        <v>5274</v>
      </c>
      <c r="K1007" s="315" t="s">
        <v>5479</v>
      </c>
      <c r="L1007" s="321" t="s">
        <v>5479</v>
      </c>
      <c r="M1007" s="322"/>
      <c r="N1007" s="378">
        <v>44652</v>
      </c>
      <c r="O1007" s="315"/>
      <c r="P1007" s="338">
        <v>2300</v>
      </c>
      <c r="Q1007" s="514">
        <v>5.1180000000000003</v>
      </c>
      <c r="R1007" s="326">
        <f t="shared" si="57"/>
        <v>11771.4</v>
      </c>
      <c r="S1007" s="327">
        <v>202309</v>
      </c>
      <c r="T1007" s="328" t="s">
        <v>5480</v>
      </c>
      <c r="U1007" s="329"/>
      <c r="V1007" s="547">
        <v>5.1173987470000002</v>
      </c>
      <c r="W1007" s="517">
        <v>0</v>
      </c>
      <c r="X1007" s="333">
        <v>45017</v>
      </c>
      <c r="Y1007" s="333">
        <v>45382</v>
      </c>
      <c r="Z1007" s="322" t="s">
        <v>5481</v>
      </c>
      <c r="AA1007" s="472">
        <v>0</v>
      </c>
      <c r="AB1007" s="343">
        <v>0</v>
      </c>
      <c r="AC1007" s="506">
        <f t="shared" si="55"/>
        <v>0</v>
      </c>
      <c r="AD1007" s="348"/>
    </row>
    <row r="1008" spans="1:30" s="336" customFormat="1" ht="15" customHeight="1">
      <c r="A1008" s="315" t="s">
        <v>41</v>
      </c>
      <c r="B1008" s="491" t="s">
        <v>3604</v>
      </c>
      <c r="C1008" s="317" t="s">
        <v>43</v>
      </c>
      <c r="D1008" s="317" t="s">
        <v>3618</v>
      </c>
      <c r="E1008" s="315" t="s">
        <v>5476</v>
      </c>
      <c r="F1008" s="315" t="s">
        <v>5477</v>
      </c>
      <c r="G1008" s="315" t="s">
        <v>33</v>
      </c>
      <c r="H1008" s="318" t="s">
        <v>5478</v>
      </c>
      <c r="I1008" s="319" t="e">
        <f>VLOOKUP(H1008,#REF!,1,FALSE)</f>
        <v>#REF!</v>
      </c>
      <c r="J1008" s="320" t="s">
        <v>5274</v>
      </c>
      <c r="K1008" s="315" t="s">
        <v>5482</v>
      </c>
      <c r="L1008" s="321" t="s">
        <v>5482</v>
      </c>
      <c r="M1008" s="322"/>
      <c r="N1008" s="378">
        <v>44652</v>
      </c>
      <c r="O1008" s="315"/>
      <c r="P1008" s="338">
        <v>3300</v>
      </c>
      <c r="Q1008" s="514">
        <v>125.619</v>
      </c>
      <c r="R1008" s="326">
        <f t="shared" si="57"/>
        <v>414542.7</v>
      </c>
      <c r="S1008" s="327">
        <v>202309</v>
      </c>
      <c r="T1008" s="328" t="s">
        <v>5483</v>
      </c>
      <c r="U1008" s="329"/>
      <c r="V1008" s="547">
        <v>125.618674274</v>
      </c>
      <c r="W1008" s="517">
        <v>0</v>
      </c>
      <c r="X1008" s="333">
        <v>45017</v>
      </c>
      <c r="Y1008" s="333">
        <v>45382</v>
      </c>
      <c r="Z1008" s="322" t="s">
        <v>5484</v>
      </c>
      <c r="AA1008" s="472">
        <v>0</v>
      </c>
      <c r="AB1008" s="343">
        <v>0</v>
      </c>
      <c r="AC1008" s="506">
        <f t="shared" si="55"/>
        <v>0</v>
      </c>
      <c r="AD1008" s="348"/>
    </row>
    <row r="1009" spans="1:30" s="336" customFormat="1" ht="15" customHeight="1">
      <c r="A1009" s="315" t="s">
        <v>41</v>
      </c>
      <c r="B1009" s="491" t="s">
        <v>3604</v>
      </c>
      <c r="C1009" s="317" t="s">
        <v>43</v>
      </c>
      <c r="D1009" s="317" t="s">
        <v>3618</v>
      </c>
      <c r="E1009" s="315" t="s">
        <v>5476</v>
      </c>
      <c r="F1009" s="315" t="s">
        <v>5477</v>
      </c>
      <c r="G1009" s="315" t="s">
        <v>33</v>
      </c>
      <c r="H1009" s="318" t="s">
        <v>5485</v>
      </c>
      <c r="I1009" s="319" t="e">
        <f>VLOOKUP(H1009,#REF!,1,FALSE)</f>
        <v>#REF!</v>
      </c>
      <c r="J1009" s="320" t="s">
        <v>5274</v>
      </c>
      <c r="K1009" s="315" t="s">
        <v>5290</v>
      </c>
      <c r="L1009" s="321" t="s">
        <v>5486</v>
      </c>
      <c r="M1009" s="322"/>
      <c r="N1009" s="378">
        <v>45108</v>
      </c>
      <c r="O1009" s="315"/>
      <c r="P1009" s="338">
        <v>3000</v>
      </c>
      <c r="Q1009" s="514">
        <v>21.016999999999999</v>
      </c>
      <c r="R1009" s="326">
        <f t="shared" si="57"/>
        <v>63051</v>
      </c>
      <c r="S1009" s="327">
        <v>202309</v>
      </c>
      <c r="T1009" s="328" t="s">
        <v>5487</v>
      </c>
      <c r="U1009" s="329"/>
      <c r="V1009" s="547">
        <v>21.016925694000001</v>
      </c>
      <c r="W1009" s="517">
        <v>0</v>
      </c>
      <c r="X1009" s="333">
        <v>45108</v>
      </c>
      <c r="Y1009" s="333">
        <v>45473</v>
      </c>
      <c r="Z1009" s="322" t="s">
        <v>5488</v>
      </c>
      <c r="AA1009" s="472">
        <v>0</v>
      </c>
      <c r="AB1009" s="506">
        <v>0</v>
      </c>
      <c r="AC1009" s="506">
        <f t="shared" si="55"/>
        <v>0</v>
      </c>
      <c r="AD1009" s="348"/>
    </row>
    <row r="1010" spans="1:30" s="336" customFormat="1" ht="15" customHeight="1">
      <c r="A1010" s="315" t="s">
        <v>41</v>
      </c>
      <c r="B1010" s="491" t="s">
        <v>3604</v>
      </c>
      <c r="C1010" s="317" t="s">
        <v>43</v>
      </c>
      <c r="D1010" s="317" t="s">
        <v>3618</v>
      </c>
      <c r="E1010" s="315" t="s">
        <v>5476</v>
      </c>
      <c r="F1010" s="315" t="s">
        <v>5477</v>
      </c>
      <c r="G1010" s="315" t="s">
        <v>33</v>
      </c>
      <c r="H1010" s="318" t="s">
        <v>5485</v>
      </c>
      <c r="I1010" s="319" t="e">
        <f>VLOOKUP(H1010,#REF!,1,FALSE)</f>
        <v>#REF!</v>
      </c>
      <c r="J1010" s="320" t="s">
        <v>5274</v>
      </c>
      <c r="K1010" s="315" t="s">
        <v>5294</v>
      </c>
      <c r="L1010" s="321" t="s">
        <v>5489</v>
      </c>
      <c r="M1010" s="322"/>
      <c r="N1010" s="378">
        <v>45108</v>
      </c>
      <c r="O1010" s="315"/>
      <c r="P1010" s="338">
        <v>3800</v>
      </c>
      <c r="Q1010" s="514">
        <v>19.791</v>
      </c>
      <c r="R1010" s="326">
        <f t="shared" si="57"/>
        <v>75205.8</v>
      </c>
      <c r="S1010" s="327">
        <v>202309</v>
      </c>
      <c r="T1010" s="328" t="s">
        <v>5490</v>
      </c>
      <c r="U1010" s="329"/>
      <c r="V1010" s="547">
        <v>19.790438997999999</v>
      </c>
      <c r="W1010" s="517">
        <v>0</v>
      </c>
      <c r="X1010" s="333">
        <v>45108</v>
      </c>
      <c r="Y1010" s="333">
        <v>45473</v>
      </c>
      <c r="Z1010" s="322" t="s">
        <v>5491</v>
      </c>
      <c r="AA1010" s="472">
        <v>0</v>
      </c>
      <c r="AB1010" s="506">
        <v>0</v>
      </c>
      <c r="AC1010" s="506">
        <f t="shared" ref="AC1010:AC1053" si="58">AA1010*AB1010</f>
        <v>0</v>
      </c>
      <c r="AD1010" s="348"/>
    </row>
    <row r="1011" spans="1:30" s="336" customFormat="1" ht="15" customHeight="1">
      <c r="A1011" s="315" t="s">
        <v>41</v>
      </c>
      <c r="B1011" s="491" t="s">
        <v>3604</v>
      </c>
      <c r="C1011" s="317" t="s">
        <v>43</v>
      </c>
      <c r="D1011" s="317" t="s">
        <v>3618</v>
      </c>
      <c r="E1011" s="315" t="s">
        <v>5492</v>
      </c>
      <c r="F1011" s="315" t="s">
        <v>5493</v>
      </c>
      <c r="G1011" s="315" t="s">
        <v>33</v>
      </c>
      <c r="H1011" s="318" t="s">
        <v>5494</v>
      </c>
      <c r="I1011" s="319" t="e">
        <f>VLOOKUP(H1011,#REF!,1,FALSE)</f>
        <v>#REF!</v>
      </c>
      <c r="J1011" s="320" t="s">
        <v>5299</v>
      </c>
      <c r="K1011" s="315"/>
      <c r="L1011" s="321" t="s">
        <v>5495</v>
      </c>
      <c r="M1011" s="322"/>
      <c r="N1011" s="378">
        <v>44866</v>
      </c>
      <c r="O1011" s="315"/>
      <c r="P1011" s="338">
        <v>2300</v>
      </c>
      <c r="Q1011" s="514">
        <v>177.185</v>
      </c>
      <c r="R1011" s="326">
        <f t="shared" si="57"/>
        <v>407525.5</v>
      </c>
      <c r="S1011" s="327">
        <v>202309</v>
      </c>
      <c r="T1011" s="328" t="s">
        <v>5448</v>
      </c>
      <c r="U1011" s="329"/>
      <c r="V1011" s="547">
        <v>177.18402099599999</v>
      </c>
      <c r="W1011" s="517">
        <v>0</v>
      </c>
      <c r="X1011" s="333">
        <v>44896</v>
      </c>
      <c r="Y1011" s="333">
        <v>45260</v>
      </c>
      <c r="Z1011" s="322" t="s">
        <v>5496</v>
      </c>
      <c r="AA1011" s="472">
        <v>0</v>
      </c>
      <c r="AB1011" s="343">
        <v>0</v>
      </c>
      <c r="AC1011" s="506">
        <f t="shared" si="58"/>
        <v>0</v>
      </c>
      <c r="AD1011" s="348"/>
    </row>
    <row r="1012" spans="1:30" s="52" customFormat="1" ht="15" customHeight="1">
      <c r="A1012" s="53" t="s">
        <v>41</v>
      </c>
      <c r="B1012" s="241" t="s">
        <v>3604</v>
      </c>
      <c r="C1012" s="54" t="s">
        <v>43</v>
      </c>
      <c r="D1012" s="54" t="s">
        <v>3618</v>
      </c>
      <c r="E1012" s="53" t="s">
        <v>5492</v>
      </c>
      <c r="F1012" s="53" t="s">
        <v>5493</v>
      </c>
      <c r="G1012" s="53" t="s">
        <v>33</v>
      </c>
      <c r="H1012" s="55" t="s">
        <v>5497</v>
      </c>
      <c r="I1012" s="35" t="e">
        <f>VLOOKUP(H1012,#REF!,1,FALSE)</f>
        <v>#REF!</v>
      </c>
      <c r="J1012" s="56" t="s">
        <v>5299</v>
      </c>
      <c r="K1012" s="53"/>
      <c r="L1012" s="57" t="s">
        <v>5498</v>
      </c>
      <c r="M1012" s="58"/>
      <c r="N1012" s="114">
        <v>44866</v>
      </c>
      <c r="O1012" s="53"/>
      <c r="P1012" s="66">
        <v>3100</v>
      </c>
      <c r="Q1012" s="269">
        <v>177.185</v>
      </c>
      <c r="R1012" s="62">
        <f t="shared" si="57"/>
        <v>549273.5</v>
      </c>
      <c r="S1012" s="45">
        <v>202309</v>
      </c>
      <c r="T1012" s="63" t="s">
        <v>5499</v>
      </c>
      <c r="U1012" s="64"/>
      <c r="V1012" s="294">
        <v>177.18402099599999</v>
      </c>
      <c r="W1012" s="271">
        <v>0</v>
      </c>
      <c r="X1012" s="49">
        <v>44896</v>
      </c>
      <c r="Y1012" s="49">
        <v>45260</v>
      </c>
      <c r="Z1012" s="58" t="s">
        <v>5500</v>
      </c>
      <c r="AA1012" s="223">
        <v>0</v>
      </c>
      <c r="AB1012" s="81">
        <v>0</v>
      </c>
      <c r="AC1012" s="258">
        <f t="shared" si="58"/>
        <v>0</v>
      </c>
      <c r="AD1012" s="80"/>
    </row>
    <row r="1013" spans="1:30" s="336" customFormat="1" ht="15" customHeight="1">
      <c r="A1013" s="315" t="s">
        <v>41</v>
      </c>
      <c r="B1013" s="491" t="s">
        <v>3604</v>
      </c>
      <c r="C1013" s="317" t="s">
        <v>43</v>
      </c>
      <c r="D1013" s="317" t="s">
        <v>3618</v>
      </c>
      <c r="E1013" s="315" t="s">
        <v>5492</v>
      </c>
      <c r="F1013" s="315" t="s">
        <v>5493</v>
      </c>
      <c r="G1013" s="315" t="s">
        <v>33</v>
      </c>
      <c r="H1013" s="318" t="s">
        <v>5501</v>
      </c>
      <c r="I1013" s="319" t="e">
        <f>VLOOKUP(H1013,#REF!,1,FALSE)</f>
        <v>#REF!</v>
      </c>
      <c r="J1013" s="320" t="s">
        <v>5274</v>
      </c>
      <c r="K1013" s="315" t="s">
        <v>5502</v>
      </c>
      <c r="L1013" s="321" t="s">
        <v>5503</v>
      </c>
      <c r="M1013" s="322"/>
      <c r="N1013" s="378">
        <v>44986</v>
      </c>
      <c r="O1013" s="315"/>
      <c r="P1013" s="338">
        <v>2200</v>
      </c>
      <c r="Q1013" s="514">
        <v>10.063000000000001</v>
      </c>
      <c r="R1013" s="326">
        <f t="shared" si="57"/>
        <v>22138.6</v>
      </c>
      <c r="S1013" s="327">
        <v>202309</v>
      </c>
      <c r="T1013" s="328" t="s">
        <v>5504</v>
      </c>
      <c r="U1013" s="329"/>
      <c r="V1013" s="547">
        <v>10.062990705000001</v>
      </c>
      <c r="W1013" s="517">
        <v>0</v>
      </c>
      <c r="X1013" s="333">
        <v>44986</v>
      </c>
      <c r="Y1013" s="333">
        <v>45260</v>
      </c>
      <c r="Z1013" s="322" t="s">
        <v>5505</v>
      </c>
      <c r="AA1013" s="472">
        <v>0</v>
      </c>
      <c r="AB1013" s="343">
        <v>0</v>
      </c>
      <c r="AC1013" s="506">
        <f t="shared" si="58"/>
        <v>0</v>
      </c>
      <c r="AD1013" s="348"/>
    </row>
    <row r="1014" spans="1:30" s="336" customFormat="1" ht="15" customHeight="1">
      <c r="A1014" s="315" t="s">
        <v>41</v>
      </c>
      <c r="B1014" s="491" t="s">
        <v>3604</v>
      </c>
      <c r="C1014" s="317" t="s">
        <v>43</v>
      </c>
      <c r="D1014" s="317" t="s">
        <v>3618</v>
      </c>
      <c r="E1014" s="315" t="s">
        <v>5492</v>
      </c>
      <c r="F1014" s="315" t="s">
        <v>5493</v>
      </c>
      <c r="G1014" s="315" t="s">
        <v>33</v>
      </c>
      <c r="H1014" s="318" t="s">
        <v>5501</v>
      </c>
      <c r="I1014" s="319" t="e">
        <f>VLOOKUP(H1014,#REF!,1,FALSE)</f>
        <v>#REF!</v>
      </c>
      <c r="J1014" s="320" t="s">
        <v>5274</v>
      </c>
      <c r="K1014" s="315" t="s">
        <v>5502</v>
      </c>
      <c r="L1014" s="321" t="s">
        <v>5506</v>
      </c>
      <c r="M1014" s="322"/>
      <c r="N1014" s="378">
        <v>44986</v>
      </c>
      <c r="O1014" s="315"/>
      <c r="P1014" s="338">
        <v>3200</v>
      </c>
      <c r="Q1014" s="514">
        <v>200.947</v>
      </c>
      <c r="R1014" s="326">
        <f t="shared" si="57"/>
        <v>643030.4</v>
      </c>
      <c r="S1014" s="327">
        <v>202309</v>
      </c>
      <c r="T1014" s="328" t="s">
        <v>5504</v>
      </c>
      <c r="U1014" s="329"/>
      <c r="V1014" s="547">
        <v>200.946405476</v>
      </c>
      <c r="W1014" s="517">
        <v>0</v>
      </c>
      <c r="X1014" s="333">
        <v>44986</v>
      </c>
      <c r="Y1014" s="333">
        <v>45260</v>
      </c>
      <c r="Z1014" s="322" t="s">
        <v>5507</v>
      </c>
      <c r="AA1014" s="472">
        <v>0</v>
      </c>
      <c r="AB1014" s="343">
        <v>0</v>
      </c>
      <c r="AC1014" s="506">
        <f t="shared" si="58"/>
        <v>0</v>
      </c>
      <c r="AD1014" s="348"/>
    </row>
    <row r="1015" spans="1:30" s="336" customFormat="1" ht="15" customHeight="1">
      <c r="A1015" s="315" t="s">
        <v>41</v>
      </c>
      <c r="B1015" s="491" t="s">
        <v>3604</v>
      </c>
      <c r="C1015" s="317" t="s">
        <v>43</v>
      </c>
      <c r="D1015" s="317" t="s">
        <v>3618</v>
      </c>
      <c r="E1015" s="315" t="s">
        <v>5492</v>
      </c>
      <c r="F1015" s="315" t="s">
        <v>5493</v>
      </c>
      <c r="G1015" s="315" t="s">
        <v>33</v>
      </c>
      <c r="H1015" s="318" t="s">
        <v>5508</v>
      </c>
      <c r="I1015" s="319" t="e">
        <f>VLOOKUP(H1015,#REF!,1,FALSE)</f>
        <v>#REF!</v>
      </c>
      <c r="J1015" s="320" t="s">
        <v>5299</v>
      </c>
      <c r="K1015" s="315" t="s">
        <v>5509</v>
      </c>
      <c r="L1015" s="321" t="s">
        <v>5510</v>
      </c>
      <c r="M1015" s="322"/>
      <c r="N1015" s="378">
        <v>45078</v>
      </c>
      <c r="O1015" s="315"/>
      <c r="P1015" s="338">
        <v>3050</v>
      </c>
      <c r="Q1015" s="514">
        <v>92.412999999999997</v>
      </c>
      <c r="R1015" s="326">
        <f t="shared" si="57"/>
        <v>281859.65000000002</v>
      </c>
      <c r="S1015" s="327">
        <v>202309</v>
      </c>
      <c r="T1015" s="328" t="s">
        <v>5511</v>
      </c>
      <c r="U1015" s="329"/>
      <c r="V1015" s="547">
        <v>92.412330627000003</v>
      </c>
      <c r="W1015" s="517">
        <v>0</v>
      </c>
      <c r="X1015" s="333">
        <v>45078</v>
      </c>
      <c r="Y1015" s="333">
        <v>45260</v>
      </c>
      <c r="Z1015" s="322" t="s">
        <v>5512</v>
      </c>
      <c r="AA1015" s="472">
        <v>0</v>
      </c>
      <c r="AB1015" s="506">
        <v>0</v>
      </c>
      <c r="AC1015" s="506">
        <f t="shared" si="58"/>
        <v>0</v>
      </c>
      <c r="AD1015" s="348"/>
    </row>
    <row r="1016" spans="1:30" s="336" customFormat="1" ht="15" customHeight="1">
      <c r="A1016" s="315" t="s">
        <v>41</v>
      </c>
      <c r="B1016" s="491" t="s">
        <v>3604</v>
      </c>
      <c r="C1016" s="317" t="s">
        <v>43</v>
      </c>
      <c r="D1016" s="317" t="s">
        <v>3618</v>
      </c>
      <c r="E1016" s="315" t="s">
        <v>5492</v>
      </c>
      <c r="F1016" s="315" t="s">
        <v>5493</v>
      </c>
      <c r="G1016" s="315" t="s">
        <v>33</v>
      </c>
      <c r="H1016" s="318" t="s">
        <v>5508</v>
      </c>
      <c r="I1016" s="319" t="e">
        <f>VLOOKUP(H1016,#REF!,1,FALSE)</f>
        <v>#REF!</v>
      </c>
      <c r="J1016" s="320" t="s">
        <v>5299</v>
      </c>
      <c r="K1016" s="315" t="s">
        <v>5513</v>
      </c>
      <c r="L1016" s="321" t="s">
        <v>5514</v>
      </c>
      <c r="M1016" s="322"/>
      <c r="N1016" s="378">
        <v>45078</v>
      </c>
      <c r="O1016" s="315"/>
      <c r="P1016" s="338">
        <v>4000</v>
      </c>
      <c r="Q1016" s="514">
        <v>0</v>
      </c>
      <c r="R1016" s="326">
        <f t="shared" si="57"/>
        <v>0</v>
      </c>
      <c r="S1016" s="327">
        <v>202309</v>
      </c>
      <c r="T1016" s="328" t="s">
        <v>5515</v>
      </c>
      <c r="U1016" s="329"/>
      <c r="V1016" s="516">
        <v>0</v>
      </c>
      <c r="W1016" s="517">
        <v>0</v>
      </c>
      <c r="X1016" s="333">
        <v>45078</v>
      </c>
      <c r="Y1016" s="333">
        <v>45260</v>
      </c>
      <c r="Z1016" s="322" t="s">
        <v>5516</v>
      </c>
      <c r="AA1016" s="472">
        <v>0</v>
      </c>
      <c r="AB1016" s="506">
        <v>0</v>
      </c>
      <c r="AC1016" s="506">
        <f t="shared" si="58"/>
        <v>0</v>
      </c>
      <c r="AD1016" s="348"/>
    </row>
    <row r="1017" spans="1:30" s="336" customFormat="1" ht="15" customHeight="1">
      <c r="A1017" s="315" t="s">
        <v>41</v>
      </c>
      <c r="B1017" s="491" t="s">
        <v>3604</v>
      </c>
      <c r="C1017" s="317" t="s">
        <v>43</v>
      </c>
      <c r="D1017" s="317" t="s">
        <v>3618</v>
      </c>
      <c r="E1017" s="315" t="s">
        <v>5517</v>
      </c>
      <c r="F1017" s="315" t="s">
        <v>5518</v>
      </c>
      <c r="G1017" s="315" t="s">
        <v>33</v>
      </c>
      <c r="H1017" s="318" t="s">
        <v>5519</v>
      </c>
      <c r="I1017" s="319" t="e">
        <f>VLOOKUP(H1017,#REF!,1,FALSE)</f>
        <v>#REF!</v>
      </c>
      <c r="J1017" s="320" t="s">
        <v>5274</v>
      </c>
      <c r="K1017" s="315" t="s">
        <v>5520</v>
      </c>
      <c r="L1017" s="321" t="s">
        <v>5521</v>
      </c>
      <c r="M1017" s="322"/>
      <c r="N1017" s="378">
        <v>44531</v>
      </c>
      <c r="O1017" s="315"/>
      <c r="P1017" s="338">
        <v>3300</v>
      </c>
      <c r="Q1017" s="514">
        <v>0</v>
      </c>
      <c r="R1017" s="326">
        <f t="shared" si="57"/>
        <v>0</v>
      </c>
      <c r="S1017" s="327">
        <v>202309</v>
      </c>
      <c r="T1017" s="328" t="s">
        <v>5522</v>
      </c>
      <c r="U1017" s="329"/>
      <c r="V1017" s="516">
        <v>0</v>
      </c>
      <c r="W1017" s="517">
        <v>0</v>
      </c>
      <c r="X1017" s="518" t="s">
        <v>5523</v>
      </c>
      <c r="Y1017" s="518">
        <v>45260</v>
      </c>
      <c r="Z1017" s="322" t="s">
        <v>5524</v>
      </c>
      <c r="AA1017" s="472">
        <v>0</v>
      </c>
      <c r="AB1017" s="343">
        <v>0</v>
      </c>
      <c r="AC1017" s="506">
        <f t="shared" si="58"/>
        <v>0</v>
      </c>
      <c r="AD1017" s="348"/>
    </row>
    <row r="1018" spans="1:30" s="336" customFormat="1" ht="15" customHeight="1">
      <c r="A1018" s="315" t="s">
        <v>41</v>
      </c>
      <c r="B1018" s="491" t="s">
        <v>3604</v>
      </c>
      <c r="C1018" s="317" t="s">
        <v>43</v>
      </c>
      <c r="D1018" s="317" t="s">
        <v>3618</v>
      </c>
      <c r="E1018" s="315" t="s">
        <v>5517</v>
      </c>
      <c r="F1018" s="315" t="s">
        <v>5518</v>
      </c>
      <c r="G1018" s="315" t="s">
        <v>33</v>
      </c>
      <c r="H1018" s="318" t="s">
        <v>5519</v>
      </c>
      <c r="I1018" s="319" t="e">
        <f>VLOOKUP(H1018,#REF!,1,FALSE)</f>
        <v>#REF!</v>
      </c>
      <c r="J1018" s="320" t="s">
        <v>5274</v>
      </c>
      <c r="K1018" s="315" t="s">
        <v>5520</v>
      </c>
      <c r="L1018" s="321" t="s">
        <v>5525</v>
      </c>
      <c r="M1018" s="322"/>
      <c r="N1018" s="378">
        <v>44197</v>
      </c>
      <c r="O1018" s="315"/>
      <c r="P1018" s="338">
        <v>3300</v>
      </c>
      <c r="Q1018" s="514">
        <v>214.208</v>
      </c>
      <c r="R1018" s="326">
        <f t="shared" si="57"/>
        <v>706886.4</v>
      </c>
      <c r="S1018" s="327">
        <v>202309</v>
      </c>
      <c r="T1018" s="328" t="s">
        <v>5526</v>
      </c>
      <c r="U1018" s="329"/>
      <c r="V1018" s="547">
        <v>214.20787048299999</v>
      </c>
      <c r="W1018" s="517">
        <v>0</v>
      </c>
      <c r="X1018" s="518" t="s">
        <v>5523</v>
      </c>
      <c r="Y1018" s="518">
        <v>45260</v>
      </c>
      <c r="Z1018" s="322" t="s">
        <v>5527</v>
      </c>
      <c r="AA1018" s="472">
        <v>0</v>
      </c>
      <c r="AB1018" s="343">
        <v>0</v>
      </c>
      <c r="AC1018" s="506">
        <f t="shared" si="58"/>
        <v>0</v>
      </c>
      <c r="AD1018" s="348"/>
    </row>
    <row r="1019" spans="1:30" s="336" customFormat="1" ht="15" customHeight="1">
      <c r="A1019" s="315" t="s">
        <v>41</v>
      </c>
      <c r="B1019" s="491" t="s">
        <v>3604</v>
      </c>
      <c r="C1019" s="317" t="s">
        <v>43</v>
      </c>
      <c r="D1019" s="317" t="s">
        <v>3618</v>
      </c>
      <c r="E1019" s="315" t="s">
        <v>5528</v>
      </c>
      <c r="F1019" s="315" t="s">
        <v>5518</v>
      </c>
      <c r="G1019" s="315" t="s">
        <v>33</v>
      </c>
      <c r="H1019" s="318" t="s">
        <v>5529</v>
      </c>
      <c r="I1019" s="319" t="e">
        <f>VLOOKUP(H1019,#REF!,1,FALSE)</f>
        <v>#REF!</v>
      </c>
      <c r="J1019" s="320" t="s">
        <v>5274</v>
      </c>
      <c r="K1019" s="315" t="s">
        <v>5530</v>
      </c>
      <c r="L1019" s="321" t="s">
        <v>5531</v>
      </c>
      <c r="M1019" s="322"/>
      <c r="N1019" s="378">
        <v>44228</v>
      </c>
      <c r="O1019" s="315"/>
      <c r="P1019" s="338">
        <v>3100</v>
      </c>
      <c r="Q1019" s="514">
        <v>102.486</v>
      </c>
      <c r="R1019" s="326">
        <f t="shared" si="57"/>
        <v>317706.59999999998</v>
      </c>
      <c r="S1019" s="327">
        <v>202309</v>
      </c>
      <c r="T1019" s="328" t="s">
        <v>5532</v>
      </c>
      <c r="U1019" s="329"/>
      <c r="V1019" s="547">
        <v>102.485336304</v>
      </c>
      <c r="W1019" s="517">
        <v>0</v>
      </c>
      <c r="X1019" s="333">
        <v>44927</v>
      </c>
      <c r="Y1019" s="333">
        <v>45291</v>
      </c>
      <c r="Z1019" s="322" t="s">
        <v>5533</v>
      </c>
      <c r="AA1019" s="472">
        <v>0</v>
      </c>
      <c r="AB1019" s="343">
        <v>0</v>
      </c>
      <c r="AC1019" s="506">
        <f t="shared" si="58"/>
        <v>0</v>
      </c>
      <c r="AD1019" s="348"/>
    </row>
    <row r="1020" spans="1:30" s="336" customFormat="1" ht="15" customHeight="1">
      <c r="A1020" s="315" t="s">
        <v>41</v>
      </c>
      <c r="B1020" s="491" t="s">
        <v>3604</v>
      </c>
      <c r="C1020" s="317" t="s">
        <v>43</v>
      </c>
      <c r="D1020" s="317" t="s">
        <v>3618</v>
      </c>
      <c r="E1020" s="315" t="s">
        <v>5528</v>
      </c>
      <c r="F1020" s="315" t="s">
        <v>5518</v>
      </c>
      <c r="G1020" s="315" t="s">
        <v>33</v>
      </c>
      <c r="H1020" s="318" t="s">
        <v>5529</v>
      </c>
      <c r="I1020" s="319" t="e">
        <f>VLOOKUP(H1020,#REF!,1,FALSE)</f>
        <v>#REF!</v>
      </c>
      <c r="J1020" s="320" t="s">
        <v>5274</v>
      </c>
      <c r="K1020" s="315" t="s">
        <v>5534</v>
      </c>
      <c r="L1020" s="321" t="s">
        <v>5535</v>
      </c>
      <c r="M1020" s="322"/>
      <c r="N1020" s="378">
        <v>44228</v>
      </c>
      <c r="O1020" s="315"/>
      <c r="P1020" s="338">
        <v>2600</v>
      </c>
      <c r="Q1020" s="514">
        <v>98.031999999999996</v>
      </c>
      <c r="R1020" s="326">
        <f t="shared" si="57"/>
        <v>254883.20000000001</v>
      </c>
      <c r="S1020" s="327">
        <v>202309</v>
      </c>
      <c r="T1020" s="328" t="s">
        <v>5532</v>
      </c>
      <c r="U1020" s="329"/>
      <c r="V1020" s="547">
        <v>98.031661987000007</v>
      </c>
      <c r="W1020" s="517">
        <v>0</v>
      </c>
      <c r="X1020" s="333">
        <v>44927</v>
      </c>
      <c r="Y1020" s="333">
        <v>45291</v>
      </c>
      <c r="Z1020" s="322" t="s">
        <v>5536</v>
      </c>
      <c r="AA1020" s="472">
        <v>0</v>
      </c>
      <c r="AB1020" s="343">
        <v>0</v>
      </c>
      <c r="AC1020" s="506">
        <f t="shared" si="58"/>
        <v>0</v>
      </c>
      <c r="AD1020" s="348"/>
    </row>
    <row r="1021" spans="1:30" s="336" customFormat="1" ht="15" customHeight="1">
      <c r="A1021" s="315" t="s">
        <v>41</v>
      </c>
      <c r="B1021" s="491" t="s">
        <v>3604</v>
      </c>
      <c r="C1021" s="317" t="s">
        <v>43</v>
      </c>
      <c r="D1021" s="317" t="s">
        <v>3618</v>
      </c>
      <c r="E1021" s="315" t="s">
        <v>5528</v>
      </c>
      <c r="F1021" s="315" t="s">
        <v>5518</v>
      </c>
      <c r="G1021" s="315" t="s">
        <v>33</v>
      </c>
      <c r="H1021" s="318" t="s">
        <v>5529</v>
      </c>
      <c r="I1021" s="319" t="e">
        <f>VLOOKUP(H1021,#REF!,1,FALSE)</f>
        <v>#REF!</v>
      </c>
      <c r="J1021" s="320" t="s">
        <v>5274</v>
      </c>
      <c r="K1021" s="315" t="s">
        <v>5537</v>
      </c>
      <c r="L1021" s="321" t="s">
        <v>5538</v>
      </c>
      <c r="M1021" s="322"/>
      <c r="N1021" s="378">
        <v>44197</v>
      </c>
      <c r="O1021" s="315"/>
      <c r="P1021" s="338">
        <v>2200</v>
      </c>
      <c r="Q1021" s="514">
        <v>78.028000000000006</v>
      </c>
      <c r="R1021" s="326">
        <f t="shared" si="57"/>
        <v>171661.6</v>
      </c>
      <c r="S1021" s="327">
        <v>202309</v>
      </c>
      <c r="T1021" s="328" t="s">
        <v>5539</v>
      </c>
      <c r="U1021" s="329"/>
      <c r="V1021" s="547">
        <v>78.027227327000006</v>
      </c>
      <c r="W1021" s="517">
        <v>0</v>
      </c>
      <c r="X1021" s="333">
        <v>44927</v>
      </c>
      <c r="Y1021" s="333">
        <v>45291</v>
      </c>
      <c r="Z1021" s="322" t="s">
        <v>5540</v>
      </c>
      <c r="AA1021" s="472">
        <v>0</v>
      </c>
      <c r="AB1021" s="343">
        <v>0</v>
      </c>
      <c r="AC1021" s="506">
        <f t="shared" si="58"/>
        <v>0</v>
      </c>
      <c r="AD1021" s="348"/>
    </row>
    <row r="1022" spans="1:30" s="336" customFormat="1" ht="15" customHeight="1">
      <c r="A1022" s="315" t="s">
        <v>41</v>
      </c>
      <c r="B1022" s="491" t="s">
        <v>3604</v>
      </c>
      <c r="C1022" s="317" t="s">
        <v>43</v>
      </c>
      <c r="D1022" s="317" t="s">
        <v>3618</v>
      </c>
      <c r="E1022" s="315" t="s">
        <v>5528</v>
      </c>
      <c r="F1022" s="315" t="s">
        <v>5518</v>
      </c>
      <c r="G1022" s="315" t="s">
        <v>33</v>
      </c>
      <c r="H1022" s="318" t="s">
        <v>5529</v>
      </c>
      <c r="I1022" s="319" t="e">
        <f>VLOOKUP(H1022,#REF!,1,FALSE)</f>
        <v>#REF!</v>
      </c>
      <c r="J1022" s="320" t="s">
        <v>5274</v>
      </c>
      <c r="K1022" s="315" t="s">
        <v>5537</v>
      </c>
      <c r="L1022" s="321" t="s">
        <v>5541</v>
      </c>
      <c r="M1022" s="322"/>
      <c r="N1022" s="378">
        <v>44197</v>
      </c>
      <c r="O1022" s="315"/>
      <c r="P1022" s="338">
        <v>2200</v>
      </c>
      <c r="Q1022" s="514">
        <v>0</v>
      </c>
      <c r="R1022" s="326">
        <f t="shared" si="57"/>
        <v>0</v>
      </c>
      <c r="S1022" s="327">
        <v>202309</v>
      </c>
      <c r="T1022" s="328" t="s">
        <v>5542</v>
      </c>
      <c r="U1022" s="329"/>
      <c r="V1022" s="516">
        <v>0</v>
      </c>
      <c r="W1022" s="517">
        <v>0</v>
      </c>
      <c r="X1022" s="333">
        <v>44927</v>
      </c>
      <c r="Y1022" s="333">
        <v>45291</v>
      </c>
      <c r="Z1022" s="322" t="s">
        <v>5543</v>
      </c>
      <c r="AA1022" s="472">
        <v>0</v>
      </c>
      <c r="AB1022" s="343">
        <v>0</v>
      </c>
      <c r="AC1022" s="506">
        <f t="shared" si="58"/>
        <v>0</v>
      </c>
      <c r="AD1022" s="348"/>
    </row>
    <row r="1023" spans="1:30" s="336" customFormat="1" ht="15" customHeight="1">
      <c r="A1023" s="315" t="s">
        <v>41</v>
      </c>
      <c r="B1023" s="491" t="s">
        <v>3604</v>
      </c>
      <c r="C1023" s="317" t="s">
        <v>43</v>
      </c>
      <c r="D1023" s="317" t="s">
        <v>3618</v>
      </c>
      <c r="E1023" s="315" t="s">
        <v>5528</v>
      </c>
      <c r="F1023" s="315" t="s">
        <v>5518</v>
      </c>
      <c r="G1023" s="315" t="s">
        <v>33</v>
      </c>
      <c r="H1023" s="318" t="s">
        <v>5529</v>
      </c>
      <c r="I1023" s="319" t="e">
        <f>VLOOKUP(H1023,#REF!,1,FALSE)</f>
        <v>#REF!</v>
      </c>
      <c r="J1023" s="320" t="s">
        <v>5274</v>
      </c>
      <c r="K1023" s="315" t="s">
        <v>5544</v>
      </c>
      <c r="L1023" s="321" t="s">
        <v>5545</v>
      </c>
      <c r="M1023" s="322"/>
      <c r="N1023" s="378">
        <v>44197</v>
      </c>
      <c r="O1023" s="315"/>
      <c r="P1023" s="338">
        <v>3200</v>
      </c>
      <c r="Q1023" s="514">
        <v>179.82400000000001</v>
      </c>
      <c r="R1023" s="326">
        <f t="shared" si="57"/>
        <v>575436.80000000005</v>
      </c>
      <c r="S1023" s="327">
        <v>202309</v>
      </c>
      <c r="T1023" s="328" t="s">
        <v>5539</v>
      </c>
      <c r="U1023" s="329"/>
      <c r="V1023" s="547">
        <v>179.82363157500001</v>
      </c>
      <c r="W1023" s="517">
        <v>0</v>
      </c>
      <c r="X1023" s="333">
        <v>44927</v>
      </c>
      <c r="Y1023" s="333">
        <v>45291</v>
      </c>
      <c r="Z1023" s="322" t="s">
        <v>5546</v>
      </c>
      <c r="AA1023" s="472">
        <v>0</v>
      </c>
      <c r="AB1023" s="343">
        <v>0</v>
      </c>
      <c r="AC1023" s="506">
        <f t="shared" si="58"/>
        <v>0</v>
      </c>
      <c r="AD1023" s="348"/>
    </row>
    <row r="1024" spans="1:30" s="336" customFormat="1" ht="15" customHeight="1">
      <c r="A1024" s="315" t="s">
        <v>41</v>
      </c>
      <c r="B1024" s="491" t="s">
        <v>3604</v>
      </c>
      <c r="C1024" s="317" t="s">
        <v>43</v>
      </c>
      <c r="D1024" s="317" t="s">
        <v>3618</v>
      </c>
      <c r="E1024" s="315" t="s">
        <v>5547</v>
      </c>
      <c r="F1024" s="315" t="s">
        <v>5548</v>
      </c>
      <c r="G1024" s="315" t="s">
        <v>33</v>
      </c>
      <c r="H1024" s="318" t="s">
        <v>5549</v>
      </c>
      <c r="I1024" s="319" t="e">
        <f>VLOOKUP(H1024,#REF!,1,FALSE)</f>
        <v>#REF!</v>
      </c>
      <c r="J1024" s="320" t="s">
        <v>5274</v>
      </c>
      <c r="K1024" s="315" t="s">
        <v>5550</v>
      </c>
      <c r="L1024" s="321" t="s">
        <v>5551</v>
      </c>
      <c r="M1024" s="322"/>
      <c r="N1024" s="378">
        <v>44713</v>
      </c>
      <c r="O1024" s="315"/>
      <c r="P1024" s="338">
        <v>2200</v>
      </c>
      <c r="Q1024" s="514">
        <v>224.02</v>
      </c>
      <c r="R1024" s="326">
        <f t="shared" si="57"/>
        <v>492844</v>
      </c>
      <c r="S1024" s="327">
        <v>202309</v>
      </c>
      <c r="T1024" s="328" t="s">
        <v>5552</v>
      </c>
      <c r="U1024" s="329"/>
      <c r="V1024" s="547">
        <v>224.01901245100001</v>
      </c>
      <c r="W1024" s="517">
        <v>0</v>
      </c>
      <c r="X1024" s="333">
        <v>45078</v>
      </c>
      <c r="Y1024" s="333">
        <v>45443</v>
      </c>
      <c r="Z1024" s="322" t="s">
        <v>5553</v>
      </c>
      <c r="AA1024" s="472">
        <v>0</v>
      </c>
      <c r="AB1024" s="343">
        <v>0</v>
      </c>
      <c r="AC1024" s="506">
        <f t="shared" si="58"/>
        <v>0</v>
      </c>
      <c r="AD1024" s="348"/>
    </row>
    <row r="1025" spans="1:30" s="336" customFormat="1" ht="15" customHeight="1">
      <c r="A1025" s="315" t="s">
        <v>41</v>
      </c>
      <c r="B1025" s="491" t="s">
        <v>3604</v>
      </c>
      <c r="C1025" s="317" t="s">
        <v>43</v>
      </c>
      <c r="D1025" s="317" t="s">
        <v>3618</v>
      </c>
      <c r="E1025" s="315" t="s">
        <v>5547</v>
      </c>
      <c r="F1025" s="315" t="s">
        <v>5548</v>
      </c>
      <c r="G1025" s="315" t="s">
        <v>33</v>
      </c>
      <c r="H1025" s="318" t="s">
        <v>5549</v>
      </c>
      <c r="I1025" s="319" t="e">
        <f>VLOOKUP(H1025,#REF!,1,FALSE)</f>
        <v>#REF!</v>
      </c>
      <c r="J1025" s="320" t="s">
        <v>5274</v>
      </c>
      <c r="K1025" s="315" t="s">
        <v>5554</v>
      </c>
      <c r="L1025" s="321" t="s">
        <v>5555</v>
      </c>
      <c r="M1025" s="322"/>
      <c r="N1025" s="378">
        <v>44713</v>
      </c>
      <c r="O1025" s="315"/>
      <c r="P1025" s="338">
        <v>2500</v>
      </c>
      <c r="Q1025" s="514">
        <v>430.62</v>
      </c>
      <c r="R1025" s="326">
        <f t="shared" si="57"/>
        <v>1076550</v>
      </c>
      <c r="S1025" s="327">
        <v>202309</v>
      </c>
      <c r="T1025" s="328" t="s">
        <v>5552</v>
      </c>
      <c r="U1025" s="329"/>
      <c r="V1025" s="547">
        <v>430.62420654300001</v>
      </c>
      <c r="W1025" s="517">
        <v>0</v>
      </c>
      <c r="X1025" s="333">
        <v>45078</v>
      </c>
      <c r="Y1025" s="333">
        <v>45443</v>
      </c>
      <c r="Z1025" s="322" t="s">
        <v>5556</v>
      </c>
      <c r="AA1025" s="472">
        <v>0</v>
      </c>
      <c r="AB1025" s="343">
        <v>0</v>
      </c>
      <c r="AC1025" s="506">
        <f t="shared" si="58"/>
        <v>0</v>
      </c>
      <c r="AD1025" s="348"/>
    </row>
    <row r="1026" spans="1:30" s="336" customFormat="1" ht="15" customHeight="1">
      <c r="A1026" s="315" t="s">
        <v>41</v>
      </c>
      <c r="B1026" s="491" t="s">
        <v>3604</v>
      </c>
      <c r="C1026" s="317" t="s">
        <v>43</v>
      </c>
      <c r="D1026" s="317" t="s">
        <v>3618</v>
      </c>
      <c r="E1026" s="315" t="s">
        <v>5547</v>
      </c>
      <c r="F1026" s="315" t="s">
        <v>5548</v>
      </c>
      <c r="G1026" s="315" t="s">
        <v>33</v>
      </c>
      <c r="H1026" s="318" t="s">
        <v>5557</v>
      </c>
      <c r="I1026" s="319" t="e">
        <f>VLOOKUP(H1026,#REF!,1,FALSE)</f>
        <v>#REF!</v>
      </c>
      <c r="J1026" s="320" t="s">
        <v>5274</v>
      </c>
      <c r="K1026" s="315" t="s">
        <v>5558</v>
      </c>
      <c r="L1026" s="321" t="s">
        <v>5558</v>
      </c>
      <c r="M1026" s="322"/>
      <c r="N1026" s="378">
        <v>44743</v>
      </c>
      <c r="O1026" s="315"/>
      <c r="P1026" s="338">
        <v>0.05</v>
      </c>
      <c r="Q1026" s="514">
        <v>5535060</v>
      </c>
      <c r="R1026" s="326">
        <f t="shared" si="57"/>
        <v>276753</v>
      </c>
      <c r="S1026" s="327">
        <v>202309</v>
      </c>
      <c r="T1026" s="328" t="s">
        <v>5559</v>
      </c>
      <c r="U1026" s="329"/>
      <c r="V1026" s="516">
        <v>5535060.9728311999</v>
      </c>
      <c r="W1026" s="517">
        <v>0</v>
      </c>
      <c r="X1026" s="333">
        <v>45108</v>
      </c>
      <c r="Y1026" s="333">
        <v>45473</v>
      </c>
      <c r="Z1026" s="322" t="s">
        <v>5560</v>
      </c>
      <c r="AA1026" s="472">
        <v>0</v>
      </c>
      <c r="AB1026" s="343">
        <v>0</v>
      </c>
      <c r="AC1026" s="506">
        <f t="shared" si="58"/>
        <v>0</v>
      </c>
      <c r="AD1026" s="348"/>
    </row>
    <row r="1027" spans="1:30" s="336" customFormat="1" ht="15" customHeight="1">
      <c r="A1027" s="315" t="s">
        <v>41</v>
      </c>
      <c r="B1027" s="491" t="s">
        <v>3604</v>
      </c>
      <c r="C1027" s="317" t="s">
        <v>43</v>
      </c>
      <c r="D1027" s="317" t="s">
        <v>3618</v>
      </c>
      <c r="E1027" s="315" t="s">
        <v>5547</v>
      </c>
      <c r="F1027" s="315" t="s">
        <v>5548</v>
      </c>
      <c r="G1027" s="315" t="s">
        <v>33</v>
      </c>
      <c r="H1027" s="318" t="s">
        <v>5549</v>
      </c>
      <c r="I1027" s="319" t="e">
        <f>VLOOKUP(H1027,#REF!,1,FALSE)</f>
        <v>#REF!</v>
      </c>
      <c r="J1027" s="320" t="s">
        <v>5274</v>
      </c>
      <c r="K1027" s="318" t="s">
        <v>5561</v>
      </c>
      <c r="L1027" s="321" t="s">
        <v>5561</v>
      </c>
      <c r="M1027" s="322"/>
      <c r="N1027" s="378">
        <v>44835</v>
      </c>
      <c r="O1027" s="315"/>
      <c r="P1027" s="338">
        <v>2500</v>
      </c>
      <c r="Q1027" s="514">
        <v>77.66</v>
      </c>
      <c r="R1027" s="326">
        <f t="shared" si="57"/>
        <v>194150</v>
      </c>
      <c r="S1027" s="327">
        <v>202309</v>
      </c>
      <c r="T1027" s="328" t="s">
        <v>5562</v>
      </c>
      <c r="U1027" s="329"/>
      <c r="V1027" s="516">
        <v>77.657142639</v>
      </c>
      <c r="W1027" s="517">
        <v>0</v>
      </c>
      <c r="X1027" s="333">
        <v>45078</v>
      </c>
      <c r="Y1027" s="333">
        <v>45443</v>
      </c>
      <c r="Z1027" s="322" t="s">
        <v>5563</v>
      </c>
      <c r="AA1027" s="472">
        <v>0</v>
      </c>
      <c r="AB1027" s="506">
        <v>0</v>
      </c>
      <c r="AC1027" s="506">
        <f t="shared" si="58"/>
        <v>0</v>
      </c>
      <c r="AD1027" s="348"/>
    </row>
    <row r="1028" spans="1:30" s="336" customFormat="1" ht="15" customHeight="1">
      <c r="A1028" s="315" t="s">
        <v>41</v>
      </c>
      <c r="B1028" s="491" t="s">
        <v>3604</v>
      </c>
      <c r="C1028" s="317" t="s">
        <v>43</v>
      </c>
      <c r="D1028" s="317" t="s">
        <v>3618</v>
      </c>
      <c r="E1028" s="315" t="s">
        <v>5547</v>
      </c>
      <c r="F1028" s="315" t="s">
        <v>5548</v>
      </c>
      <c r="G1028" s="315" t="s">
        <v>33</v>
      </c>
      <c r="H1028" s="318" t="s">
        <v>5549</v>
      </c>
      <c r="I1028" s="319" t="e">
        <f>VLOOKUP(H1028,#REF!,1,FALSE)</f>
        <v>#REF!</v>
      </c>
      <c r="J1028" s="320" t="s">
        <v>5274</v>
      </c>
      <c r="K1028" s="318" t="s">
        <v>5564</v>
      </c>
      <c r="L1028" s="321" t="s">
        <v>5564</v>
      </c>
      <c r="M1028" s="322"/>
      <c r="N1028" s="378">
        <v>44835</v>
      </c>
      <c r="O1028" s="315"/>
      <c r="P1028" s="338">
        <v>2200</v>
      </c>
      <c r="Q1028" s="514">
        <v>37.93</v>
      </c>
      <c r="R1028" s="326">
        <f t="shared" si="57"/>
        <v>83446</v>
      </c>
      <c r="S1028" s="327">
        <v>202309</v>
      </c>
      <c r="T1028" s="328" t="s">
        <v>5562</v>
      </c>
      <c r="U1028" s="329"/>
      <c r="V1028" s="516">
        <v>37.928268433</v>
      </c>
      <c r="W1028" s="517">
        <v>0</v>
      </c>
      <c r="X1028" s="333">
        <v>45078</v>
      </c>
      <c r="Y1028" s="333">
        <v>45443</v>
      </c>
      <c r="Z1028" s="322" t="s">
        <v>5565</v>
      </c>
      <c r="AA1028" s="472">
        <v>0</v>
      </c>
      <c r="AB1028" s="506">
        <v>0</v>
      </c>
      <c r="AC1028" s="506">
        <f t="shared" si="58"/>
        <v>0</v>
      </c>
      <c r="AD1028" s="348"/>
    </row>
    <row r="1029" spans="1:30" s="336" customFormat="1" ht="15" customHeight="1">
      <c r="A1029" s="315" t="s">
        <v>41</v>
      </c>
      <c r="B1029" s="491" t="s">
        <v>3604</v>
      </c>
      <c r="C1029" s="317" t="s">
        <v>43</v>
      </c>
      <c r="D1029" s="317" t="s">
        <v>3618</v>
      </c>
      <c r="E1029" s="315" t="s">
        <v>5547</v>
      </c>
      <c r="F1029" s="315" t="s">
        <v>5548</v>
      </c>
      <c r="G1029" s="315" t="s">
        <v>33</v>
      </c>
      <c r="H1029" s="318" t="s">
        <v>5549</v>
      </c>
      <c r="I1029" s="319" t="e">
        <f>VLOOKUP(H1029,#REF!,1,FALSE)</f>
        <v>#REF!</v>
      </c>
      <c r="J1029" s="320" t="s">
        <v>5274</v>
      </c>
      <c r="K1029" s="318" t="s">
        <v>5566</v>
      </c>
      <c r="L1029" s="321" t="s">
        <v>5566</v>
      </c>
      <c r="M1029" s="322"/>
      <c r="N1029" s="378">
        <v>44927</v>
      </c>
      <c r="O1029" s="315"/>
      <c r="P1029" s="338">
        <v>2080</v>
      </c>
      <c r="Q1029" s="514">
        <v>32</v>
      </c>
      <c r="R1029" s="326">
        <f t="shared" ref="R1029:R1033" si="59">ROUND(P1029*Q1029,2)</f>
        <v>66560</v>
      </c>
      <c r="S1029" s="327">
        <v>202309</v>
      </c>
      <c r="T1029" s="328" t="s">
        <v>5458</v>
      </c>
      <c r="U1029" s="329"/>
      <c r="V1029" s="516">
        <v>31.995296225000001</v>
      </c>
      <c r="W1029" s="517">
        <v>0</v>
      </c>
      <c r="X1029" s="333">
        <v>45078</v>
      </c>
      <c r="Y1029" s="333">
        <v>45443</v>
      </c>
      <c r="Z1029" s="322" t="s">
        <v>5567</v>
      </c>
      <c r="AA1029" s="472">
        <v>0</v>
      </c>
      <c r="AB1029" s="343">
        <v>0</v>
      </c>
      <c r="AC1029" s="506">
        <f t="shared" si="58"/>
        <v>0</v>
      </c>
      <c r="AD1029" s="348"/>
    </row>
    <row r="1030" spans="1:30" s="336" customFormat="1" ht="15" customHeight="1">
      <c r="A1030" s="315" t="s">
        <v>41</v>
      </c>
      <c r="B1030" s="491" t="s">
        <v>3604</v>
      </c>
      <c r="C1030" s="317" t="s">
        <v>43</v>
      </c>
      <c r="D1030" s="317" t="s">
        <v>3618</v>
      </c>
      <c r="E1030" s="315" t="s">
        <v>5547</v>
      </c>
      <c r="F1030" s="315" t="s">
        <v>5548</v>
      </c>
      <c r="G1030" s="315" t="s">
        <v>33</v>
      </c>
      <c r="H1030" s="318" t="s">
        <v>5568</v>
      </c>
      <c r="I1030" s="319" t="e">
        <f>VLOOKUP(H1030,#REF!,1,FALSE)</f>
        <v>#REF!</v>
      </c>
      <c r="J1030" s="320" t="s">
        <v>5274</v>
      </c>
      <c r="K1030" s="318" t="s">
        <v>5569</v>
      </c>
      <c r="L1030" s="321" t="s">
        <v>5569</v>
      </c>
      <c r="M1030" s="322"/>
      <c r="N1030" s="378">
        <v>45078</v>
      </c>
      <c r="O1030" s="315"/>
      <c r="P1030" s="338">
        <v>2241</v>
      </c>
      <c r="Q1030" s="514">
        <v>146.29</v>
      </c>
      <c r="R1030" s="326">
        <f t="shared" si="59"/>
        <v>327835.89</v>
      </c>
      <c r="S1030" s="327">
        <v>202309</v>
      </c>
      <c r="T1030" s="328" t="s">
        <v>5570</v>
      </c>
      <c r="U1030" s="329"/>
      <c r="V1030" s="516">
        <v>146.29466758800001</v>
      </c>
      <c r="W1030" s="517">
        <v>0</v>
      </c>
      <c r="X1030" s="333">
        <v>45078</v>
      </c>
      <c r="Y1030" s="333">
        <v>45382</v>
      </c>
      <c r="Z1030" s="322" t="s">
        <v>5571</v>
      </c>
      <c r="AA1030" s="472">
        <v>0</v>
      </c>
      <c r="AB1030" s="343">
        <v>0</v>
      </c>
      <c r="AC1030" s="506">
        <f t="shared" si="58"/>
        <v>0</v>
      </c>
      <c r="AD1030" s="348"/>
    </row>
    <row r="1031" spans="1:30" s="336" customFormat="1" ht="15" customHeight="1">
      <c r="A1031" s="315" t="s">
        <v>41</v>
      </c>
      <c r="B1031" s="491" t="s">
        <v>3604</v>
      </c>
      <c r="C1031" s="317" t="s">
        <v>43</v>
      </c>
      <c r="D1031" s="317" t="s">
        <v>3618</v>
      </c>
      <c r="E1031" s="315" t="s">
        <v>5547</v>
      </c>
      <c r="F1031" s="315" t="s">
        <v>5548</v>
      </c>
      <c r="G1031" s="315" t="s">
        <v>33</v>
      </c>
      <c r="H1031" s="318" t="s">
        <v>5572</v>
      </c>
      <c r="I1031" s="319" t="e">
        <f>VLOOKUP(H1031,#REF!,1,FALSE)</f>
        <v>#REF!</v>
      </c>
      <c r="J1031" s="320" t="s">
        <v>5274</v>
      </c>
      <c r="K1031" s="318" t="s">
        <v>5573</v>
      </c>
      <c r="L1031" s="321" t="s">
        <v>5573</v>
      </c>
      <c r="M1031" s="322"/>
      <c r="N1031" s="378">
        <v>45078</v>
      </c>
      <c r="O1031" s="315" t="s">
        <v>5574</v>
      </c>
      <c r="P1031" s="338">
        <v>2520</v>
      </c>
      <c r="Q1031" s="514">
        <v>14.85</v>
      </c>
      <c r="R1031" s="326">
        <f t="shared" si="59"/>
        <v>37422</v>
      </c>
      <c r="S1031" s="327">
        <v>202309</v>
      </c>
      <c r="T1031" s="328" t="s">
        <v>5575</v>
      </c>
      <c r="U1031" s="329"/>
      <c r="V1031" s="516">
        <v>14.850921219</v>
      </c>
      <c r="W1031" s="517">
        <v>0</v>
      </c>
      <c r="X1031" s="333">
        <v>45078</v>
      </c>
      <c r="Y1031" s="333">
        <v>45443</v>
      </c>
      <c r="Z1031" s="322" t="s">
        <v>5576</v>
      </c>
      <c r="AA1031" s="472">
        <v>0</v>
      </c>
      <c r="AB1031" s="506">
        <v>0</v>
      </c>
      <c r="AC1031" s="506">
        <f t="shared" si="58"/>
        <v>0</v>
      </c>
      <c r="AD1031" s="348"/>
    </row>
    <row r="1032" spans="1:30" s="336" customFormat="1" ht="15" customHeight="1">
      <c r="A1032" s="315" t="s">
        <v>41</v>
      </c>
      <c r="B1032" s="491" t="s">
        <v>3604</v>
      </c>
      <c r="C1032" s="317" t="s">
        <v>43</v>
      </c>
      <c r="D1032" s="317" t="s">
        <v>3618</v>
      </c>
      <c r="E1032" s="315" t="s">
        <v>5547</v>
      </c>
      <c r="F1032" s="315" t="s">
        <v>5548</v>
      </c>
      <c r="G1032" s="315" t="s">
        <v>33</v>
      </c>
      <c r="H1032" s="318" t="s">
        <v>5572</v>
      </c>
      <c r="I1032" s="319" t="e">
        <f>VLOOKUP(H1032,#REF!,1,FALSE)</f>
        <v>#REF!</v>
      </c>
      <c r="J1032" s="320" t="s">
        <v>5274</v>
      </c>
      <c r="K1032" s="318" t="s">
        <v>5573</v>
      </c>
      <c r="L1032" s="321" t="s">
        <v>5573</v>
      </c>
      <c r="M1032" s="322"/>
      <c r="N1032" s="378">
        <v>45078</v>
      </c>
      <c r="O1032" s="315" t="s">
        <v>5577</v>
      </c>
      <c r="P1032" s="338">
        <v>2340</v>
      </c>
      <c r="Q1032" s="514">
        <v>0</v>
      </c>
      <c r="R1032" s="326">
        <f t="shared" si="59"/>
        <v>0</v>
      </c>
      <c r="S1032" s="327">
        <v>202309</v>
      </c>
      <c r="T1032" s="328" t="s">
        <v>5575</v>
      </c>
      <c r="U1032" s="329"/>
      <c r="V1032" s="516">
        <v>0</v>
      </c>
      <c r="W1032" s="517">
        <v>0</v>
      </c>
      <c r="X1032" s="333">
        <v>45078</v>
      </c>
      <c r="Y1032" s="333">
        <v>45443</v>
      </c>
      <c r="Z1032" s="322" t="s">
        <v>5576</v>
      </c>
      <c r="AA1032" s="472">
        <v>0</v>
      </c>
      <c r="AB1032" s="506">
        <v>0</v>
      </c>
      <c r="AC1032" s="506">
        <f t="shared" si="58"/>
        <v>0</v>
      </c>
      <c r="AD1032" s="348"/>
    </row>
    <row r="1033" spans="1:30" s="52" customFormat="1" ht="15" customHeight="1">
      <c r="A1033" s="53" t="s">
        <v>41</v>
      </c>
      <c r="B1033" s="241" t="s">
        <v>3604</v>
      </c>
      <c r="C1033" s="54" t="s">
        <v>43</v>
      </c>
      <c r="D1033" s="54" t="s">
        <v>3618</v>
      </c>
      <c r="E1033" s="53" t="s">
        <v>5547</v>
      </c>
      <c r="F1033" s="53" t="s">
        <v>5548</v>
      </c>
      <c r="G1033" s="53" t="s">
        <v>33</v>
      </c>
      <c r="H1033" s="55" t="s">
        <v>5578</v>
      </c>
      <c r="I1033" s="35" t="e">
        <f>VLOOKUP(H1033,#REF!,1,FALSE)</f>
        <v>#REF!</v>
      </c>
      <c r="J1033" s="56" t="s">
        <v>5274</v>
      </c>
      <c r="K1033" s="55" t="s">
        <v>5579</v>
      </c>
      <c r="L1033" s="57" t="s">
        <v>5580</v>
      </c>
      <c r="M1033" s="58"/>
      <c r="N1033" s="114">
        <v>45170</v>
      </c>
      <c r="O1033" s="53"/>
      <c r="P1033" s="66">
        <v>1800</v>
      </c>
      <c r="Q1033" s="269">
        <v>81.650000000000006</v>
      </c>
      <c r="R1033" s="62">
        <f t="shared" si="59"/>
        <v>146970</v>
      </c>
      <c r="S1033" s="45">
        <v>202309</v>
      </c>
      <c r="T1033" s="63" t="s">
        <v>5581</v>
      </c>
      <c r="U1033" s="64"/>
      <c r="V1033" s="270">
        <v>81.647438242999996</v>
      </c>
      <c r="W1033" s="271"/>
      <c r="X1033" s="49"/>
      <c r="Y1033" s="49"/>
      <c r="Z1033" s="58" t="s">
        <v>5582</v>
      </c>
      <c r="AA1033" s="223"/>
      <c r="AB1033" s="258"/>
      <c r="AC1033" s="258"/>
      <c r="AD1033" s="80"/>
    </row>
    <row r="1034" spans="1:30" s="52" customFormat="1" ht="15" customHeight="1">
      <c r="A1034" s="53" t="s">
        <v>41</v>
      </c>
      <c r="B1034" s="241" t="s">
        <v>3604</v>
      </c>
      <c r="C1034" s="54" t="s">
        <v>43</v>
      </c>
      <c r="D1034" s="54" t="s">
        <v>3618</v>
      </c>
      <c r="E1034" s="53" t="s">
        <v>5583</v>
      </c>
      <c r="F1034" s="53" t="s">
        <v>5584</v>
      </c>
      <c r="G1034" s="53" t="s">
        <v>33</v>
      </c>
      <c r="H1034" s="55" t="s">
        <v>5585</v>
      </c>
      <c r="I1034" s="35" t="e">
        <f>VLOOKUP(H1034,#REF!,1,FALSE)</f>
        <v>#REF!</v>
      </c>
      <c r="J1034" s="56" t="s">
        <v>5274</v>
      </c>
      <c r="K1034" s="53" t="s">
        <v>5586</v>
      </c>
      <c r="L1034" s="57" t="s">
        <v>5587</v>
      </c>
      <c r="M1034" s="58"/>
      <c r="N1034" s="114">
        <v>44621</v>
      </c>
      <c r="O1034" s="53"/>
      <c r="P1034" s="66" t="s">
        <v>5588</v>
      </c>
      <c r="Q1034" s="269">
        <v>0</v>
      </c>
      <c r="R1034" s="62">
        <f>ROUND(Q1034*3000,2)</f>
        <v>0</v>
      </c>
      <c r="S1034" s="45">
        <v>202309</v>
      </c>
      <c r="T1034" s="63" t="s">
        <v>5589</v>
      </c>
      <c r="U1034" s="64"/>
      <c r="V1034" s="270">
        <v>0</v>
      </c>
      <c r="W1034" s="271">
        <v>0</v>
      </c>
      <c r="X1034" s="49"/>
      <c r="Y1034" s="49"/>
      <c r="Z1034" s="58" t="s">
        <v>5590</v>
      </c>
      <c r="AA1034" s="223">
        <v>0</v>
      </c>
      <c r="AB1034" s="81">
        <v>0</v>
      </c>
      <c r="AC1034" s="258">
        <f t="shared" si="58"/>
        <v>0</v>
      </c>
      <c r="AD1034" s="80"/>
    </row>
    <row r="1035" spans="1:30" s="336" customFormat="1" ht="15" customHeight="1">
      <c r="A1035" s="315" t="s">
        <v>41</v>
      </c>
      <c r="B1035" s="491" t="s">
        <v>3604</v>
      </c>
      <c r="C1035" s="317" t="s">
        <v>43</v>
      </c>
      <c r="D1035" s="317" t="s">
        <v>3618</v>
      </c>
      <c r="E1035" s="315" t="s">
        <v>5591</v>
      </c>
      <c r="F1035" s="315" t="s">
        <v>5592</v>
      </c>
      <c r="G1035" s="315" t="s">
        <v>33</v>
      </c>
      <c r="H1035" s="318" t="s">
        <v>5593</v>
      </c>
      <c r="I1035" s="319" t="e">
        <f>VLOOKUP(H1035,#REF!,1,FALSE)</f>
        <v>#REF!</v>
      </c>
      <c r="J1035" s="320" t="s">
        <v>5299</v>
      </c>
      <c r="K1035" s="315" t="s">
        <v>5594</v>
      </c>
      <c r="L1035" s="321" t="s">
        <v>5594</v>
      </c>
      <c r="M1035" s="322"/>
      <c r="N1035" s="378">
        <v>44774</v>
      </c>
      <c r="O1035" s="315"/>
      <c r="P1035" s="338">
        <v>2150</v>
      </c>
      <c r="Q1035" s="514">
        <v>87.998000000000005</v>
      </c>
      <c r="R1035" s="326">
        <f t="shared" ref="R1035:R1054" si="60">ROUND(P1035*Q1035,2)</f>
        <v>189195.7</v>
      </c>
      <c r="S1035" s="327">
        <v>202309</v>
      </c>
      <c r="T1035" s="328" t="s">
        <v>5595</v>
      </c>
      <c r="U1035" s="329"/>
      <c r="V1035" s="547">
        <v>87.997924804999997</v>
      </c>
      <c r="W1035" s="517">
        <v>0</v>
      </c>
      <c r="X1035" s="333">
        <v>45139</v>
      </c>
      <c r="Y1035" s="333">
        <v>45504</v>
      </c>
      <c r="Z1035" s="322" t="s">
        <v>5596</v>
      </c>
      <c r="AA1035" s="472">
        <v>0</v>
      </c>
      <c r="AB1035" s="343">
        <v>0</v>
      </c>
      <c r="AC1035" s="506">
        <f t="shared" si="58"/>
        <v>0</v>
      </c>
      <c r="AD1035" s="348"/>
    </row>
    <row r="1036" spans="1:30" s="336" customFormat="1" ht="15" customHeight="1">
      <c r="A1036" s="315" t="s">
        <v>41</v>
      </c>
      <c r="B1036" s="491" t="s">
        <v>3604</v>
      </c>
      <c r="C1036" s="317" t="s">
        <v>43</v>
      </c>
      <c r="D1036" s="317" t="s">
        <v>3618</v>
      </c>
      <c r="E1036" s="315" t="s">
        <v>5591</v>
      </c>
      <c r="F1036" s="315" t="s">
        <v>5592</v>
      </c>
      <c r="G1036" s="315" t="s">
        <v>33</v>
      </c>
      <c r="H1036" s="318" t="s">
        <v>5593</v>
      </c>
      <c r="I1036" s="319" t="e">
        <f>VLOOKUP(H1036,#REF!,1,FALSE)</f>
        <v>#REF!</v>
      </c>
      <c r="J1036" s="320" t="s">
        <v>5299</v>
      </c>
      <c r="K1036" s="315" t="s">
        <v>5597</v>
      </c>
      <c r="L1036" s="321" t="s">
        <v>5597</v>
      </c>
      <c r="M1036" s="322"/>
      <c r="N1036" s="378">
        <v>44774</v>
      </c>
      <c r="O1036" s="315"/>
      <c r="P1036" s="338">
        <v>3100</v>
      </c>
      <c r="Q1036" s="514">
        <v>231.57900000000001</v>
      </c>
      <c r="R1036" s="326">
        <f t="shared" si="60"/>
        <v>717894.9</v>
      </c>
      <c r="S1036" s="327">
        <v>202309</v>
      </c>
      <c r="T1036" s="328" t="s">
        <v>5598</v>
      </c>
      <c r="U1036" s="329"/>
      <c r="V1036" s="547">
        <v>231.578491211</v>
      </c>
      <c r="W1036" s="517">
        <v>0</v>
      </c>
      <c r="X1036" s="333">
        <v>45139</v>
      </c>
      <c r="Y1036" s="333">
        <v>45504</v>
      </c>
      <c r="Z1036" s="322" t="s">
        <v>5599</v>
      </c>
      <c r="AA1036" s="472">
        <v>0</v>
      </c>
      <c r="AB1036" s="343">
        <v>0</v>
      </c>
      <c r="AC1036" s="506">
        <f t="shared" si="58"/>
        <v>0</v>
      </c>
      <c r="AD1036" s="348"/>
    </row>
    <row r="1037" spans="1:30" s="52" customFormat="1" ht="15" customHeight="1">
      <c r="A1037" s="53" t="s">
        <v>41</v>
      </c>
      <c r="B1037" s="241" t="s">
        <v>3604</v>
      </c>
      <c r="C1037" s="54" t="s">
        <v>43</v>
      </c>
      <c r="D1037" s="54" t="s">
        <v>3618</v>
      </c>
      <c r="E1037" s="53" t="s">
        <v>5591</v>
      </c>
      <c r="F1037" s="53" t="s">
        <v>5592</v>
      </c>
      <c r="G1037" s="53" t="s">
        <v>33</v>
      </c>
      <c r="H1037" s="55" t="s">
        <v>5600</v>
      </c>
      <c r="I1037" s="35" t="e">
        <f>VLOOKUP(H1037,#REF!,1,FALSE)</f>
        <v>#REF!</v>
      </c>
      <c r="J1037" s="56" t="s">
        <v>5299</v>
      </c>
      <c r="K1037" s="53"/>
      <c r="L1037" s="57" t="s">
        <v>5601</v>
      </c>
      <c r="M1037" s="58"/>
      <c r="N1037" s="114">
        <v>44866</v>
      </c>
      <c r="O1037" s="53"/>
      <c r="P1037" s="66">
        <v>2850</v>
      </c>
      <c r="Q1037" s="269">
        <v>0</v>
      </c>
      <c r="R1037" s="62">
        <f t="shared" si="60"/>
        <v>0</v>
      </c>
      <c r="S1037" s="45">
        <v>202309</v>
      </c>
      <c r="T1037" s="63" t="s">
        <v>5602</v>
      </c>
      <c r="U1037" s="64"/>
      <c r="V1037" s="270">
        <v>0</v>
      </c>
      <c r="W1037" s="271">
        <v>0</v>
      </c>
      <c r="X1037" s="49"/>
      <c r="Y1037" s="49"/>
      <c r="Z1037" s="58" t="s">
        <v>5603</v>
      </c>
      <c r="AA1037" s="223">
        <v>0</v>
      </c>
      <c r="AB1037" s="81">
        <v>0</v>
      </c>
      <c r="AC1037" s="258">
        <f t="shared" si="58"/>
        <v>0</v>
      </c>
      <c r="AD1037" s="80"/>
    </row>
    <row r="1038" spans="1:30" s="336" customFormat="1" ht="15" customHeight="1">
      <c r="A1038" s="315" t="s">
        <v>41</v>
      </c>
      <c r="B1038" s="491" t="s">
        <v>3604</v>
      </c>
      <c r="C1038" s="317" t="s">
        <v>43</v>
      </c>
      <c r="D1038" s="317" t="s">
        <v>3618</v>
      </c>
      <c r="E1038" s="315" t="s">
        <v>5591</v>
      </c>
      <c r="F1038" s="315" t="s">
        <v>5592</v>
      </c>
      <c r="G1038" s="315" t="s">
        <v>33</v>
      </c>
      <c r="H1038" s="318" t="s">
        <v>5604</v>
      </c>
      <c r="I1038" s="319" t="e">
        <f>VLOOKUP(H1038,#REF!,1,FALSE)</f>
        <v>#REF!</v>
      </c>
      <c r="J1038" s="320" t="s">
        <v>5274</v>
      </c>
      <c r="K1038" s="315" t="s">
        <v>5605</v>
      </c>
      <c r="L1038" s="321" t="s">
        <v>5606</v>
      </c>
      <c r="M1038" s="322"/>
      <c r="N1038" s="378">
        <v>44958</v>
      </c>
      <c r="O1038" s="315"/>
      <c r="P1038" s="338">
        <v>3100</v>
      </c>
      <c r="Q1038" s="514">
        <v>273.37700000000001</v>
      </c>
      <c r="R1038" s="326">
        <f t="shared" si="60"/>
        <v>847468.7</v>
      </c>
      <c r="S1038" s="327">
        <v>202309</v>
      </c>
      <c r="T1038" s="328" t="s">
        <v>5607</v>
      </c>
      <c r="U1038" s="329"/>
      <c r="V1038" s="547">
        <v>273.37666436500001</v>
      </c>
      <c r="W1038" s="517">
        <v>0</v>
      </c>
      <c r="X1038" s="333">
        <v>44958</v>
      </c>
      <c r="Y1038" s="333">
        <v>45322</v>
      </c>
      <c r="Z1038" s="322" t="s">
        <v>5608</v>
      </c>
      <c r="AA1038" s="472">
        <v>0</v>
      </c>
      <c r="AB1038" s="343">
        <v>0</v>
      </c>
      <c r="AC1038" s="506">
        <f t="shared" si="58"/>
        <v>0</v>
      </c>
      <c r="AD1038" s="348"/>
    </row>
    <row r="1039" spans="1:30" s="336" customFormat="1" ht="15" customHeight="1">
      <c r="A1039" s="315" t="s">
        <v>41</v>
      </c>
      <c r="B1039" s="491" t="s">
        <v>3604</v>
      </c>
      <c r="C1039" s="317" t="s">
        <v>43</v>
      </c>
      <c r="D1039" s="317" t="s">
        <v>3618</v>
      </c>
      <c r="E1039" s="315" t="s">
        <v>5591</v>
      </c>
      <c r="F1039" s="315" t="s">
        <v>5592</v>
      </c>
      <c r="G1039" s="315" t="s">
        <v>33</v>
      </c>
      <c r="H1039" s="318" t="s">
        <v>5604</v>
      </c>
      <c r="I1039" s="319" t="e">
        <f>VLOOKUP(H1039,#REF!,1,FALSE)</f>
        <v>#REF!</v>
      </c>
      <c r="J1039" s="320" t="s">
        <v>5274</v>
      </c>
      <c r="K1039" s="315" t="s">
        <v>5609</v>
      </c>
      <c r="L1039" s="321" t="s">
        <v>5610</v>
      </c>
      <c r="M1039" s="322"/>
      <c r="N1039" s="378">
        <v>44958</v>
      </c>
      <c r="O1039" s="315"/>
      <c r="P1039" s="338">
        <v>2100</v>
      </c>
      <c r="Q1039" s="514">
        <v>7.6980000000000004</v>
      </c>
      <c r="R1039" s="326">
        <f t="shared" si="60"/>
        <v>16165.8</v>
      </c>
      <c r="S1039" s="327">
        <v>202309</v>
      </c>
      <c r="T1039" s="328" t="s">
        <v>5611</v>
      </c>
      <c r="U1039" s="329"/>
      <c r="V1039" s="547">
        <v>7.6974702480000001</v>
      </c>
      <c r="W1039" s="517">
        <v>0</v>
      </c>
      <c r="X1039" s="333">
        <v>44958</v>
      </c>
      <c r="Y1039" s="333">
        <v>45322</v>
      </c>
      <c r="Z1039" s="322" t="s">
        <v>5612</v>
      </c>
      <c r="AA1039" s="472">
        <v>0</v>
      </c>
      <c r="AB1039" s="343">
        <v>0</v>
      </c>
      <c r="AC1039" s="506">
        <f t="shared" si="58"/>
        <v>0</v>
      </c>
      <c r="AD1039" s="348"/>
    </row>
    <row r="1040" spans="1:30" s="336" customFormat="1" ht="15" customHeight="1">
      <c r="A1040" s="548" t="s">
        <v>41</v>
      </c>
      <c r="B1040" s="549" t="s">
        <v>3604</v>
      </c>
      <c r="C1040" s="525" t="s">
        <v>43</v>
      </c>
      <c r="D1040" s="525" t="s">
        <v>3618</v>
      </c>
      <c r="E1040" s="548" t="s">
        <v>5591</v>
      </c>
      <c r="F1040" s="548" t="s">
        <v>5592</v>
      </c>
      <c r="G1040" s="548" t="s">
        <v>33</v>
      </c>
      <c r="H1040" s="318" t="s">
        <v>5604</v>
      </c>
      <c r="I1040" s="319" t="e">
        <f>VLOOKUP(H1040,#REF!,1,FALSE)</f>
        <v>#REF!</v>
      </c>
      <c r="J1040" s="320" t="s">
        <v>5274</v>
      </c>
      <c r="K1040" s="548" t="s">
        <v>5605</v>
      </c>
      <c r="L1040" s="321" t="s">
        <v>5606</v>
      </c>
      <c r="M1040" s="550"/>
      <c r="N1040" s="378">
        <v>44958</v>
      </c>
      <c r="O1040" s="548"/>
      <c r="P1040" s="551">
        <v>3100</v>
      </c>
      <c r="Q1040" s="552">
        <v>12.805</v>
      </c>
      <c r="R1040" s="553">
        <f t="shared" si="60"/>
        <v>39695.5</v>
      </c>
      <c r="S1040" s="520">
        <v>202307</v>
      </c>
      <c r="T1040" s="554" t="s">
        <v>5613</v>
      </c>
      <c r="U1040" s="329"/>
      <c r="V1040" s="555">
        <v>0</v>
      </c>
      <c r="W1040" s="556"/>
      <c r="X1040" s="333"/>
      <c r="Y1040" s="333"/>
      <c r="Z1040" s="322"/>
      <c r="AA1040" s="472"/>
      <c r="AB1040" s="557"/>
      <c r="AC1040" s="558"/>
      <c r="AD1040" s="348"/>
    </row>
    <row r="1041" spans="1:35" s="336" customFormat="1" ht="15" customHeight="1">
      <c r="A1041" s="315" t="s">
        <v>41</v>
      </c>
      <c r="B1041" s="491" t="s">
        <v>3604</v>
      </c>
      <c r="C1041" s="317" t="s">
        <v>43</v>
      </c>
      <c r="D1041" s="317" t="s">
        <v>3618</v>
      </c>
      <c r="E1041" s="315" t="s">
        <v>5591</v>
      </c>
      <c r="F1041" s="315" t="s">
        <v>5592</v>
      </c>
      <c r="G1041" s="315" t="s">
        <v>33</v>
      </c>
      <c r="H1041" s="318" t="s">
        <v>5604</v>
      </c>
      <c r="I1041" s="319" t="e">
        <f>VLOOKUP(H1041,#REF!,1,FALSE)</f>
        <v>#REF!</v>
      </c>
      <c r="J1041" s="320" t="s">
        <v>5274</v>
      </c>
      <c r="K1041" s="315" t="s">
        <v>5605</v>
      </c>
      <c r="L1041" s="321" t="s">
        <v>5606</v>
      </c>
      <c r="M1041" s="322"/>
      <c r="N1041" s="378">
        <v>44958</v>
      </c>
      <c r="O1041" s="315"/>
      <c r="P1041" s="551">
        <v>3100</v>
      </c>
      <c r="Q1041" s="552">
        <v>8.0050000000000008</v>
      </c>
      <c r="R1041" s="553">
        <f t="shared" si="60"/>
        <v>24815.5</v>
      </c>
      <c r="S1041" s="520">
        <v>202308</v>
      </c>
      <c r="T1041" s="554" t="s">
        <v>5614</v>
      </c>
      <c r="U1041" s="329"/>
      <c r="V1041" s="555">
        <v>0</v>
      </c>
      <c r="W1041" s="558"/>
      <c r="X1041" s="333"/>
      <c r="Y1041" s="333"/>
      <c r="Z1041" s="402"/>
      <c r="AA1041" s="333"/>
      <c r="AB1041" s="333"/>
      <c r="AC1041" s="333"/>
      <c r="AD1041" s="348"/>
    </row>
    <row r="1042" spans="1:35" s="336" customFormat="1" ht="15" customHeight="1">
      <c r="A1042" s="315" t="s">
        <v>41</v>
      </c>
      <c r="B1042" s="491" t="s">
        <v>3604</v>
      </c>
      <c r="C1042" s="317" t="s">
        <v>43</v>
      </c>
      <c r="D1042" s="317" t="s">
        <v>3618</v>
      </c>
      <c r="E1042" s="315" t="s">
        <v>4908</v>
      </c>
      <c r="F1042" s="315" t="s">
        <v>5615</v>
      </c>
      <c r="G1042" s="315" t="s">
        <v>33</v>
      </c>
      <c r="H1042" s="318" t="s">
        <v>5616</v>
      </c>
      <c r="I1042" s="319" t="e">
        <f>VLOOKUP(H1042,#REF!,1,FALSE)</f>
        <v>#REF!</v>
      </c>
      <c r="J1042" s="320" t="s">
        <v>5274</v>
      </c>
      <c r="K1042" s="315" t="s">
        <v>5617</v>
      </c>
      <c r="L1042" s="321" t="s">
        <v>5618</v>
      </c>
      <c r="M1042" s="322"/>
      <c r="N1042" s="378">
        <v>44593</v>
      </c>
      <c r="O1042" s="315"/>
      <c r="P1042" s="551">
        <v>2100</v>
      </c>
      <c r="Q1042" s="552">
        <v>348.08800000000002</v>
      </c>
      <c r="R1042" s="553">
        <f t="shared" si="60"/>
        <v>730984.8</v>
      </c>
      <c r="S1042" s="327">
        <v>202309</v>
      </c>
      <c r="T1042" s="328" t="s">
        <v>5619</v>
      </c>
      <c r="U1042" s="329"/>
      <c r="V1042" s="559">
        <v>348.08788294300001</v>
      </c>
      <c r="W1042" s="556">
        <v>0</v>
      </c>
      <c r="X1042" s="333">
        <v>44958</v>
      </c>
      <c r="Y1042" s="333">
        <v>45322</v>
      </c>
      <c r="Z1042" s="322" t="s">
        <v>5620</v>
      </c>
      <c r="AA1042" s="472">
        <v>0</v>
      </c>
      <c r="AB1042" s="557">
        <v>0</v>
      </c>
      <c r="AC1042" s="558">
        <f t="shared" si="58"/>
        <v>0</v>
      </c>
      <c r="AD1042" s="348"/>
    </row>
    <row r="1043" spans="1:35" s="336" customFormat="1" ht="15" customHeight="1">
      <c r="A1043" s="315" t="s">
        <v>41</v>
      </c>
      <c r="B1043" s="491" t="s">
        <v>3604</v>
      </c>
      <c r="C1043" s="317" t="s">
        <v>43</v>
      </c>
      <c r="D1043" s="317" t="s">
        <v>3618</v>
      </c>
      <c r="E1043" s="315" t="s">
        <v>4908</v>
      </c>
      <c r="F1043" s="315" t="s">
        <v>5615</v>
      </c>
      <c r="G1043" s="315" t="s">
        <v>33</v>
      </c>
      <c r="H1043" s="318" t="s">
        <v>5616</v>
      </c>
      <c r="I1043" s="319" t="e">
        <f>VLOOKUP(H1043,#REF!,1,FALSE)</f>
        <v>#REF!</v>
      </c>
      <c r="J1043" s="320" t="s">
        <v>5274</v>
      </c>
      <c r="K1043" s="315" t="s">
        <v>5617</v>
      </c>
      <c r="L1043" s="321" t="s">
        <v>5621</v>
      </c>
      <c r="M1043" s="322"/>
      <c r="N1043" s="378">
        <v>44593</v>
      </c>
      <c r="O1043" s="315"/>
      <c r="P1043" s="551">
        <v>2100</v>
      </c>
      <c r="Q1043" s="552">
        <v>0</v>
      </c>
      <c r="R1043" s="553">
        <f t="shared" si="60"/>
        <v>0</v>
      </c>
      <c r="S1043" s="327">
        <v>202309</v>
      </c>
      <c r="T1043" s="328" t="s">
        <v>5622</v>
      </c>
      <c r="U1043" s="329"/>
      <c r="V1043" s="555">
        <v>0</v>
      </c>
      <c r="W1043" s="556">
        <v>0</v>
      </c>
      <c r="X1043" s="333">
        <v>44958</v>
      </c>
      <c r="Y1043" s="333">
        <v>45322</v>
      </c>
      <c r="Z1043" s="322" t="s">
        <v>5623</v>
      </c>
      <c r="AA1043" s="472">
        <v>0</v>
      </c>
      <c r="AB1043" s="557">
        <v>0</v>
      </c>
      <c r="AC1043" s="558">
        <f t="shared" si="58"/>
        <v>0</v>
      </c>
      <c r="AD1043" s="348"/>
    </row>
    <row r="1044" spans="1:35" s="336" customFormat="1" ht="15" customHeight="1">
      <c r="A1044" s="315" t="s">
        <v>41</v>
      </c>
      <c r="B1044" s="491" t="s">
        <v>3604</v>
      </c>
      <c r="C1044" s="317" t="s">
        <v>43</v>
      </c>
      <c r="D1044" s="317" t="s">
        <v>3618</v>
      </c>
      <c r="E1044" s="315" t="s">
        <v>4908</v>
      </c>
      <c r="F1044" s="315" t="s">
        <v>5615</v>
      </c>
      <c r="G1044" s="315" t="s">
        <v>33</v>
      </c>
      <c r="H1044" s="318" t="s">
        <v>5616</v>
      </c>
      <c r="I1044" s="319" t="e">
        <f>VLOOKUP(H1044,#REF!,1,FALSE)</f>
        <v>#REF!</v>
      </c>
      <c r="J1044" s="320" t="s">
        <v>5274</v>
      </c>
      <c r="K1044" s="315" t="s">
        <v>5624</v>
      </c>
      <c r="L1044" s="321" t="s">
        <v>5625</v>
      </c>
      <c r="M1044" s="322"/>
      <c r="N1044" s="378">
        <v>44593</v>
      </c>
      <c r="O1044" s="315"/>
      <c r="P1044" s="551">
        <v>3100</v>
      </c>
      <c r="Q1044" s="552">
        <v>695.45799999999997</v>
      </c>
      <c r="R1044" s="553">
        <f t="shared" si="60"/>
        <v>2155919.7999999998</v>
      </c>
      <c r="S1044" s="327">
        <v>202309</v>
      </c>
      <c r="T1044" s="328" t="s">
        <v>5626</v>
      </c>
      <c r="U1044" s="329"/>
      <c r="V1044" s="559">
        <v>695.457523466</v>
      </c>
      <c r="W1044" s="556">
        <v>0</v>
      </c>
      <c r="X1044" s="333">
        <v>44958</v>
      </c>
      <c r="Y1044" s="333">
        <v>45322</v>
      </c>
      <c r="Z1044" s="322" t="s">
        <v>5627</v>
      </c>
      <c r="AA1044" s="472">
        <v>0</v>
      </c>
      <c r="AB1044" s="557">
        <v>0</v>
      </c>
      <c r="AC1044" s="558">
        <f t="shared" si="58"/>
        <v>0</v>
      </c>
      <c r="AD1044" s="348"/>
    </row>
    <row r="1045" spans="1:35" s="52" customFormat="1" ht="15" customHeight="1">
      <c r="A1045" s="53" t="s">
        <v>41</v>
      </c>
      <c r="B1045" s="241" t="s">
        <v>3604</v>
      </c>
      <c r="C1045" s="54" t="s">
        <v>43</v>
      </c>
      <c r="D1045" s="54" t="s">
        <v>3618</v>
      </c>
      <c r="E1045" s="53" t="s">
        <v>4908</v>
      </c>
      <c r="F1045" s="53" t="s">
        <v>4909</v>
      </c>
      <c r="G1045" s="53" t="s">
        <v>33</v>
      </c>
      <c r="H1045" s="55" t="s">
        <v>5628</v>
      </c>
      <c r="I1045" s="35" t="e">
        <f>VLOOKUP(H1045,#REF!,1,FALSE)</f>
        <v>#REF!</v>
      </c>
      <c r="J1045" s="56" t="s">
        <v>5299</v>
      </c>
      <c r="K1045" s="53" t="s">
        <v>5629</v>
      </c>
      <c r="L1045" s="57" t="s">
        <v>5630</v>
      </c>
      <c r="M1045" s="58"/>
      <c r="N1045" s="114">
        <v>44774</v>
      </c>
      <c r="O1045" s="53"/>
      <c r="P1045" s="295">
        <v>2400</v>
      </c>
      <c r="Q1045" s="296">
        <v>0</v>
      </c>
      <c r="R1045" s="297">
        <f t="shared" si="60"/>
        <v>0</v>
      </c>
      <c r="S1045" s="45">
        <v>202309</v>
      </c>
      <c r="T1045" s="63" t="s">
        <v>5631</v>
      </c>
      <c r="U1045" s="64"/>
      <c r="V1045" s="298">
        <v>0</v>
      </c>
      <c r="W1045" s="299">
        <v>0</v>
      </c>
      <c r="X1045" s="49"/>
      <c r="Y1045" s="49"/>
      <c r="Z1045" s="58" t="s">
        <v>5632</v>
      </c>
      <c r="AA1045" s="223">
        <v>0</v>
      </c>
      <c r="AB1045" s="300">
        <v>0</v>
      </c>
      <c r="AC1045" s="301">
        <f t="shared" si="58"/>
        <v>0</v>
      </c>
      <c r="AD1045" s="80"/>
    </row>
    <row r="1046" spans="1:35" s="52" customFormat="1" ht="15" customHeight="1">
      <c r="A1046" s="53" t="s">
        <v>41</v>
      </c>
      <c r="B1046" s="241" t="s">
        <v>3604</v>
      </c>
      <c r="C1046" s="54" t="s">
        <v>43</v>
      </c>
      <c r="D1046" s="54" t="s">
        <v>3618</v>
      </c>
      <c r="E1046" s="53" t="s">
        <v>4908</v>
      </c>
      <c r="F1046" s="53" t="s">
        <v>4909</v>
      </c>
      <c r="G1046" s="53" t="s">
        <v>33</v>
      </c>
      <c r="H1046" s="55" t="s">
        <v>5628</v>
      </c>
      <c r="I1046" s="35" t="e">
        <f>VLOOKUP(H1046,#REF!,1,FALSE)</f>
        <v>#REF!</v>
      </c>
      <c r="J1046" s="56" t="s">
        <v>5299</v>
      </c>
      <c r="K1046" s="53" t="s">
        <v>5633</v>
      </c>
      <c r="L1046" s="57" t="s">
        <v>5634</v>
      </c>
      <c r="M1046" s="58"/>
      <c r="N1046" s="114">
        <v>44774</v>
      </c>
      <c r="O1046" s="53"/>
      <c r="P1046" s="295">
        <v>3100</v>
      </c>
      <c r="Q1046" s="296">
        <v>0</v>
      </c>
      <c r="R1046" s="297">
        <f t="shared" si="60"/>
        <v>0</v>
      </c>
      <c r="S1046" s="45">
        <v>202309</v>
      </c>
      <c r="T1046" s="63" t="s">
        <v>5631</v>
      </c>
      <c r="U1046" s="64"/>
      <c r="V1046" s="298">
        <v>0</v>
      </c>
      <c r="W1046" s="299">
        <v>0</v>
      </c>
      <c r="X1046" s="49"/>
      <c r="Y1046" s="49"/>
      <c r="Z1046" s="58" t="s">
        <v>5635</v>
      </c>
      <c r="AA1046" s="223">
        <v>0</v>
      </c>
      <c r="AB1046" s="300">
        <v>0</v>
      </c>
      <c r="AC1046" s="301">
        <f t="shared" si="58"/>
        <v>0</v>
      </c>
      <c r="AD1046" s="80"/>
    </row>
    <row r="1047" spans="1:35" s="336" customFormat="1" ht="15" customHeight="1">
      <c r="A1047" s="315" t="s">
        <v>41</v>
      </c>
      <c r="B1047" s="491" t="s">
        <v>3604</v>
      </c>
      <c r="C1047" s="317" t="s">
        <v>43</v>
      </c>
      <c r="D1047" s="317" t="s">
        <v>3618</v>
      </c>
      <c r="E1047" s="315" t="s">
        <v>4908</v>
      </c>
      <c r="F1047" s="315" t="s">
        <v>4909</v>
      </c>
      <c r="G1047" s="315" t="s">
        <v>33</v>
      </c>
      <c r="H1047" s="318" t="s">
        <v>5636</v>
      </c>
      <c r="I1047" s="319" t="e">
        <f>VLOOKUP(H1047,#REF!,1,FALSE)</f>
        <v>#REF!</v>
      </c>
      <c r="J1047" s="320" t="s">
        <v>5274</v>
      </c>
      <c r="K1047" s="315" t="s">
        <v>5637</v>
      </c>
      <c r="L1047" s="321" t="s">
        <v>5638</v>
      </c>
      <c r="M1047" s="322"/>
      <c r="N1047" s="378">
        <v>45139</v>
      </c>
      <c r="O1047" s="315"/>
      <c r="P1047" s="551">
        <v>3000</v>
      </c>
      <c r="Q1047" s="552">
        <v>10.666</v>
      </c>
      <c r="R1047" s="553">
        <f t="shared" si="60"/>
        <v>31998</v>
      </c>
      <c r="S1047" s="327">
        <v>202309</v>
      </c>
      <c r="T1047" s="328" t="s">
        <v>5639</v>
      </c>
      <c r="U1047" s="329"/>
      <c r="V1047" s="559">
        <v>10.665795345999999</v>
      </c>
      <c r="W1047" s="556">
        <v>0</v>
      </c>
      <c r="X1047" s="333">
        <v>45139</v>
      </c>
      <c r="Y1047" s="333">
        <v>45504</v>
      </c>
      <c r="Z1047" s="322" t="s">
        <v>5640</v>
      </c>
      <c r="AA1047" s="472">
        <v>0</v>
      </c>
      <c r="AB1047" s="557">
        <v>0</v>
      </c>
      <c r="AC1047" s="558">
        <f t="shared" si="58"/>
        <v>0</v>
      </c>
      <c r="AD1047" s="348"/>
    </row>
    <row r="1048" spans="1:35" s="336" customFormat="1" ht="15" customHeight="1">
      <c r="A1048" s="315" t="s">
        <v>41</v>
      </c>
      <c r="B1048" s="491" t="s">
        <v>3604</v>
      </c>
      <c r="C1048" s="317" t="s">
        <v>43</v>
      </c>
      <c r="D1048" s="317" t="s">
        <v>3618</v>
      </c>
      <c r="E1048" s="315" t="s">
        <v>4908</v>
      </c>
      <c r="F1048" s="315" t="s">
        <v>4909</v>
      </c>
      <c r="G1048" s="315" t="s">
        <v>33</v>
      </c>
      <c r="H1048" s="318" t="s">
        <v>5636</v>
      </c>
      <c r="I1048" s="319" t="e">
        <f>VLOOKUP(H1048,#REF!,1,FALSE)</f>
        <v>#REF!</v>
      </c>
      <c r="J1048" s="320" t="s">
        <v>5274</v>
      </c>
      <c r="K1048" s="315" t="s">
        <v>5641</v>
      </c>
      <c r="L1048" s="321" t="s">
        <v>5642</v>
      </c>
      <c r="M1048" s="322"/>
      <c r="N1048" s="378">
        <v>45139</v>
      </c>
      <c r="O1048" s="315"/>
      <c r="P1048" s="551">
        <v>3700</v>
      </c>
      <c r="Q1048" s="552">
        <v>31.094000000000001</v>
      </c>
      <c r="R1048" s="553">
        <f t="shared" si="60"/>
        <v>115047.8</v>
      </c>
      <c r="S1048" s="327">
        <v>202309</v>
      </c>
      <c r="T1048" s="328" t="s">
        <v>5639</v>
      </c>
      <c r="U1048" s="329"/>
      <c r="V1048" s="559">
        <v>31.093653161999999</v>
      </c>
      <c r="W1048" s="556">
        <v>0</v>
      </c>
      <c r="X1048" s="333">
        <v>45139</v>
      </c>
      <c r="Y1048" s="333">
        <v>45504</v>
      </c>
      <c r="Z1048" s="322" t="s">
        <v>5643</v>
      </c>
      <c r="AA1048" s="472">
        <v>0</v>
      </c>
      <c r="AB1048" s="557">
        <v>0</v>
      </c>
      <c r="AC1048" s="558">
        <f t="shared" si="58"/>
        <v>0</v>
      </c>
      <c r="AD1048" s="348"/>
    </row>
    <row r="1049" spans="1:35" s="336" customFormat="1" ht="15" customHeight="1">
      <c r="A1049" s="315" t="s">
        <v>41</v>
      </c>
      <c r="B1049" s="491" t="s">
        <v>3604</v>
      </c>
      <c r="C1049" s="317" t="s">
        <v>43</v>
      </c>
      <c r="D1049" s="317" t="s">
        <v>3618</v>
      </c>
      <c r="E1049" s="315" t="s">
        <v>5644</v>
      </c>
      <c r="F1049" s="315" t="s">
        <v>5645</v>
      </c>
      <c r="G1049" s="315" t="s">
        <v>33</v>
      </c>
      <c r="H1049" s="318" t="s">
        <v>5646</v>
      </c>
      <c r="I1049" s="319" t="e">
        <f>VLOOKUP(H1049,#REF!,1,FALSE)</f>
        <v>#REF!</v>
      </c>
      <c r="J1049" s="320" t="s">
        <v>5274</v>
      </c>
      <c r="K1049" s="315" t="s">
        <v>5647</v>
      </c>
      <c r="L1049" s="321" t="s">
        <v>5648</v>
      </c>
      <c r="M1049" s="322"/>
      <c r="N1049" s="378">
        <v>44593</v>
      </c>
      <c r="O1049" s="315"/>
      <c r="P1049" s="551">
        <v>2300</v>
      </c>
      <c r="Q1049" s="552">
        <v>14.347</v>
      </c>
      <c r="R1049" s="553">
        <f t="shared" si="60"/>
        <v>32998.1</v>
      </c>
      <c r="S1049" s="327">
        <v>202309</v>
      </c>
      <c r="T1049" s="328" t="s">
        <v>5649</v>
      </c>
      <c r="U1049" s="329"/>
      <c r="V1049" s="559">
        <v>14.34683609</v>
      </c>
      <c r="W1049" s="556">
        <v>0</v>
      </c>
      <c r="X1049" s="333">
        <v>44958</v>
      </c>
      <c r="Y1049" s="333">
        <v>45322</v>
      </c>
      <c r="Z1049" s="322" t="s">
        <v>5650</v>
      </c>
      <c r="AA1049" s="472">
        <v>0</v>
      </c>
      <c r="AB1049" s="557">
        <v>0</v>
      </c>
      <c r="AC1049" s="558">
        <f t="shared" si="58"/>
        <v>0</v>
      </c>
      <c r="AD1049" s="348"/>
    </row>
    <row r="1050" spans="1:35" s="336" customFormat="1" ht="15" customHeight="1">
      <c r="A1050" s="315" t="s">
        <v>41</v>
      </c>
      <c r="B1050" s="491" t="s">
        <v>3604</v>
      </c>
      <c r="C1050" s="317" t="s">
        <v>43</v>
      </c>
      <c r="D1050" s="317" t="s">
        <v>3618</v>
      </c>
      <c r="E1050" s="315" t="s">
        <v>5644</v>
      </c>
      <c r="F1050" s="315" t="s">
        <v>5645</v>
      </c>
      <c r="G1050" s="315" t="s">
        <v>33</v>
      </c>
      <c r="H1050" s="318" t="s">
        <v>5646</v>
      </c>
      <c r="I1050" s="319" t="e">
        <f>VLOOKUP(H1050,#REF!,1,FALSE)</f>
        <v>#REF!</v>
      </c>
      <c r="J1050" s="320" t="s">
        <v>5274</v>
      </c>
      <c r="K1050" s="315" t="s">
        <v>5651</v>
      </c>
      <c r="L1050" s="321" t="s">
        <v>5652</v>
      </c>
      <c r="M1050" s="322"/>
      <c r="N1050" s="378">
        <v>44593</v>
      </c>
      <c r="O1050" s="315"/>
      <c r="P1050" s="551">
        <v>3300</v>
      </c>
      <c r="Q1050" s="552">
        <v>24.809000000000001</v>
      </c>
      <c r="R1050" s="553">
        <f t="shared" si="60"/>
        <v>81869.7</v>
      </c>
      <c r="S1050" s="327">
        <v>202309</v>
      </c>
      <c r="T1050" s="328" t="s">
        <v>5649</v>
      </c>
      <c r="U1050" s="329"/>
      <c r="V1050" s="559">
        <v>24.808225631999999</v>
      </c>
      <c r="W1050" s="556">
        <v>0</v>
      </c>
      <c r="X1050" s="333">
        <v>44958</v>
      </c>
      <c r="Y1050" s="333">
        <v>45322</v>
      </c>
      <c r="Z1050" s="322" t="s">
        <v>5653</v>
      </c>
      <c r="AA1050" s="472">
        <v>0</v>
      </c>
      <c r="AB1050" s="557">
        <v>0</v>
      </c>
      <c r="AC1050" s="558">
        <f t="shared" si="58"/>
        <v>0</v>
      </c>
      <c r="AD1050" s="348"/>
    </row>
    <row r="1051" spans="1:35" s="52" customFormat="1" ht="15" customHeight="1">
      <c r="A1051" s="53" t="s">
        <v>41</v>
      </c>
      <c r="B1051" s="241" t="s">
        <v>3604</v>
      </c>
      <c r="C1051" s="54" t="s">
        <v>43</v>
      </c>
      <c r="D1051" s="54" t="s">
        <v>3618</v>
      </c>
      <c r="E1051" s="53" t="s">
        <v>1114</v>
      </c>
      <c r="F1051" s="53" t="s">
        <v>1115</v>
      </c>
      <c r="G1051" s="53" t="s">
        <v>33</v>
      </c>
      <c r="H1051" s="53" t="s">
        <v>5654</v>
      </c>
      <c r="I1051" s="35" t="e">
        <f>VLOOKUP(H1051,#REF!,1,FALSE)</f>
        <v>#REF!</v>
      </c>
      <c r="J1051" s="56" t="s">
        <v>5299</v>
      </c>
      <c r="K1051" s="53" t="s">
        <v>5655</v>
      </c>
      <c r="L1051" s="58" t="s">
        <v>5656</v>
      </c>
      <c r="M1051" s="58"/>
      <c r="N1051" s="191">
        <v>45139</v>
      </c>
      <c r="O1051" s="53"/>
      <c r="P1051" s="302">
        <v>3300</v>
      </c>
      <c r="Q1051" s="296">
        <v>7.2140000000000004</v>
      </c>
      <c r="R1051" s="297">
        <f t="shared" si="60"/>
        <v>23806.2</v>
      </c>
      <c r="S1051" s="45">
        <v>202309</v>
      </c>
      <c r="T1051" s="58" t="s">
        <v>5657</v>
      </c>
      <c r="U1051" s="53"/>
      <c r="V1051" s="303">
        <v>7.213653088</v>
      </c>
      <c r="W1051" s="299">
        <v>0</v>
      </c>
      <c r="X1051" s="53"/>
      <c r="Y1051" s="53"/>
      <c r="Z1051" s="58" t="s">
        <v>5658</v>
      </c>
      <c r="AA1051" s="223">
        <v>0</v>
      </c>
      <c r="AB1051" s="300">
        <v>0</v>
      </c>
      <c r="AC1051" s="301">
        <f t="shared" si="58"/>
        <v>0</v>
      </c>
      <c r="AD1051" s="80"/>
    </row>
    <row r="1052" spans="1:35" s="52" customFormat="1" ht="15" customHeight="1">
      <c r="A1052" s="53" t="s">
        <v>41</v>
      </c>
      <c r="B1052" s="241" t="s">
        <v>3604</v>
      </c>
      <c r="C1052" s="54" t="s">
        <v>43</v>
      </c>
      <c r="D1052" s="54" t="s">
        <v>3618</v>
      </c>
      <c r="E1052" s="53" t="s">
        <v>1114</v>
      </c>
      <c r="F1052" s="53" t="s">
        <v>1115</v>
      </c>
      <c r="G1052" s="53" t="s">
        <v>33</v>
      </c>
      <c r="H1052" s="53" t="s">
        <v>5654</v>
      </c>
      <c r="I1052" s="35" t="e">
        <f>VLOOKUP(H1052,#REF!,1,FALSE)</f>
        <v>#REF!</v>
      </c>
      <c r="J1052" s="56" t="s">
        <v>5299</v>
      </c>
      <c r="K1052" s="53" t="s">
        <v>5655</v>
      </c>
      <c r="L1052" s="58" t="s">
        <v>5659</v>
      </c>
      <c r="M1052" s="58"/>
      <c r="N1052" s="191">
        <v>45139</v>
      </c>
      <c r="O1052" s="53"/>
      <c r="P1052" s="302">
        <v>2400</v>
      </c>
      <c r="Q1052" s="296">
        <v>85.484999999999999</v>
      </c>
      <c r="R1052" s="297">
        <f t="shared" si="60"/>
        <v>205164</v>
      </c>
      <c r="S1052" s="45">
        <v>202309</v>
      </c>
      <c r="T1052" s="58" t="s">
        <v>5657</v>
      </c>
      <c r="U1052" s="53"/>
      <c r="V1052" s="303">
        <v>85.484062195000007</v>
      </c>
      <c r="W1052" s="299">
        <v>0</v>
      </c>
      <c r="X1052" s="53"/>
      <c r="Y1052" s="53"/>
      <c r="Z1052" s="58" t="s">
        <v>5660</v>
      </c>
      <c r="AA1052" s="223">
        <v>0</v>
      </c>
      <c r="AB1052" s="300">
        <v>0</v>
      </c>
      <c r="AC1052" s="301">
        <f t="shared" si="58"/>
        <v>0</v>
      </c>
      <c r="AD1052" s="80"/>
    </row>
    <row r="1053" spans="1:35" s="52" customFormat="1" ht="15" customHeight="1">
      <c r="A1053" s="53" t="s">
        <v>41</v>
      </c>
      <c r="B1053" s="241" t="s">
        <v>3604</v>
      </c>
      <c r="C1053" s="54" t="s">
        <v>43</v>
      </c>
      <c r="D1053" s="53" t="s">
        <v>3658</v>
      </c>
      <c r="E1053" s="53" t="s">
        <v>4960</v>
      </c>
      <c r="F1053" s="54" t="s">
        <v>4961</v>
      </c>
      <c r="G1053" s="54" t="s">
        <v>33</v>
      </c>
      <c r="H1053" s="53" t="s">
        <v>5661</v>
      </c>
      <c r="I1053" s="35" t="e">
        <f>VLOOKUP(H1053,#REF!,1,FALSE)</f>
        <v>#REF!</v>
      </c>
      <c r="J1053" s="53" t="s">
        <v>35</v>
      </c>
      <c r="K1053" s="53" t="s">
        <v>5662</v>
      </c>
      <c r="L1053" s="58" t="s">
        <v>5662</v>
      </c>
      <c r="M1053" s="58"/>
      <c r="N1053" s="191">
        <v>45139</v>
      </c>
      <c r="O1053" s="53"/>
      <c r="P1053" s="304">
        <v>4800</v>
      </c>
      <c r="Q1053" s="296">
        <v>93.563000000000002</v>
      </c>
      <c r="R1053" s="305">
        <f t="shared" si="60"/>
        <v>449102.4</v>
      </c>
      <c r="S1053" s="306">
        <v>202309</v>
      </c>
      <c r="T1053" s="58"/>
      <c r="U1053" s="53"/>
      <c r="V1053" s="303">
        <v>93.562667847</v>
      </c>
      <c r="W1053" s="299">
        <v>0</v>
      </c>
      <c r="X1053" s="53"/>
      <c r="Y1053" s="53"/>
      <c r="Z1053" s="58" t="s">
        <v>5663</v>
      </c>
      <c r="AA1053" s="223">
        <v>0</v>
      </c>
      <c r="AB1053" s="300">
        <v>0</v>
      </c>
      <c r="AC1053" s="301">
        <f t="shared" si="58"/>
        <v>0</v>
      </c>
      <c r="AD1053" s="80"/>
    </row>
    <row r="1054" spans="1:35" s="572" customFormat="1" ht="15" customHeight="1">
      <c r="A1054" s="560" t="s">
        <v>27</v>
      </c>
      <c r="B1054" s="560" t="s">
        <v>1233</v>
      </c>
      <c r="C1054" s="560" t="s">
        <v>1280</v>
      </c>
      <c r="D1054" s="560" t="s">
        <v>1234</v>
      </c>
      <c r="E1054" s="561" t="s">
        <v>1455</v>
      </c>
      <c r="F1054" s="560" t="s">
        <v>1456</v>
      </c>
      <c r="G1054" s="560" t="s">
        <v>1457</v>
      </c>
      <c r="H1054" s="562" t="s">
        <v>1458</v>
      </c>
      <c r="I1054" s="563" t="e">
        <f>VLOOKUP(H1054,#REF!,1,FALSE)</f>
        <v>#REF!</v>
      </c>
      <c r="J1054" s="560" t="s">
        <v>35</v>
      </c>
      <c r="K1054" s="560" t="s">
        <v>1464</v>
      </c>
      <c r="L1054" s="561" t="s">
        <v>1464</v>
      </c>
      <c r="M1054" s="561"/>
      <c r="N1054" s="561" t="s">
        <v>1460</v>
      </c>
      <c r="O1054" s="560" t="s">
        <v>1461</v>
      </c>
      <c r="P1054" s="564">
        <v>6740</v>
      </c>
      <c r="Q1054" s="564">
        <f>147.63-147.36</f>
        <v>0.26999999999998181</v>
      </c>
      <c r="R1054" s="564">
        <f t="shared" si="60"/>
        <v>1819.8</v>
      </c>
      <c r="S1054" s="565">
        <v>202307</v>
      </c>
      <c r="T1054" s="561" t="s">
        <v>1502</v>
      </c>
      <c r="U1054" s="560"/>
      <c r="V1054" s="566">
        <v>147.364624023</v>
      </c>
      <c r="W1054" s="566">
        <v>150.25</v>
      </c>
      <c r="X1054" s="567">
        <v>44866</v>
      </c>
      <c r="Y1054" s="567">
        <v>45230</v>
      </c>
      <c r="Z1054" s="568" t="s">
        <v>1463</v>
      </c>
      <c r="AA1054" s="569">
        <v>0.4</v>
      </c>
      <c r="AB1054" s="570">
        <v>360</v>
      </c>
      <c r="AC1054" s="570">
        <v>144</v>
      </c>
      <c r="AD1054" s="571">
        <v>144</v>
      </c>
      <c r="AE1054" s="572" t="s">
        <v>5666</v>
      </c>
      <c r="AF1054" s="572" t="s">
        <v>5667</v>
      </c>
      <c r="AI1054" s="572" t="s">
        <v>1464</v>
      </c>
    </row>
    <row r="1055" spans="1:35" s="52" customFormat="1" ht="15" customHeight="1">
      <c r="A1055" s="307" t="s">
        <v>41</v>
      </c>
      <c r="B1055" s="307" t="s">
        <v>42</v>
      </c>
      <c r="C1055" s="307" t="s">
        <v>43</v>
      </c>
      <c r="D1055" s="307" t="s">
        <v>44</v>
      </c>
      <c r="E1055" s="308" t="s">
        <v>5671</v>
      </c>
      <c r="F1055" s="307" t="s">
        <v>5672</v>
      </c>
      <c r="G1055" s="307" t="s">
        <v>33</v>
      </c>
      <c r="H1055" s="309" t="s">
        <v>5673</v>
      </c>
      <c r="I1055" s="35" t="e">
        <f>VLOOKUP(H1055,#REF!,1,FALSE)</f>
        <v>#REF!</v>
      </c>
      <c r="J1055" s="309" t="s">
        <v>35</v>
      </c>
      <c r="K1055" s="307"/>
      <c r="L1055" s="307" t="s">
        <v>5674</v>
      </c>
      <c r="M1055" s="308"/>
      <c r="N1055" s="308">
        <v>45170</v>
      </c>
      <c r="O1055" s="308"/>
      <c r="P1055" s="307">
        <v>5500</v>
      </c>
      <c r="Q1055" s="310">
        <v>2398.806</v>
      </c>
      <c r="R1055" s="310">
        <f>ROUND(P1055*Q1055,2)</f>
        <v>13193433</v>
      </c>
      <c r="S1055" s="310">
        <v>202309</v>
      </c>
      <c r="T1055" s="311" t="s">
        <v>5675</v>
      </c>
      <c r="U1055" s="308"/>
      <c r="V1055" s="307">
        <v>2398.8056640630002</v>
      </c>
      <c r="W1055" s="312"/>
      <c r="X1055" s="307"/>
      <c r="Y1055" s="313"/>
      <c r="Z1055" s="313" t="s">
        <v>5676</v>
      </c>
      <c r="AA1055" s="308"/>
      <c r="AB1055" s="314"/>
      <c r="AC1055" s="314"/>
      <c r="AD1055" s="314"/>
    </row>
    <row r="1059" spans="18:19" ht="15" customHeight="1">
      <c r="R1059" s="32"/>
    </row>
    <row r="1060" spans="18:19" ht="15" customHeight="1">
      <c r="R1060" s="32"/>
    </row>
    <row r="1064" spans="18:19" ht="15" customHeight="1">
      <c r="S1064" s="33"/>
    </row>
    <row r="1027547" spans="1:30" s="13" customFormat="1" ht="15" customHeight="1">
      <c r="A1027547" s="11"/>
      <c r="B1027547" s="11"/>
      <c r="C1027547" s="11"/>
      <c r="D1027547" s="11"/>
      <c r="E1027547" s="14"/>
      <c r="F1027547" s="11"/>
      <c r="G1027547" s="11"/>
      <c r="H1027547" s="16"/>
      <c r="I1027547" s="16"/>
      <c r="J1027547" s="11"/>
      <c r="K1027547" s="11"/>
      <c r="L1027547" s="14"/>
      <c r="M1027547" s="14"/>
      <c r="N1027547" s="14"/>
      <c r="O1027547" s="11"/>
      <c r="P1027547" s="12"/>
      <c r="Q1027547" s="12"/>
      <c r="R1027547" s="12"/>
      <c r="S1027547" s="18"/>
      <c r="T1027547" s="14"/>
      <c r="U1027547" s="11"/>
      <c r="V1027547" s="26"/>
      <c r="W1027547" s="11"/>
      <c r="X1027547" s="21"/>
      <c r="Y1027547" s="21"/>
      <c r="Z1027547" s="28"/>
      <c r="AA1027547" s="22"/>
      <c r="AB1027547" s="22"/>
      <c r="AC1027547" s="22"/>
      <c r="AD1027547" s="10"/>
    </row>
    <row r="1027548" spans="1:30" s="13" customFormat="1" ht="15" customHeight="1">
      <c r="A1027548" s="11"/>
      <c r="B1027548" s="11"/>
      <c r="C1027548" s="11"/>
      <c r="D1027548" s="11"/>
      <c r="E1027548" s="14"/>
      <c r="F1027548" s="11"/>
      <c r="G1027548" s="11"/>
      <c r="H1027548" s="16"/>
      <c r="I1027548" s="16"/>
      <c r="J1027548" s="11"/>
      <c r="K1027548" s="11"/>
      <c r="L1027548" s="14"/>
      <c r="M1027548" s="14"/>
      <c r="N1027548" s="14"/>
      <c r="O1027548" s="11"/>
      <c r="P1027548" s="12"/>
      <c r="Q1027548" s="12"/>
      <c r="R1027548" s="12"/>
      <c r="S1027548" s="18"/>
      <c r="T1027548" s="14"/>
      <c r="U1027548" s="11"/>
      <c r="V1027548" s="26"/>
      <c r="W1027548" s="11"/>
      <c r="X1027548" s="21"/>
      <c r="Y1027548" s="21"/>
      <c r="Z1027548" s="29"/>
      <c r="AA1027548" s="22"/>
      <c r="AB1027548" s="22"/>
      <c r="AC1027548" s="22"/>
      <c r="AD1027548" s="10"/>
    </row>
    <row r="1027549" spans="1:30" s="13" customFormat="1" ht="15" customHeight="1">
      <c r="A1027549" s="11"/>
      <c r="B1027549" s="11"/>
      <c r="C1027549" s="11"/>
      <c r="D1027549" s="11"/>
      <c r="E1027549" s="14"/>
      <c r="F1027549" s="11"/>
      <c r="G1027549" s="11"/>
      <c r="H1027549" s="16"/>
      <c r="I1027549" s="16"/>
      <c r="J1027549" s="11"/>
      <c r="K1027549" s="11"/>
      <c r="L1027549" s="14"/>
      <c r="M1027549" s="14"/>
      <c r="N1027549" s="14"/>
      <c r="O1027549" s="11"/>
      <c r="P1027549" s="12"/>
      <c r="Q1027549" s="12"/>
      <c r="R1027549" s="12"/>
      <c r="S1027549" s="18"/>
      <c r="T1027549" s="14"/>
      <c r="U1027549" s="11"/>
      <c r="V1027549" s="26"/>
      <c r="W1027549" s="11"/>
      <c r="X1027549" s="21"/>
      <c r="Y1027549" s="21"/>
      <c r="Z1027549" s="29"/>
      <c r="AA1027549" s="22"/>
      <c r="AB1027549" s="22"/>
      <c r="AC1027549" s="22"/>
      <c r="AD1027549" s="10"/>
    </row>
    <row r="1027550" spans="1:30" s="13" customFormat="1" ht="15" customHeight="1">
      <c r="A1027550" s="11"/>
      <c r="B1027550" s="11"/>
      <c r="C1027550" s="11"/>
      <c r="D1027550" s="11"/>
      <c r="E1027550" s="14"/>
      <c r="F1027550" s="11"/>
      <c r="G1027550" s="11"/>
      <c r="H1027550" s="16"/>
      <c r="I1027550" s="16"/>
      <c r="J1027550" s="11"/>
      <c r="K1027550" s="11"/>
      <c r="L1027550" s="14"/>
      <c r="M1027550" s="14"/>
      <c r="N1027550" s="14"/>
      <c r="O1027550" s="11"/>
      <c r="P1027550" s="12"/>
      <c r="Q1027550" s="12"/>
      <c r="R1027550" s="12"/>
      <c r="S1027550" s="18"/>
      <c r="T1027550" s="14"/>
      <c r="U1027550" s="11"/>
      <c r="V1027550" s="26"/>
      <c r="W1027550" s="11"/>
      <c r="X1027550" s="21"/>
      <c r="Y1027550" s="21"/>
      <c r="Z1027550" s="29"/>
      <c r="AA1027550" s="22"/>
      <c r="AB1027550" s="22"/>
      <c r="AC1027550" s="22"/>
      <c r="AD1027550" s="10"/>
    </row>
    <row r="1027551" spans="1:30" s="13" customFormat="1" ht="15" customHeight="1">
      <c r="A1027551" s="11"/>
      <c r="B1027551" s="11"/>
      <c r="C1027551" s="11"/>
      <c r="D1027551" s="11"/>
      <c r="E1027551" s="14"/>
      <c r="F1027551" s="11"/>
      <c r="G1027551" s="11"/>
      <c r="H1027551" s="16"/>
      <c r="I1027551" s="16"/>
      <c r="J1027551" s="11"/>
      <c r="K1027551" s="11"/>
      <c r="L1027551" s="14"/>
      <c r="M1027551" s="14"/>
      <c r="N1027551" s="14"/>
      <c r="O1027551" s="11"/>
      <c r="P1027551" s="12"/>
      <c r="Q1027551" s="12"/>
      <c r="R1027551" s="12"/>
      <c r="S1027551" s="18"/>
      <c r="T1027551" s="14"/>
      <c r="U1027551" s="11"/>
      <c r="V1027551" s="26"/>
      <c r="W1027551" s="11"/>
      <c r="X1027551" s="21"/>
      <c r="Y1027551" s="21"/>
      <c r="Z1027551" s="29"/>
      <c r="AA1027551" s="22"/>
      <c r="AB1027551" s="22"/>
      <c r="AC1027551" s="22"/>
      <c r="AD1027551" s="10"/>
    </row>
    <row r="1027552" spans="1:30" s="13" customFormat="1" ht="15" customHeight="1">
      <c r="A1027552" s="11"/>
      <c r="B1027552" s="11"/>
      <c r="C1027552" s="11"/>
      <c r="D1027552" s="11"/>
      <c r="E1027552" s="14"/>
      <c r="F1027552" s="11"/>
      <c r="G1027552" s="11"/>
      <c r="H1027552" s="16"/>
      <c r="I1027552" s="16"/>
      <c r="J1027552" s="11"/>
      <c r="K1027552" s="11"/>
      <c r="L1027552" s="14"/>
      <c r="M1027552" s="14"/>
      <c r="N1027552" s="14"/>
      <c r="O1027552" s="11"/>
      <c r="P1027552" s="12"/>
      <c r="Q1027552" s="12"/>
      <c r="R1027552" s="12"/>
      <c r="S1027552" s="18"/>
      <c r="T1027552" s="14"/>
      <c r="U1027552" s="11"/>
      <c r="V1027552" s="26"/>
      <c r="W1027552" s="11"/>
      <c r="X1027552" s="21"/>
      <c r="Y1027552" s="21"/>
      <c r="Z1027552" s="29"/>
      <c r="AA1027552" s="22"/>
      <c r="AB1027552" s="22"/>
      <c r="AC1027552" s="22"/>
      <c r="AD1027552" s="10"/>
    </row>
    <row r="1027553" spans="1:30" s="13" customFormat="1" ht="15" customHeight="1">
      <c r="A1027553" s="11"/>
      <c r="B1027553" s="11"/>
      <c r="C1027553" s="11"/>
      <c r="D1027553" s="11"/>
      <c r="E1027553" s="14"/>
      <c r="F1027553" s="11"/>
      <c r="G1027553" s="11"/>
      <c r="H1027553" s="16"/>
      <c r="I1027553" s="16"/>
      <c r="J1027553" s="11"/>
      <c r="K1027553" s="11"/>
      <c r="L1027553" s="14"/>
      <c r="M1027553" s="14"/>
      <c r="N1027553" s="14"/>
      <c r="O1027553" s="11"/>
      <c r="P1027553" s="12"/>
      <c r="Q1027553" s="12"/>
      <c r="R1027553" s="12"/>
      <c r="S1027553" s="18"/>
      <c r="T1027553" s="14"/>
      <c r="U1027553" s="11"/>
      <c r="V1027553" s="26"/>
      <c r="W1027553" s="11"/>
      <c r="X1027553" s="21"/>
      <c r="Y1027553" s="21"/>
      <c r="Z1027553" s="29"/>
      <c r="AA1027553" s="22"/>
      <c r="AB1027553" s="22"/>
      <c r="AC1027553" s="22"/>
      <c r="AD1027553" s="10"/>
    </row>
    <row r="1027554" spans="1:30" s="13" customFormat="1" ht="15" customHeight="1">
      <c r="A1027554" s="11"/>
      <c r="B1027554" s="11"/>
      <c r="C1027554" s="11"/>
      <c r="D1027554" s="11"/>
      <c r="E1027554" s="14"/>
      <c r="F1027554" s="11"/>
      <c r="G1027554" s="11"/>
      <c r="H1027554" s="16"/>
      <c r="I1027554" s="16"/>
      <c r="J1027554" s="11"/>
      <c r="K1027554" s="11"/>
      <c r="L1027554" s="14"/>
      <c r="M1027554" s="14"/>
      <c r="N1027554" s="14"/>
      <c r="O1027554" s="11"/>
      <c r="P1027554" s="12"/>
      <c r="Q1027554" s="12"/>
      <c r="R1027554" s="12"/>
      <c r="S1027554" s="18"/>
      <c r="T1027554" s="14"/>
      <c r="U1027554" s="11"/>
      <c r="V1027554" s="26"/>
      <c r="W1027554" s="11"/>
      <c r="X1027554" s="21"/>
      <c r="Y1027554" s="21"/>
      <c r="Z1027554" s="29"/>
      <c r="AA1027554" s="22"/>
      <c r="AB1027554" s="22"/>
      <c r="AC1027554" s="22"/>
      <c r="AD1027554" s="10"/>
    </row>
    <row r="1027555" spans="1:30" s="13" customFormat="1" ht="15" customHeight="1">
      <c r="A1027555" s="11"/>
      <c r="B1027555" s="11"/>
      <c r="C1027555" s="11"/>
      <c r="D1027555" s="11"/>
      <c r="E1027555" s="14"/>
      <c r="F1027555" s="11"/>
      <c r="G1027555" s="11"/>
      <c r="H1027555" s="16"/>
      <c r="I1027555" s="16"/>
      <c r="J1027555" s="11"/>
      <c r="K1027555" s="11"/>
      <c r="L1027555" s="14"/>
      <c r="M1027555" s="14"/>
      <c r="N1027555" s="14"/>
      <c r="O1027555" s="11"/>
      <c r="P1027555" s="12"/>
      <c r="Q1027555" s="12"/>
      <c r="R1027555" s="12"/>
      <c r="S1027555" s="18"/>
      <c r="T1027555" s="14"/>
      <c r="U1027555" s="11"/>
      <c r="V1027555" s="26"/>
      <c r="W1027555" s="11"/>
      <c r="X1027555" s="21"/>
      <c r="Y1027555" s="21"/>
      <c r="Z1027555" s="29"/>
      <c r="AA1027555" s="22"/>
      <c r="AB1027555" s="22"/>
      <c r="AC1027555" s="22"/>
      <c r="AD1027555" s="10"/>
    </row>
    <row r="1027556" spans="1:30" s="13" customFormat="1" ht="15" customHeight="1">
      <c r="A1027556" s="11"/>
      <c r="B1027556" s="11"/>
      <c r="C1027556" s="11"/>
      <c r="D1027556" s="11"/>
      <c r="E1027556" s="14"/>
      <c r="F1027556" s="11"/>
      <c r="G1027556" s="11"/>
      <c r="H1027556" s="16"/>
      <c r="I1027556" s="16"/>
      <c r="J1027556" s="11"/>
      <c r="K1027556" s="11"/>
      <c r="L1027556" s="14"/>
      <c r="M1027556" s="14"/>
      <c r="N1027556" s="14"/>
      <c r="O1027556" s="11"/>
      <c r="P1027556" s="12"/>
      <c r="Q1027556" s="12"/>
      <c r="R1027556" s="12"/>
      <c r="S1027556" s="18"/>
      <c r="T1027556" s="14"/>
      <c r="U1027556" s="11"/>
      <c r="V1027556" s="26"/>
      <c r="W1027556" s="11"/>
      <c r="X1027556" s="21"/>
      <c r="Y1027556" s="21"/>
      <c r="Z1027556" s="29"/>
      <c r="AA1027556" s="22"/>
      <c r="AB1027556" s="22"/>
      <c r="AC1027556" s="22"/>
      <c r="AD1027556" s="10"/>
    </row>
    <row r="1027557" spans="1:30" s="13" customFormat="1" ht="15" customHeight="1">
      <c r="A1027557" s="11"/>
      <c r="B1027557" s="11"/>
      <c r="C1027557" s="11"/>
      <c r="D1027557" s="11"/>
      <c r="E1027557" s="14"/>
      <c r="F1027557" s="11"/>
      <c r="G1027557" s="11"/>
      <c r="H1027557" s="16"/>
      <c r="I1027557" s="16"/>
      <c r="J1027557" s="11"/>
      <c r="K1027557" s="11"/>
      <c r="L1027557" s="14"/>
      <c r="M1027557" s="14"/>
      <c r="N1027557" s="14"/>
      <c r="O1027557" s="11"/>
      <c r="P1027557" s="12"/>
      <c r="Q1027557" s="12"/>
      <c r="R1027557" s="12"/>
      <c r="S1027557" s="18"/>
      <c r="T1027557" s="14"/>
      <c r="U1027557" s="11"/>
      <c r="V1027557" s="26"/>
      <c r="W1027557" s="11"/>
      <c r="X1027557" s="21"/>
      <c r="Y1027557" s="21"/>
      <c r="Z1027557" s="29"/>
      <c r="AA1027557" s="22"/>
      <c r="AB1027557" s="22"/>
      <c r="AC1027557" s="22"/>
      <c r="AD1027557" s="10"/>
    </row>
    <row r="1027558" spans="1:30" s="13" customFormat="1" ht="15" customHeight="1">
      <c r="A1027558" s="11"/>
      <c r="B1027558" s="11"/>
      <c r="C1027558" s="11"/>
      <c r="D1027558" s="11"/>
      <c r="E1027558" s="14"/>
      <c r="F1027558" s="11"/>
      <c r="G1027558" s="11"/>
      <c r="H1027558" s="16"/>
      <c r="I1027558" s="16"/>
      <c r="J1027558" s="11"/>
      <c r="K1027558" s="11"/>
      <c r="L1027558" s="14"/>
      <c r="M1027558" s="14"/>
      <c r="N1027558" s="14"/>
      <c r="O1027558" s="11"/>
      <c r="P1027558" s="12"/>
      <c r="Q1027558" s="12"/>
      <c r="R1027558" s="12"/>
      <c r="S1027558" s="18"/>
      <c r="T1027558" s="14"/>
      <c r="U1027558" s="11"/>
      <c r="V1027558" s="26"/>
      <c r="W1027558" s="11"/>
      <c r="X1027558" s="21"/>
      <c r="Y1027558" s="21"/>
      <c r="Z1027558" s="29"/>
      <c r="AA1027558" s="22"/>
      <c r="AB1027558" s="22"/>
      <c r="AC1027558" s="22"/>
      <c r="AD1027558" s="10"/>
    </row>
    <row r="1027559" spans="1:30" s="13" customFormat="1" ht="15" customHeight="1">
      <c r="A1027559" s="11"/>
      <c r="B1027559" s="11"/>
      <c r="C1027559" s="11"/>
      <c r="D1027559" s="11"/>
      <c r="E1027559" s="14"/>
      <c r="F1027559" s="11"/>
      <c r="G1027559" s="11"/>
      <c r="H1027559" s="16"/>
      <c r="I1027559" s="16"/>
      <c r="J1027559" s="11"/>
      <c r="K1027559" s="11"/>
      <c r="L1027559" s="14"/>
      <c r="M1027559" s="14"/>
      <c r="N1027559" s="14"/>
      <c r="O1027559" s="11"/>
      <c r="P1027559" s="12"/>
      <c r="Q1027559" s="12"/>
      <c r="R1027559" s="12"/>
      <c r="S1027559" s="18"/>
      <c r="T1027559" s="14"/>
      <c r="U1027559" s="11"/>
      <c r="V1027559" s="26"/>
      <c r="W1027559" s="11"/>
      <c r="X1027559" s="21"/>
      <c r="Y1027559" s="21"/>
      <c r="Z1027559" s="29"/>
      <c r="AA1027559" s="22"/>
      <c r="AB1027559" s="22"/>
      <c r="AC1027559" s="22"/>
      <c r="AD1027559" s="10"/>
    </row>
    <row r="1027560" spans="1:30" s="13" customFormat="1" ht="15" customHeight="1">
      <c r="A1027560" s="11"/>
      <c r="B1027560" s="11"/>
      <c r="C1027560" s="11"/>
      <c r="D1027560" s="11"/>
      <c r="E1027560" s="14"/>
      <c r="F1027560" s="11"/>
      <c r="G1027560" s="11"/>
      <c r="H1027560" s="16"/>
      <c r="I1027560" s="16"/>
      <c r="J1027560" s="11"/>
      <c r="K1027560" s="11"/>
      <c r="L1027560" s="14"/>
      <c r="M1027560" s="14"/>
      <c r="N1027560" s="14"/>
      <c r="O1027560" s="11"/>
      <c r="P1027560" s="12"/>
      <c r="Q1027560" s="12"/>
      <c r="R1027560" s="12"/>
      <c r="S1027560" s="18"/>
      <c r="T1027560" s="14"/>
      <c r="U1027560" s="11"/>
      <c r="V1027560" s="26"/>
      <c r="W1027560" s="11"/>
      <c r="X1027560" s="21"/>
      <c r="Y1027560" s="21"/>
      <c r="Z1027560" s="29"/>
      <c r="AA1027560" s="22"/>
      <c r="AB1027560" s="22"/>
      <c r="AC1027560" s="22"/>
      <c r="AD1027560" s="10"/>
    </row>
    <row r="1027561" spans="1:30" s="13" customFormat="1" ht="15" customHeight="1">
      <c r="A1027561" s="11"/>
      <c r="B1027561" s="11"/>
      <c r="C1027561" s="11"/>
      <c r="D1027561" s="11"/>
      <c r="E1027561" s="14"/>
      <c r="F1027561" s="11"/>
      <c r="G1027561" s="11"/>
      <c r="H1027561" s="16"/>
      <c r="I1027561" s="16"/>
      <c r="J1027561" s="11"/>
      <c r="K1027561" s="11"/>
      <c r="L1027561" s="14"/>
      <c r="M1027561" s="14"/>
      <c r="N1027561" s="14"/>
      <c r="O1027561" s="11"/>
      <c r="P1027561" s="12"/>
      <c r="Q1027561" s="12"/>
      <c r="R1027561" s="12"/>
      <c r="S1027561" s="18"/>
      <c r="T1027561" s="14"/>
      <c r="U1027561" s="11"/>
      <c r="V1027561" s="26"/>
      <c r="W1027561" s="11"/>
      <c r="X1027561" s="21"/>
      <c r="Y1027561" s="21"/>
      <c r="Z1027561" s="30"/>
      <c r="AA1027561" s="22"/>
      <c r="AB1027561" s="22"/>
      <c r="AC1027561" s="22"/>
      <c r="AD1027561" s="10"/>
    </row>
    <row r="1027562" spans="1:30" s="13" customFormat="1" ht="15" customHeight="1">
      <c r="A1027562" s="11"/>
      <c r="B1027562" s="11"/>
      <c r="C1027562" s="11"/>
      <c r="D1027562" s="11"/>
      <c r="E1027562" s="14"/>
      <c r="F1027562" s="11"/>
      <c r="G1027562" s="11"/>
      <c r="H1027562" s="16"/>
      <c r="I1027562" s="16"/>
      <c r="J1027562" s="11"/>
      <c r="K1027562" s="11"/>
      <c r="L1027562" s="14"/>
      <c r="M1027562" s="14"/>
      <c r="N1027562" s="14"/>
      <c r="O1027562" s="11"/>
      <c r="P1027562" s="12"/>
      <c r="Q1027562" s="12"/>
      <c r="R1027562" s="12"/>
      <c r="S1027562" s="18"/>
      <c r="T1027562" s="14"/>
      <c r="U1027562" s="11"/>
      <c r="V1027562" s="26"/>
      <c r="W1027562" s="11"/>
      <c r="X1027562" s="21"/>
      <c r="Y1027562" s="21"/>
      <c r="Z1027562" s="29"/>
      <c r="AA1027562" s="22"/>
      <c r="AB1027562" s="22"/>
      <c r="AC1027562" s="22"/>
      <c r="AD1027562" s="10"/>
    </row>
    <row r="1027563" spans="1:30" s="13" customFormat="1" ht="15" customHeight="1">
      <c r="A1027563" s="11"/>
      <c r="B1027563" s="11"/>
      <c r="C1027563" s="11"/>
      <c r="D1027563" s="11"/>
      <c r="E1027563" s="14"/>
      <c r="F1027563" s="11"/>
      <c r="G1027563" s="11"/>
      <c r="H1027563" s="16"/>
      <c r="I1027563" s="16"/>
      <c r="J1027563" s="11"/>
      <c r="K1027563" s="11"/>
      <c r="L1027563" s="14"/>
      <c r="M1027563" s="14"/>
      <c r="N1027563" s="14"/>
      <c r="O1027563" s="11"/>
      <c r="P1027563" s="12"/>
      <c r="Q1027563" s="12"/>
      <c r="R1027563" s="12"/>
      <c r="S1027563" s="18"/>
      <c r="T1027563" s="14"/>
      <c r="U1027563" s="11"/>
      <c r="V1027563" s="26"/>
      <c r="W1027563" s="11"/>
      <c r="X1027563" s="21"/>
      <c r="Y1027563" s="21"/>
      <c r="Z1027563" s="29"/>
      <c r="AA1027563" s="22"/>
      <c r="AB1027563" s="22"/>
      <c r="AC1027563" s="22"/>
      <c r="AD1027563" s="10"/>
    </row>
    <row r="1027564" spans="1:30" s="13" customFormat="1" ht="15" customHeight="1">
      <c r="A1027564" s="11"/>
      <c r="B1027564" s="11"/>
      <c r="C1027564" s="11"/>
      <c r="D1027564" s="11"/>
      <c r="E1027564" s="14"/>
      <c r="F1027564" s="11"/>
      <c r="G1027564" s="11"/>
      <c r="H1027564" s="16"/>
      <c r="I1027564" s="16"/>
      <c r="J1027564" s="11"/>
      <c r="K1027564" s="11"/>
      <c r="L1027564" s="14"/>
      <c r="M1027564" s="14"/>
      <c r="N1027564" s="14"/>
      <c r="O1027564" s="11"/>
      <c r="P1027564" s="12"/>
      <c r="Q1027564" s="12"/>
      <c r="R1027564" s="12"/>
      <c r="S1027564" s="18"/>
      <c r="T1027564" s="14"/>
      <c r="U1027564" s="11"/>
      <c r="V1027564" s="26"/>
      <c r="W1027564" s="11"/>
      <c r="X1027564" s="21"/>
      <c r="Y1027564" s="21"/>
      <c r="Z1027564" s="29"/>
      <c r="AA1027564" s="22"/>
      <c r="AB1027564" s="22"/>
      <c r="AC1027564" s="22"/>
      <c r="AD1027564" s="10"/>
    </row>
    <row r="1027565" spans="1:30" s="13" customFormat="1" ht="15" customHeight="1">
      <c r="A1027565" s="11"/>
      <c r="B1027565" s="11"/>
      <c r="C1027565" s="11"/>
      <c r="D1027565" s="11"/>
      <c r="E1027565" s="14"/>
      <c r="F1027565" s="11"/>
      <c r="G1027565" s="11"/>
      <c r="H1027565" s="16"/>
      <c r="I1027565" s="16"/>
      <c r="J1027565" s="11"/>
      <c r="K1027565" s="11"/>
      <c r="L1027565" s="14"/>
      <c r="M1027565" s="14"/>
      <c r="N1027565" s="14"/>
      <c r="O1027565" s="11"/>
      <c r="P1027565" s="12"/>
      <c r="Q1027565" s="12"/>
      <c r="R1027565" s="12"/>
      <c r="S1027565" s="18"/>
      <c r="T1027565" s="14"/>
      <c r="U1027565" s="11"/>
      <c r="V1027565" s="26"/>
      <c r="W1027565" s="11"/>
      <c r="X1027565" s="21"/>
      <c r="Y1027565" s="21"/>
      <c r="Z1027565" s="29"/>
      <c r="AA1027565" s="22"/>
      <c r="AB1027565" s="22"/>
      <c r="AC1027565" s="22"/>
      <c r="AD1027565" s="10"/>
    </row>
    <row r="1027566" spans="1:30" s="13" customFormat="1" ht="15" customHeight="1">
      <c r="A1027566" s="11"/>
      <c r="B1027566" s="11"/>
      <c r="C1027566" s="11"/>
      <c r="D1027566" s="11"/>
      <c r="E1027566" s="14"/>
      <c r="F1027566" s="11"/>
      <c r="G1027566" s="11"/>
      <c r="H1027566" s="16"/>
      <c r="I1027566" s="16"/>
      <c r="J1027566" s="11"/>
      <c r="K1027566" s="11"/>
      <c r="L1027566" s="14"/>
      <c r="M1027566" s="14"/>
      <c r="N1027566" s="14"/>
      <c r="O1027566" s="11"/>
      <c r="P1027566" s="12"/>
      <c r="Q1027566" s="12"/>
      <c r="R1027566" s="12"/>
      <c r="S1027566" s="18"/>
      <c r="T1027566" s="14"/>
      <c r="U1027566" s="11"/>
      <c r="V1027566" s="26"/>
      <c r="W1027566" s="11"/>
      <c r="X1027566" s="21"/>
      <c r="Y1027566" s="21"/>
      <c r="Z1027566" s="29"/>
      <c r="AA1027566" s="22"/>
      <c r="AB1027566" s="22"/>
      <c r="AC1027566" s="22"/>
      <c r="AD1027566" s="10"/>
    </row>
    <row r="1027567" spans="1:30" s="13" customFormat="1" ht="15" customHeight="1">
      <c r="A1027567" s="11"/>
      <c r="B1027567" s="11"/>
      <c r="C1027567" s="11"/>
      <c r="D1027567" s="11"/>
      <c r="E1027567" s="14"/>
      <c r="F1027567" s="11"/>
      <c r="G1027567" s="11"/>
      <c r="H1027567" s="16"/>
      <c r="I1027567" s="16"/>
      <c r="J1027567" s="11"/>
      <c r="K1027567" s="11"/>
      <c r="L1027567" s="14"/>
      <c r="M1027567" s="14"/>
      <c r="N1027567" s="14"/>
      <c r="O1027567" s="11"/>
      <c r="P1027567" s="12"/>
      <c r="Q1027567" s="12"/>
      <c r="R1027567" s="12"/>
      <c r="S1027567" s="18"/>
      <c r="T1027567" s="14"/>
      <c r="U1027567" s="11"/>
      <c r="V1027567" s="26"/>
      <c r="W1027567" s="11"/>
      <c r="X1027567" s="21"/>
      <c r="Y1027567" s="21"/>
      <c r="Z1027567" s="29"/>
      <c r="AA1027567" s="22"/>
      <c r="AB1027567" s="22"/>
      <c r="AC1027567" s="22"/>
      <c r="AD1027567" s="10"/>
    </row>
    <row r="1027568" spans="1:30" s="13" customFormat="1" ht="15" customHeight="1">
      <c r="A1027568" s="11"/>
      <c r="B1027568" s="11"/>
      <c r="C1027568" s="11"/>
      <c r="D1027568" s="11"/>
      <c r="E1027568" s="14"/>
      <c r="F1027568" s="11"/>
      <c r="G1027568" s="11"/>
      <c r="H1027568" s="16"/>
      <c r="I1027568" s="16"/>
      <c r="J1027568" s="11"/>
      <c r="K1027568" s="11"/>
      <c r="L1027568" s="14"/>
      <c r="M1027568" s="14"/>
      <c r="N1027568" s="14"/>
      <c r="O1027568" s="11"/>
      <c r="P1027568" s="12"/>
      <c r="Q1027568" s="12"/>
      <c r="R1027568" s="12"/>
      <c r="S1027568" s="18"/>
      <c r="T1027568" s="14"/>
      <c r="U1027568" s="11"/>
      <c r="V1027568" s="26"/>
      <c r="W1027568" s="11"/>
      <c r="X1027568" s="21"/>
      <c r="Y1027568" s="21"/>
      <c r="Z1027568" s="29"/>
      <c r="AA1027568" s="22"/>
      <c r="AB1027568" s="22"/>
      <c r="AC1027568" s="22"/>
      <c r="AD1027568" s="10"/>
    </row>
    <row r="1027569" spans="1:30" s="13" customFormat="1" ht="15" customHeight="1">
      <c r="A1027569" s="11"/>
      <c r="B1027569" s="11"/>
      <c r="C1027569" s="11"/>
      <c r="D1027569" s="11"/>
      <c r="E1027569" s="14"/>
      <c r="F1027569" s="11"/>
      <c r="G1027569" s="11"/>
      <c r="H1027569" s="16"/>
      <c r="I1027569" s="16"/>
      <c r="J1027569" s="11"/>
      <c r="K1027569" s="11"/>
      <c r="L1027569" s="14"/>
      <c r="M1027569" s="14"/>
      <c r="N1027569" s="14"/>
      <c r="O1027569" s="11"/>
      <c r="P1027569" s="12"/>
      <c r="Q1027569" s="12"/>
      <c r="R1027569" s="12"/>
      <c r="S1027569" s="18"/>
      <c r="T1027569" s="14"/>
      <c r="U1027569" s="11"/>
      <c r="V1027569" s="26"/>
      <c r="W1027569" s="11"/>
      <c r="X1027569" s="21"/>
      <c r="Y1027569" s="21"/>
      <c r="Z1027569" s="29"/>
      <c r="AA1027569" s="22"/>
      <c r="AB1027569" s="22"/>
      <c r="AC1027569" s="22"/>
      <c r="AD1027569" s="10"/>
    </row>
    <row r="1027570" spans="1:30" s="13" customFormat="1" ht="15" customHeight="1">
      <c r="A1027570" s="11"/>
      <c r="B1027570" s="11"/>
      <c r="C1027570" s="11"/>
      <c r="D1027570" s="11"/>
      <c r="E1027570" s="14"/>
      <c r="F1027570" s="11"/>
      <c r="G1027570" s="11"/>
      <c r="H1027570" s="16"/>
      <c r="I1027570" s="16"/>
      <c r="J1027570" s="11"/>
      <c r="K1027570" s="11"/>
      <c r="L1027570" s="14"/>
      <c r="M1027570" s="14"/>
      <c r="N1027570" s="14"/>
      <c r="O1027570" s="11"/>
      <c r="P1027570" s="12"/>
      <c r="Q1027570" s="12"/>
      <c r="R1027570" s="12"/>
      <c r="S1027570" s="18"/>
      <c r="T1027570" s="14"/>
      <c r="U1027570" s="11"/>
      <c r="V1027570" s="26"/>
      <c r="W1027570" s="11"/>
      <c r="X1027570" s="21"/>
      <c r="Y1027570" s="21"/>
      <c r="Z1027570" s="29"/>
      <c r="AA1027570" s="22"/>
      <c r="AB1027570" s="22"/>
      <c r="AC1027570" s="22"/>
      <c r="AD1027570" s="10"/>
    </row>
    <row r="1027571" spans="1:30" s="13" customFormat="1" ht="15" customHeight="1">
      <c r="A1027571" s="11"/>
      <c r="B1027571" s="11"/>
      <c r="C1027571" s="11"/>
      <c r="D1027571" s="11"/>
      <c r="E1027571" s="14"/>
      <c r="F1027571" s="11"/>
      <c r="G1027571" s="11"/>
      <c r="H1027571" s="16"/>
      <c r="I1027571" s="16"/>
      <c r="J1027571" s="11"/>
      <c r="K1027571" s="11"/>
      <c r="L1027571" s="14"/>
      <c r="M1027571" s="14"/>
      <c r="N1027571" s="14"/>
      <c r="O1027571" s="11"/>
      <c r="P1027571" s="12"/>
      <c r="Q1027571" s="12"/>
      <c r="R1027571" s="12"/>
      <c r="S1027571" s="18"/>
      <c r="T1027571" s="14"/>
      <c r="U1027571" s="11"/>
      <c r="V1027571" s="26"/>
      <c r="W1027571" s="11"/>
      <c r="X1027571" s="21"/>
      <c r="Y1027571" s="21"/>
      <c r="Z1027571" s="29"/>
      <c r="AA1027571" s="22"/>
      <c r="AB1027571" s="22"/>
      <c r="AC1027571" s="22"/>
      <c r="AD1027571" s="10"/>
    </row>
    <row r="1027572" spans="1:30" s="13" customFormat="1" ht="15" customHeight="1">
      <c r="A1027572" s="11"/>
      <c r="B1027572" s="11"/>
      <c r="C1027572" s="11"/>
      <c r="D1027572" s="11"/>
      <c r="E1027572" s="14"/>
      <c r="F1027572" s="11"/>
      <c r="G1027572" s="11"/>
      <c r="H1027572" s="16"/>
      <c r="I1027572" s="16"/>
      <c r="J1027572" s="11"/>
      <c r="K1027572" s="11"/>
      <c r="L1027572" s="14"/>
      <c r="M1027572" s="14"/>
      <c r="N1027572" s="14"/>
      <c r="O1027572" s="11"/>
      <c r="P1027572" s="12"/>
      <c r="Q1027572" s="12"/>
      <c r="R1027572" s="12"/>
      <c r="S1027572" s="18"/>
      <c r="T1027572" s="14"/>
      <c r="U1027572" s="11"/>
      <c r="V1027572" s="26"/>
      <c r="W1027572" s="11"/>
      <c r="X1027572" s="21"/>
      <c r="Y1027572" s="21"/>
      <c r="Z1027572" s="29"/>
      <c r="AA1027572" s="22"/>
      <c r="AB1027572" s="22"/>
      <c r="AC1027572" s="22"/>
      <c r="AD1027572" s="10"/>
    </row>
    <row r="1027573" spans="1:30" s="13" customFormat="1" ht="15" customHeight="1">
      <c r="A1027573" s="11"/>
      <c r="B1027573" s="11"/>
      <c r="C1027573" s="11"/>
      <c r="D1027573" s="11"/>
      <c r="E1027573" s="14"/>
      <c r="F1027573" s="11"/>
      <c r="G1027573" s="11"/>
      <c r="H1027573" s="16"/>
      <c r="I1027573" s="16"/>
      <c r="J1027573" s="11"/>
      <c r="K1027573" s="11"/>
      <c r="L1027573" s="14"/>
      <c r="M1027573" s="14"/>
      <c r="N1027573" s="14"/>
      <c r="O1027573" s="11"/>
      <c r="P1027573" s="12"/>
      <c r="Q1027573" s="12"/>
      <c r="R1027573" s="12"/>
      <c r="S1027573" s="18"/>
      <c r="T1027573" s="14"/>
      <c r="U1027573" s="11"/>
      <c r="V1027573" s="26"/>
      <c r="W1027573" s="11"/>
      <c r="X1027573" s="21"/>
      <c r="Y1027573" s="21"/>
      <c r="Z1027573" s="29"/>
      <c r="AA1027573" s="22"/>
      <c r="AB1027573" s="22"/>
      <c r="AC1027573" s="22"/>
      <c r="AD1027573" s="10"/>
    </row>
    <row r="1027574" spans="1:30" s="13" customFormat="1" ht="15" customHeight="1">
      <c r="A1027574" s="11"/>
      <c r="B1027574" s="11"/>
      <c r="C1027574" s="11"/>
      <c r="D1027574" s="11"/>
      <c r="E1027574" s="14"/>
      <c r="F1027574" s="11"/>
      <c r="G1027574" s="11"/>
      <c r="H1027574" s="16"/>
      <c r="I1027574" s="16"/>
      <c r="J1027574" s="11"/>
      <c r="K1027574" s="11"/>
      <c r="L1027574" s="14"/>
      <c r="M1027574" s="14"/>
      <c r="N1027574" s="14"/>
      <c r="O1027574" s="11"/>
      <c r="P1027574" s="12"/>
      <c r="Q1027574" s="12"/>
      <c r="R1027574" s="12"/>
      <c r="S1027574" s="18"/>
      <c r="T1027574" s="14"/>
      <c r="U1027574" s="11"/>
      <c r="V1027574" s="26"/>
      <c r="W1027574" s="11"/>
      <c r="X1027574" s="21"/>
      <c r="Y1027574" s="21"/>
      <c r="Z1027574" s="29"/>
      <c r="AA1027574" s="22"/>
      <c r="AB1027574" s="22"/>
      <c r="AC1027574" s="22"/>
      <c r="AD1027574" s="10"/>
    </row>
    <row r="1027575" spans="1:30" s="13" customFormat="1" ht="15" customHeight="1">
      <c r="A1027575" s="11"/>
      <c r="B1027575" s="11"/>
      <c r="C1027575" s="11"/>
      <c r="D1027575" s="11"/>
      <c r="E1027575" s="14"/>
      <c r="F1027575" s="11"/>
      <c r="G1027575" s="11"/>
      <c r="H1027575" s="16"/>
      <c r="I1027575" s="16"/>
      <c r="J1027575" s="11"/>
      <c r="K1027575" s="11"/>
      <c r="L1027575" s="14"/>
      <c r="M1027575" s="14"/>
      <c r="N1027575" s="14"/>
      <c r="O1027575" s="11"/>
      <c r="P1027575" s="12"/>
      <c r="Q1027575" s="12"/>
      <c r="R1027575" s="12"/>
      <c r="S1027575" s="18"/>
      <c r="T1027575" s="14"/>
      <c r="U1027575" s="11"/>
      <c r="V1027575" s="26"/>
      <c r="W1027575" s="11"/>
      <c r="X1027575" s="21"/>
      <c r="Y1027575" s="21"/>
      <c r="Z1027575" s="29"/>
      <c r="AA1027575" s="22"/>
      <c r="AB1027575" s="22"/>
      <c r="AC1027575" s="22"/>
      <c r="AD1027575" s="10"/>
    </row>
    <row r="1027576" spans="1:30" s="13" customFormat="1" ht="15" customHeight="1">
      <c r="A1027576" s="11"/>
      <c r="B1027576" s="11"/>
      <c r="C1027576" s="11"/>
      <c r="D1027576" s="11"/>
      <c r="E1027576" s="14"/>
      <c r="F1027576" s="11"/>
      <c r="G1027576" s="11"/>
      <c r="H1027576" s="16"/>
      <c r="I1027576" s="16"/>
      <c r="J1027576" s="11"/>
      <c r="K1027576" s="11"/>
      <c r="L1027576" s="14"/>
      <c r="M1027576" s="14"/>
      <c r="N1027576" s="14"/>
      <c r="O1027576" s="11"/>
      <c r="P1027576" s="12"/>
      <c r="Q1027576" s="12"/>
      <c r="R1027576" s="12"/>
      <c r="S1027576" s="18"/>
      <c r="T1027576" s="14"/>
      <c r="U1027576" s="11"/>
      <c r="V1027576" s="26"/>
      <c r="W1027576" s="11"/>
      <c r="X1027576" s="21"/>
      <c r="Y1027576" s="21"/>
      <c r="Z1027576" s="29"/>
      <c r="AA1027576" s="22"/>
      <c r="AB1027576" s="22"/>
      <c r="AC1027576" s="22"/>
      <c r="AD1027576" s="10"/>
    </row>
    <row r="1027577" spans="1:30" s="13" customFormat="1" ht="15" customHeight="1">
      <c r="A1027577" s="11"/>
      <c r="B1027577" s="11"/>
      <c r="C1027577" s="11"/>
      <c r="D1027577" s="11"/>
      <c r="E1027577" s="14"/>
      <c r="F1027577" s="11"/>
      <c r="G1027577" s="11"/>
      <c r="H1027577" s="16"/>
      <c r="I1027577" s="16"/>
      <c r="J1027577" s="11"/>
      <c r="K1027577" s="11"/>
      <c r="L1027577" s="14"/>
      <c r="M1027577" s="14"/>
      <c r="N1027577" s="14"/>
      <c r="O1027577" s="11"/>
      <c r="P1027577" s="12"/>
      <c r="Q1027577" s="12"/>
      <c r="R1027577" s="12"/>
      <c r="S1027577" s="18"/>
      <c r="T1027577" s="14"/>
      <c r="U1027577" s="11"/>
      <c r="V1027577" s="26"/>
      <c r="W1027577" s="11"/>
      <c r="X1027577" s="21"/>
      <c r="Y1027577" s="21"/>
      <c r="Z1027577" s="29"/>
      <c r="AA1027577" s="22"/>
      <c r="AB1027577" s="22"/>
      <c r="AC1027577" s="22"/>
      <c r="AD1027577" s="10"/>
    </row>
    <row r="1027578" spans="1:30" s="13" customFormat="1" ht="15" customHeight="1">
      <c r="A1027578" s="11"/>
      <c r="B1027578" s="11"/>
      <c r="C1027578" s="11"/>
      <c r="D1027578" s="11"/>
      <c r="E1027578" s="14"/>
      <c r="F1027578" s="11"/>
      <c r="G1027578" s="11"/>
      <c r="H1027578" s="16"/>
      <c r="I1027578" s="16"/>
      <c r="J1027578" s="11"/>
      <c r="K1027578" s="11"/>
      <c r="L1027578" s="14"/>
      <c r="M1027578" s="14"/>
      <c r="N1027578" s="14"/>
      <c r="O1027578" s="11"/>
      <c r="P1027578" s="12"/>
      <c r="Q1027578" s="12"/>
      <c r="R1027578" s="12"/>
      <c r="S1027578" s="18"/>
      <c r="T1027578" s="14"/>
      <c r="U1027578" s="11"/>
      <c r="V1027578" s="26"/>
      <c r="W1027578" s="11"/>
      <c r="X1027578" s="21"/>
      <c r="Y1027578" s="21"/>
      <c r="Z1027578" s="29"/>
      <c r="AA1027578" s="22"/>
      <c r="AB1027578" s="22"/>
      <c r="AC1027578" s="22"/>
      <c r="AD1027578" s="10"/>
    </row>
    <row r="1027579" spans="1:30" s="13" customFormat="1" ht="15" customHeight="1">
      <c r="A1027579" s="11"/>
      <c r="B1027579" s="11"/>
      <c r="C1027579" s="11"/>
      <c r="D1027579" s="11"/>
      <c r="E1027579" s="14"/>
      <c r="F1027579" s="11"/>
      <c r="G1027579" s="11"/>
      <c r="H1027579" s="16"/>
      <c r="I1027579" s="16"/>
      <c r="J1027579" s="11"/>
      <c r="K1027579" s="11"/>
      <c r="L1027579" s="14"/>
      <c r="M1027579" s="14"/>
      <c r="N1027579" s="14"/>
      <c r="O1027579" s="11"/>
      <c r="P1027579" s="12"/>
      <c r="Q1027579" s="12"/>
      <c r="R1027579" s="12"/>
      <c r="S1027579" s="18"/>
      <c r="T1027579" s="14"/>
      <c r="U1027579" s="11"/>
      <c r="V1027579" s="26"/>
      <c r="W1027579" s="11"/>
      <c r="X1027579" s="21"/>
      <c r="Y1027579" s="21"/>
      <c r="Z1027579" s="29"/>
      <c r="AA1027579" s="22"/>
      <c r="AB1027579" s="22"/>
      <c r="AC1027579" s="22"/>
      <c r="AD1027579" s="10"/>
    </row>
    <row r="1027580" spans="1:30" s="13" customFormat="1" ht="15" customHeight="1">
      <c r="A1027580" s="11"/>
      <c r="B1027580" s="11"/>
      <c r="C1027580" s="11"/>
      <c r="D1027580" s="11"/>
      <c r="E1027580" s="14"/>
      <c r="F1027580" s="11"/>
      <c r="G1027580" s="11"/>
      <c r="H1027580" s="16"/>
      <c r="I1027580" s="16"/>
      <c r="J1027580" s="11"/>
      <c r="K1027580" s="11"/>
      <c r="L1027580" s="14"/>
      <c r="M1027580" s="14"/>
      <c r="N1027580" s="14"/>
      <c r="O1027580" s="11"/>
      <c r="P1027580" s="12"/>
      <c r="Q1027580" s="12"/>
      <c r="R1027580" s="12"/>
      <c r="S1027580" s="18"/>
      <c r="T1027580" s="14"/>
      <c r="U1027580" s="11"/>
      <c r="V1027580" s="26"/>
      <c r="W1027580" s="11"/>
      <c r="X1027580" s="21"/>
      <c r="Y1027580" s="21"/>
      <c r="Z1027580" s="29"/>
      <c r="AA1027580" s="22"/>
      <c r="AB1027580" s="22"/>
      <c r="AC1027580" s="22"/>
      <c r="AD1027580" s="10"/>
    </row>
    <row r="1027581" spans="1:30" s="13" customFormat="1" ht="15" customHeight="1">
      <c r="A1027581" s="11"/>
      <c r="B1027581" s="11"/>
      <c r="C1027581" s="11"/>
      <c r="D1027581" s="11"/>
      <c r="E1027581" s="14"/>
      <c r="F1027581" s="11"/>
      <c r="G1027581" s="11"/>
      <c r="H1027581" s="16"/>
      <c r="I1027581" s="16"/>
      <c r="J1027581" s="11"/>
      <c r="K1027581" s="11"/>
      <c r="L1027581" s="14"/>
      <c r="M1027581" s="14"/>
      <c r="N1027581" s="14"/>
      <c r="O1027581" s="11"/>
      <c r="P1027581" s="12"/>
      <c r="Q1027581" s="12"/>
      <c r="R1027581" s="12"/>
      <c r="S1027581" s="18"/>
      <c r="T1027581" s="14"/>
      <c r="U1027581" s="11"/>
      <c r="V1027581" s="26"/>
      <c r="W1027581" s="11"/>
      <c r="X1027581" s="21"/>
      <c r="Y1027581" s="21"/>
      <c r="Z1027581" s="29"/>
      <c r="AA1027581" s="22"/>
      <c r="AB1027581" s="22"/>
      <c r="AC1027581" s="22"/>
      <c r="AD1027581" s="10"/>
    </row>
    <row r="1027582" spans="1:30" s="13" customFormat="1" ht="15" customHeight="1">
      <c r="A1027582" s="11"/>
      <c r="B1027582" s="11"/>
      <c r="C1027582" s="11"/>
      <c r="D1027582" s="11"/>
      <c r="E1027582" s="14"/>
      <c r="F1027582" s="11"/>
      <c r="G1027582" s="11"/>
      <c r="H1027582" s="16"/>
      <c r="I1027582" s="16"/>
      <c r="J1027582" s="11"/>
      <c r="K1027582" s="11"/>
      <c r="L1027582" s="14"/>
      <c r="M1027582" s="14"/>
      <c r="N1027582" s="14"/>
      <c r="O1027582" s="11"/>
      <c r="P1027582" s="12"/>
      <c r="Q1027582" s="12"/>
      <c r="R1027582" s="12"/>
      <c r="S1027582" s="18"/>
      <c r="T1027582" s="14"/>
      <c r="U1027582" s="11"/>
      <c r="V1027582" s="26"/>
      <c r="W1027582" s="11"/>
      <c r="X1027582" s="21"/>
      <c r="Y1027582" s="21"/>
      <c r="Z1027582" s="29"/>
      <c r="AA1027582" s="22"/>
      <c r="AB1027582" s="22"/>
      <c r="AC1027582" s="22"/>
      <c r="AD1027582" s="10"/>
    </row>
    <row r="1027583" spans="1:30" s="13" customFormat="1" ht="15" customHeight="1">
      <c r="A1027583" s="11"/>
      <c r="B1027583" s="11"/>
      <c r="C1027583" s="11"/>
      <c r="D1027583" s="11"/>
      <c r="E1027583" s="14"/>
      <c r="F1027583" s="11"/>
      <c r="G1027583" s="11"/>
      <c r="H1027583" s="16"/>
      <c r="I1027583" s="16"/>
      <c r="J1027583" s="11"/>
      <c r="K1027583" s="11"/>
      <c r="L1027583" s="14"/>
      <c r="M1027583" s="14"/>
      <c r="N1027583" s="14"/>
      <c r="O1027583" s="11"/>
      <c r="P1027583" s="12"/>
      <c r="Q1027583" s="12"/>
      <c r="R1027583" s="12"/>
      <c r="S1027583" s="18"/>
      <c r="T1027583" s="14"/>
      <c r="U1027583" s="11"/>
      <c r="V1027583" s="26"/>
      <c r="W1027583" s="11"/>
      <c r="X1027583" s="21"/>
      <c r="Y1027583" s="21"/>
      <c r="Z1027583" s="29"/>
      <c r="AA1027583" s="22"/>
      <c r="AB1027583" s="22"/>
      <c r="AC1027583" s="22"/>
      <c r="AD1027583" s="10"/>
    </row>
    <row r="1027584" spans="1:30" s="13" customFormat="1" ht="15" customHeight="1">
      <c r="A1027584" s="11"/>
      <c r="B1027584" s="11"/>
      <c r="C1027584" s="11"/>
      <c r="D1027584" s="11"/>
      <c r="E1027584" s="14"/>
      <c r="F1027584" s="11"/>
      <c r="G1027584" s="11"/>
      <c r="H1027584" s="16"/>
      <c r="I1027584" s="16"/>
      <c r="J1027584" s="11"/>
      <c r="K1027584" s="11"/>
      <c r="L1027584" s="14"/>
      <c r="M1027584" s="14"/>
      <c r="N1027584" s="14"/>
      <c r="O1027584" s="11"/>
      <c r="P1027584" s="12"/>
      <c r="Q1027584" s="12"/>
      <c r="R1027584" s="12"/>
      <c r="S1027584" s="18"/>
      <c r="T1027584" s="14"/>
      <c r="U1027584" s="11"/>
      <c r="V1027584" s="26"/>
      <c r="W1027584" s="11"/>
      <c r="X1027584" s="21"/>
      <c r="Y1027584" s="21"/>
      <c r="Z1027584" s="29"/>
      <c r="AA1027584" s="22"/>
      <c r="AB1027584" s="22"/>
      <c r="AC1027584" s="22"/>
      <c r="AD1027584" s="10"/>
    </row>
    <row r="1027585" spans="1:30" s="13" customFormat="1" ht="15" customHeight="1">
      <c r="A1027585" s="11"/>
      <c r="B1027585" s="11"/>
      <c r="C1027585" s="11"/>
      <c r="D1027585" s="11"/>
      <c r="E1027585" s="14"/>
      <c r="F1027585" s="11"/>
      <c r="G1027585" s="11"/>
      <c r="H1027585" s="16"/>
      <c r="I1027585" s="16"/>
      <c r="J1027585" s="11"/>
      <c r="K1027585" s="11"/>
      <c r="L1027585" s="14"/>
      <c r="M1027585" s="14"/>
      <c r="N1027585" s="14"/>
      <c r="O1027585" s="11"/>
      <c r="P1027585" s="12"/>
      <c r="Q1027585" s="12"/>
      <c r="R1027585" s="12"/>
      <c r="S1027585" s="18"/>
      <c r="T1027585" s="14"/>
      <c r="U1027585" s="11"/>
      <c r="V1027585" s="26"/>
      <c r="W1027585" s="11"/>
      <c r="X1027585" s="21"/>
      <c r="Y1027585" s="21"/>
      <c r="Z1027585" s="29"/>
      <c r="AA1027585" s="22"/>
      <c r="AB1027585" s="22"/>
      <c r="AC1027585" s="22"/>
      <c r="AD1027585" s="10"/>
    </row>
    <row r="1027586" spans="1:30" s="13" customFormat="1" ht="15" customHeight="1">
      <c r="A1027586" s="11"/>
      <c r="B1027586" s="11"/>
      <c r="C1027586" s="11"/>
      <c r="D1027586" s="11"/>
      <c r="E1027586" s="14"/>
      <c r="F1027586" s="11"/>
      <c r="G1027586" s="11"/>
      <c r="H1027586" s="16"/>
      <c r="I1027586" s="16"/>
      <c r="J1027586" s="11"/>
      <c r="K1027586" s="11"/>
      <c r="L1027586" s="14"/>
      <c r="M1027586" s="14"/>
      <c r="N1027586" s="14"/>
      <c r="O1027586" s="11"/>
      <c r="P1027586" s="12"/>
      <c r="Q1027586" s="12"/>
      <c r="R1027586" s="12"/>
      <c r="S1027586" s="18"/>
      <c r="T1027586" s="14"/>
      <c r="U1027586" s="11"/>
      <c r="V1027586" s="26"/>
      <c r="W1027586" s="11"/>
      <c r="X1027586" s="21"/>
      <c r="Y1027586" s="21"/>
      <c r="Z1027586" s="29"/>
      <c r="AA1027586" s="22"/>
      <c r="AB1027586" s="22"/>
      <c r="AC1027586" s="22"/>
      <c r="AD1027586" s="10"/>
    </row>
    <row r="1027587" spans="1:30" s="13" customFormat="1" ht="15" customHeight="1">
      <c r="A1027587" s="11"/>
      <c r="B1027587" s="11"/>
      <c r="C1027587" s="11"/>
      <c r="D1027587" s="11"/>
      <c r="E1027587" s="14"/>
      <c r="F1027587" s="11"/>
      <c r="G1027587" s="11"/>
      <c r="H1027587" s="16"/>
      <c r="I1027587" s="16"/>
      <c r="J1027587" s="11"/>
      <c r="K1027587" s="11"/>
      <c r="L1027587" s="14"/>
      <c r="M1027587" s="14"/>
      <c r="N1027587" s="14"/>
      <c r="O1027587" s="11"/>
      <c r="P1027587" s="12"/>
      <c r="Q1027587" s="12"/>
      <c r="R1027587" s="12"/>
      <c r="S1027587" s="18"/>
      <c r="T1027587" s="14"/>
      <c r="U1027587" s="11"/>
      <c r="V1027587" s="26"/>
      <c r="W1027587" s="11"/>
      <c r="X1027587" s="21"/>
      <c r="Y1027587" s="21"/>
      <c r="Z1027587" s="29"/>
      <c r="AA1027587" s="22"/>
      <c r="AB1027587" s="22"/>
      <c r="AC1027587" s="22"/>
      <c r="AD1027587" s="10"/>
    </row>
    <row r="1027588" spans="1:30" s="13" customFormat="1" ht="15" customHeight="1">
      <c r="A1027588" s="11"/>
      <c r="B1027588" s="11"/>
      <c r="C1027588" s="11"/>
      <c r="D1027588" s="11"/>
      <c r="E1027588" s="14"/>
      <c r="F1027588" s="11"/>
      <c r="G1027588" s="11"/>
      <c r="H1027588" s="16"/>
      <c r="I1027588" s="16"/>
      <c r="J1027588" s="11"/>
      <c r="K1027588" s="11"/>
      <c r="L1027588" s="14"/>
      <c r="M1027588" s="14"/>
      <c r="N1027588" s="14"/>
      <c r="O1027588" s="11"/>
      <c r="P1027588" s="12"/>
      <c r="Q1027588" s="12"/>
      <c r="R1027588" s="12"/>
      <c r="S1027588" s="18"/>
      <c r="T1027588" s="14"/>
      <c r="U1027588" s="11"/>
      <c r="V1027588" s="26"/>
      <c r="W1027588" s="11"/>
      <c r="X1027588" s="21"/>
      <c r="Y1027588" s="21"/>
      <c r="Z1027588" s="29"/>
      <c r="AA1027588" s="22"/>
      <c r="AB1027588" s="22"/>
      <c r="AC1027588" s="22"/>
      <c r="AD1027588" s="10"/>
    </row>
    <row r="1027589" spans="1:30" s="13" customFormat="1" ht="15" customHeight="1">
      <c r="A1027589" s="11"/>
      <c r="B1027589" s="11"/>
      <c r="C1027589" s="11"/>
      <c r="D1027589" s="11"/>
      <c r="E1027589" s="14"/>
      <c r="F1027589" s="11"/>
      <c r="G1027589" s="11"/>
      <c r="H1027589" s="16"/>
      <c r="I1027589" s="16"/>
      <c r="J1027589" s="11"/>
      <c r="K1027589" s="11"/>
      <c r="L1027589" s="14"/>
      <c r="M1027589" s="14"/>
      <c r="N1027589" s="14"/>
      <c r="O1027589" s="11"/>
      <c r="P1027589" s="12"/>
      <c r="Q1027589" s="12"/>
      <c r="R1027589" s="12"/>
      <c r="S1027589" s="18"/>
      <c r="T1027589" s="14"/>
      <c r="U1027589" s="11"/>
      <c r="V1027589" s="26"/>
      <c r="W1027589" s="11"/>
      <c r="X1027589" s="21"/>
      <c r="Y1027589" s="21"/>
      <c r="Z1027589" s="29"/>
      <c r="AA1027589" s="22"/>
      <c r="AB1027589" s="22"/>
      <c r="AC1027589" s="22"/>
      <c r="AD1027589" s="10"/>
    </row>
    <row r="1027590" spans="1:30" s="13" customFormat="1" ht="15" customHeight="1">
      <c r="A1027590" s="11"/>
      <c r="B1027590" s="11"/>
      <c r="C1027590" s="11"/>
      <c r="D1027590" s="11"/>
      <c r="E1027590" s="14"/>
      <c r="F1027590" s="11"/>
      <c r="G1027590" s="11"/>
      <c r="H1027590" s="16"/>
      <c r="I1027590" s="16"/>
      <c r="J1027590" s="11"/>
      <c r="K1027590" s="11"/>
      <c r="L1027590" s="14"/>
      <c r="M1027590" s="14"/>
      <c r="N1027590" s="14"/>
      <c r="O1027590" s="11"/>
      <c r="P1027590" s="12"/>
      <c r="Q1027590" s="12"/>
      <c r="R1027590" s="12"/>
      <c r="S1027590" s="18"/>
      <c r="T1027590" s="14"/>
      <c r="U1027590" s="11"/>
      <c r="V1027590" s="26"/>
      <c r="W1027590" s="11"/>
      <c r="X1027590" s="21"/>
      <c r="Y1027590" s="21"/>
      <c r="Z1027590" s="29"/>
      <c r="AA1027590" s="22"/>
      <c r="AB1027590" s="22"/>
      <c r="AC1027590" s="22"/>
      <c r="AD1027590" s="10"/>
    </row>
    <row r="1027591" spans="1:30" s="13" customFormat="1" ht="15" customHeight="1">
      <c r="A1027591" s="11"/>
      <c r="B1027591" s="11"/>
      <c r="C1027591" s="11"/>
      <c r="D1027591" s="11"/>
      <c r="E1027591" s="14"/>
      <c r="F1027591" s="11"/>
      <c r="G1027591" s="11"/>
      <c r="H1027591" s="16"/>
      <c r="I1027591" s="16"/>
      <c r="J1027591" s="11"/>
      <c r="K1027591" s="11"/>
      <c r="L1027591" s="14"/>
      <c r="M1027591" s="14"/>
      <c r="N1027591" s="14"/>
      <c r="O1027591" s="11"/>
      <c r="P1027591" s="12"/>
      <c r="Q1027591" s="12"/>
      <c r="R1027591" s="12"/>
      <c r="S1027591" s="18"/>
      <c r="T1027591" s="14"/>
      <c r="U1027591" s="11"/>
      <c r="V1027591" s="26"/>
      <c r="W1027591" s="11"/>
      <c r="X1027591" s="21"/>
      <c r="Y1027591" s="21"/>
      <c r="Z1027591" s="29"/>
      <c r="AA1027591" s="22"/>
      <c r="AB1027591" s="22"/>
      <c r="AC1027591" s="22"/>
      <c r="AD1027591" s="10"/>
    </row>
    <row r="1027592" spans="1:30" s="13" customFormat="1" ht="15" customHeight="1">
      <c r="A1027592" s="11"/>
      <c r="B1027592" s="11"/>
      <c r="C1027592" s="11"/>
      <c r="D1027592" s="11"/>
      <c r="E1027592" s="14"/>
      <c r="F1027592" s="11"/>
      <c r="G1027592" s="11"/>
      <c r="H1027592" s="16"/>
      <c r="I1027592" s="16"/>
      <c r="J1027592" s="11"/>
      <c r="K1027592" s="11"/>
      <c r="L1027592" s="14"/>
      <c r="M1027592" s="14"/>
      <c r="N1027592" s="14"/>
      <c r="O1027592" s="11"/>
      <c r="P1027592" s="12"/>
      <c r="Q1027592" s="12"/>
      <c r="R1027592" s="12"/>
      <c r="S1027592" s="18"/>
      <c r="T1027592" s="14"/>
      <c r="U1027592" s="11"/>
      <c r="V1027592" s="26"/>
      <c r="W1027592" s="11"/>
      <c r="X1027592" s="21"/>
      <c r="Y1027592" s="21"/>
      <c r="Z1027592" s="29"/>
      <c r="AA1027592" s="22"/>
      <c r="AB1027592" s="22"/>
      <c r="AC1027592" s="22"/>
      <c r="AD1027592" s="10"/>
    </row>
    <row r="1027593" spans="1:30" s="13" customFormat="1" ht="15" customHeight="1">
      <c r="A1027593" s="11"/>
      <c r="B1027593" s="11"/>
      <c r="C1027593" s="11"/>
      <c r="D1027593" s="11"/>
      <c r="E1027593" s="14"/>
      <c r="F1027593" s="11"/>
      <c r="G1027593" s="11"/>
      <c r="H1027593" s="16"/>
      <c r="I1027593" s="16"/>
      <c r="J1027593" s="11"/>
      <c r="K1027593" s="11"/>
      <c r="L1027593" s="14"/>
      <c r="M1027593" s="14"/>
      <c r="N1027593" s="14"/>
      <c r="O1027593" s="11"/>
      <c r="P1027593" s="12"/>
      <c r="Q1027593" s="12"/>
      <c r="R1027593" s="12"/>
      <c r="S1027593" s="18"/>
      <c r="T1027593" s="14"/>
      <c r="U1027593" s="11"/>
      <c r="V1027593" s="26"/>
      <c r="W1027593" s="11"/>
      <c r="X1027593" s="21"/>
      <c r="Y1027593" s="21"/>
      <c r="Z1027593" s="29"/>
      <c r="AA1027593" s="22"/>
      <c r="AB1027593" s="22"/>
      <c r="AC1027593" s="22"/>
      <c r="AD1027593" s="10"/>
    </row>
    <row r="1027594" spans="1:30" s="13" customFormat="1" ht="15" customHeight="1">
      <c r="A1027594" s="11"/>
      <c r="B1027594" s="11"/>
      <c r="C1027594" s="11"/>
      <c r="D1027594" s="11"/>
      <c r="E1027594" s="14"/>
      <c r="F1027594" s="11"/>
      <c r="G1027594" s="11"/>
      <c r="H1027594" s="16"/>
      <c r="I1027594" s="16"/>
      <c r="J1027594" s="11"/>
      <c r="K1027594" s="11"/>
      <c r="L1027594" s="14"/>
      <c r="M1027594" s="14"/>
      <c r="N1027594" s="14"/>
      <c r="O1027594" s="11"/>
      <c r="P1027594" s="12"/>
      <c r="Q1027594" s="12"/>
      <c r="R1027594" s="12"/>
      <c r="S1027594" s="18"/>
      <c r="T1027594" s="14"/>
      <c r="U1027594" s="11"/>
      <c r="V1027594" s="26"/>
      <c r="W1027594" s="11"/>
      <c r="X1027594" s="21"/>
      <c r="Y1027594" s="21"/>
      <c r="Z1027594" s="29"/>
      <c r="AA1027594" s="22"/>
      <c r="AB1027594" s="22"/>
      <c r="AC1027594" s="22"/>
      <c r="AD1027594" s="10"/>
    </row>
    <row r="1027595" spans="1:30" s="13" customFormat="1" ht="15" customHeight="1">
      <c r="A1027595" s="11"/>
      <c r="B1027595" s="11"/>
      <c r="C1027595" s="11"/>
      <c r="D1027595" s="11"/>
      <c r="E1027595" s="14"/>
      <c r="F1027595" s="11"/>
      <c r="G1027595" s="11"/>
      <c r="H1027595" s="16"/>
      <c r="I1027595" s="16"/>
      <c r="J1027595" s="11"/>
      <c r="K1027595" s="11"/>
      <c r="L1027595" s="14"/>
      <c r="M1027595" s="14"/>
      <c r="N1027595" s="14"/>
      <c r="O1027595" s="11"/>
      <c r="P1027595" s="12"/>
      <c r="Q1027595" s="12"/>
      <c r="R1027595" s="12"/>
      <c r="S1027595" s="18"/>
      <c r="T1027595" s="14"/>
      <c r="U1027595" s="11"/>
      <c r="V1027595" s="26"/>
      <c r="W1027595" s="11"/>
      <c r="X1027595" s="21"/>
      <c r="Y1027595" s="21"/>
      <c r="Z1027595" s="29"/>
      <c r="AA1027595" s="22"/>
      <c r="AB1027595" s="22"/>
      <c r="AC1027595" s="22"/>
      <c r="AD1027595" s="10"/>
    </row>
    <row r="1027596" spans="1:30" s="13" customFormat="1" ht="15" customHeight="1">
      <c r="A1027596" s="11"/>
      <c r="B1027596" s="11"/>
      <c r="C1027596" s="11"/>
      <c r="D1027596" s="11"/>
      <c r="E1027596" s="14"/>
      <c r="F1027596" s="11"/>
      <c r="G1027596" s="11"/>
      <c r="H1027596" s="16"/>
      <c r="I1027596" s="16"/>
      <c r="J1027596" s="11"/>
      <c r="K1027596" s="11"/>
      <c r="L1027596" s="14"/>
      <c r="M1027596" s="14"/>
      <c r="N1027596" s="14"/>
      <c r="O1027596" s="11"/>
      <c r="P1027596" s="12"/>
      <c r="Q1027596" s="12"/>
      <c r="R1027596" s="12"/>
      <c r="S1027596" s="18"/>
      <c r="T1027596" s="14"/>
      <c r="U1027596" s="11"/>
      <c r="V1027596" s="26"/>
      <c r="W1027596" s="11"/>
      <c r="X1027596" s="21"/>
      <c r="Y1027596" s="21"/>
      <c r="Z1027596" s="29"/>
      <c r="AA1027596" s="22"/>
      <c r="AB1027596" s="22"/>
      <c r="AC1027596" s="22"/>
      <c r="AD1027596" s="10"/>
    </row>
    <row r="1027597" spans="1:30" s="13" customFormat="1" ht="15" customHeight="1">
      <c r="A1027597" s="11"/>
      <c r="B1027597" s="11"/>
      <c r="C1027597" s="11"/>
      <c r="D1027597" s="11"/>
      <c r="E1027597" s="14"/>
      <c r="F1027597" s="11"/>
      <c r="G1027597" s="11"/>
      <c r="H1027597" s="16"/>
      <c r="I1027597" s="16"/>
      <c r="J1027597" s="11"/>
      <c r="K1027597" s="11"/>
      <c r="L1027597" s="14"/>
      <c r="M1027597" s="14"/>
      <c r="N1027597" s="14"/>
      <c r="O1027597" s="11"/>
      <c r="P1027597" s="12"/>
      <c r="Q1027597" s="12"/>
      <c r="R1027597" s="12"/>
      <c r="S1027597" s="18"/>
      <c r="T1027597" s="14"/>
      <c r="U1027597" s="11"/>
      <c r="V1027597" s="26"/>
      <c r="W1027597" s="11"/>
      <c r="X1027597" s="21"/>
      <c r="Y1027597" s="21"/>
      <c r="Z1027597" s="29"/>
      <c r="AA1027597" s="22"/>
      <c r="AB1027597" s="22"/>
      <c r="AC1027597" s="22"/>
      <c r="AD1027597" s="10"/>
    </row>
    <row r="1027598" spans="1:30" s="13" customFormat="1" ht="15" customHeight="1">
      <c r="A1027598" s="11"/>
      <c r="B1027598" s="11"/>
      <c r="C1027598" s="11"/>
      <c r="D1027598" s="11"/>
      <c r="E1027598" s="14"/>
      <c r="F1027598" s="11"/>
      <c r="G1027598" s="11"/>
      <c r="H1027598" s="16"/>
      <c r="I1027598" s="16"/>
      <c r="J1027598" s="11"/>
      <c r="K1027598" s="11"/>
      <c r="L1027598" s="14"/>
      <c r="M1027598" s="14"/>
      <c r="N1027598" s="14"/>
      <c r="O1027598" s="11"/>
      <c r="P1027598" s="12"/>
      <c r="Q1027598" s="12"/>
      <c r="R1027598" s="12"/>
      <c r="S1027598" s="18"/>
      <c r="T1027598" s="14"/>
      <c r="U1027598" s="11"/>
      <c r="V1027598" s="26"/>
      <c r="W1027598" s="11"/>
      <c r="X1027598" s="21"/>
      <c r="Y1027598" s="21"/>
      <c r="Z1027598" s="29"/>
      <c r="AA1027598" s="22"/>
      <c r="AB1027598" s="22"/>
      <c r="AC1027598" s="22"/>
      <c r="AD1027598" s="10"/>
    </row>
    <row r="1027599" spans="1:30" s="13" customFormat="1" ht="15" customHeight="1">
      <c r="A1027599" s="11"/>
      <c r="B1027599" s="11"/>
      <c r="C1027599" s="11"/>
      <c r="D1027599" s="11"/>
      <c r="E1027599" s="14"/>
      <c r="F1027599" s="11"/>
      <c r="G1027599" s="11"/>
      <c r="H1027599" s="16"/>
      <c r="I1027599" s="16"/>
      <c r="J1027599" s="11"/>
      <c r="K1027599" s="11"/>
      <c r="L1027599" s="14"/>
      <c r="M1027599" s="14"/>
      <c r="N1027599" s="14"/>
      <c r="O1027599" s="11"/>
      <c r="P1027599" s="12"/>
      <c r="Q1027599" s="12"/>
      <c r="R1027599" s="12"/>
      <c r="S1027599" s="18"/>
      <c r="T1027599" s="14"/>
      <c r="U1027599" s="11"/>
      <c r="V1027599" s="26"/>
      <c r="W1027599" s="11"/>
      <c r="X1027599" s="21"/>
      <c r="Y1027599" s="21"/>
      <c r="Z1027599" s="29"/>
      <c r="AA1027599" s="22"/>
      <c r="AB1027599" s="22"/>
      <c r="AC1027599" s="22"/>
      <c r="AD1027599" s="10"/>
    </row>
    <row r="1027600" spans="1:30" s="13" customFormat="1" ht="15" customHeight="1">
      <c r="A1027600" s="11"/>
      <c r="B1027600" s="11"/>
      <c r="C1027600" s="11"/>
      <c r="D1027600" s="11"/>
      <c r="E1027600" s="14"/>
      <c r="F1027600" s="11"/>
      <c r="G1027600" s="11"/>
      <c r="H1027600" s="16"/>
      <c r="I1027600" s="16"/>
      <c r="J1027600" s="11"/>
      <c r="K1027600" s="11"/>
      <c r="L1027600" s="14"/>
      <c r="M1027600" s="14"/>
      <c r="N1027600" s="14"/>
      <c r="O1027600" s="11"/>
      <c r="P1027600" s="12"/>
      <c r="Q1027600" s="12"/>
      <c r="R1027600" s="12"/>
      <c r="S1027600" s="18"/>
      <c r="T1027600" s="14"/>
      <c r="U1027600" s="11"/>
      <c r="V1027600" s="26"/>
      <c r="W1027600" s="11"/>
      <c r="X1027600" s="21"/>
      <c r="Y1027600" s="21"/>
      <c r="Z1027600" s="29"/>
      <c r="AA1027600" s="22"/>
      <c r="AB1027600" s="22"/>
      <c r="AC1027600" s="22"/>
      <c r="AD1027600" s="10"/>
    </row>
    <row r="1027601" spans="1:30" s="13" customFormat="1" ht="15" customHeight="1">
      <c r="A1027601" s="11"/>
      <c r="B1027601" s="11"/>
      <c r="C1027601" s="11"/>
      <c r="D1027601" s="11"/>
      <c r="E1027601" s="14"/>
      <c r="F1027601" s="11"/>
      <c r="G1027601" s="11"/>
      <c r="H1027601" s="16"/>
      <c r="I1027601" s="16"/>
      <c r="J1027601" s="11"/>
      <c r="K1027601" s="11"/>
      <c r="L1027601" s="14"/>
      <c r="M1027601" s="14"/>
      <c r="N1027601" s="14"/>
      <c r="O1027601" s="11"/>
      <c r="P1027601" s="12"/>
      <c r="Q1027601" s="12"/>
      <c r="R1027601" s="12"/>
      <c r="S1027601" s="18"/>
      <c r="T1027601" s="14"/>
      <c r="U1027601" s="11"/>
      <c r="V1027601" s="26"/>
      <c r="W1027601" s="11"/>
      <c r="X1027601" s="21"/>
      <c r="Y1027601" s="21"/>
      <c r="Z1027601" s="29"/>
      <c r="AA1027601" s="22"/>
      <c r="AB1027601" s="22"/>
      <c r="AC1027601" s="22"/>
      <c r="AD1027601" s="10"/>
    </row>
    <row r="1027602" spans="1:30" s="13" customFormat="1" ht="15" customHeight="1">
      <c r="A1027602" s="11"/>
      <c r="B1027602" s="11"/>
      <c r="C1027602" s="11"/>
      <c r="D1027602" s="11"/>
      <c r="E1027602" s="14"/>
      <c r="F1027602" s="11"/>
      <c r="G1027602" s="11"/>
      <c r="H1027602" s="16"/>
      <c r="I1027602" s="16"/>
      <c r="J1027602" s="11"/>
      <c r="K1027602" s="11"/>
      <c r="L1027602" s="14"/>
      <c r="M1027602" s="14"/>
      <c r="N1027602" s="14"/>
      <c r="O1027602" s="11"/>
      <c r="P1027602" s="12"/>
      <c r="Q1027602" s="12"/>
      <c r="R1027602" s="12"/>
      <c r="S1027602" s="18"/>
      <c r="T1027602" s="14"/>
      <c r="U1027602" s="11"/>
      <c r="V1027602" s="26"/>
      <c r="W1027602" s="11"/>
      <c r="X1027602" s="21"/>
      <c r="Y1027602" s="21"/>
      <c r="Z1027602" s="29"/>
      <c r="AA1027602" s="22"/>
      <c r="AB1027602" s="22"/>
      <c r="AC1027602" s="22"/>
      <c r="AD1027602" s="10"/>
    </row>
    <row r="1027603" spans="1:30" s="13" customFormat="1" ht="15" customHeight="1">
      <c r="A1027603" s="11"/>
      <c r="B1027603" s="11"/>
      <c r="C1027603" s="11"/>
      <c r="D1027603" s="11"/>
      <c r="E1027603" s="14"/>
      <c r="F1027603" s="11"/>
      <c r="G1027603" s="11"/>
      <c r="H1027603" s="16"/>
      <c r="I1027603" s="16"/>
      <c r="J1027603" s="11"/>
      <c r="K1027603" s="11"/>
      <c r="L1027603" s="14"/>
      <c r="M1027603" s="14"/>
      <c r="N1027603" s="14"/>
      <c r="O1027603" s="11"/>
      <c r="P1027603" s="12"/>
      <c r="Q1027603" s="12"/>
      <c r="R1027603" s="12"/>
      <c r="S1027603" s="18"/>
      <c r="T1027603" s="14"/>
      <c r="U1027603" s="11"/>
      <c r="V1027603" s="26"/>
      <c r="W1027603" s="11"/>
      <c r="X1027603" s="21"/>
      <c r="Y1027603" s="21"/>
      <c r="Z1027603" s="29"/>
      <c r="AA1027603" s="22"/>
      <c r="AB1027603" s="22"/>
      <c r="AC1027603" s="22"/>
      <c r="AD1027603" s="10"/>
    </row>
    <row r="1027604" spans="1:30" s="13" customFormat="1" ht="15" customHeight="1">
      <c r="A1027604" s="11"/>
      <c r="B1027604" s="11"/>
      <c r="C1027604" s="11"/>
      <c r="D1027604" s="11"/>
      <c r="E1027604" s="14"/>
      <c r="F1027604" s="11"/>
      <c r="G1027604" s="11"/>
      <c r="H1027604" s="16"/>
      <c r="I1027604" s="16"/>
      <c r="J1027604" s="11"/>
      <c r="K1027604" s="11"/>
      <c r="L1027604" s="14"/>
      <c r="M1027604" s="14"/>
      <c r="N1027604" s="14"/>
      <c r="O1027604" s="11"/>
      <c r="P1027604" s="12"/>
      <c r="Q1027604" s="12"/>
      <c r="R1027604" s="12"/>
      <c r="S1027604" s="18"/>
      <c r="T1027604" s="14"/>
      <c r="U1027604" s="11"/>
      <c r="V1027604" s="26"/>
      <c r="W1027604" s="11"/>
      <c r="X1027604" s="21"/>
      <c r="Y1027604" s="21"/>
      <c r="Z1027604" s="29"/>
      <c r="AA1027604" s="22"/>
      <c r="AB1027604" s="22"/>
      <c r="AC1027604" s="22"/>
      <c r="AD1027604" s="10"/>
    </row>
    <row r="1027605" spans="1:30" s="13" customFormat="1" ht="15" customHeight="1">
      <c r="A1027605" s="11"/>
      <c r="B1027605" s="11"/>
      <c r="C1027605" s="11"/>
      <c r="D1027605" s="11"/>
      <c r="E1027605" s="14"/>
      <c r="F1027605" s="11"/>
      <c r="G1027605" s="11"/>
      <c r="H1027605" s="16"/>
      <c r="I1027605" s="16"/>
      <c r="J1027605" s="11"/>
      <c r="K1027605" s="11"/>
      <c r="L1027605" s="14"/>
      <c r="M1027605" s="14"/>
      <c r="N1027605" s="14"/>
      <c r="O1027605" s="11"/>
      <c r="P1027605" s="12"/>
      <c r="Q1027605" s="12"/>
      <c r="R1027605" s="12"/>
      <c r="S1027605" s="18"/>
      <c r="T1027605" s="14"/>
      <c r="U1027605" s="11"/>
      <c r="V1027605" s="26"/>
      <c r="W1027605" s="11"/>
      <c r="X1027605" s="21"/>
      <c r="Y1027605" s="21"/>
      <c r="Z1027605" s="29"/>
      <c r="AA1027605" s="22"/>
      <c r="AB1027605" s="22"/>
      <c r="AC1027605" s="22"/>
      <c r="AD1027605" s="10"/>
    </row>
    <row r="1027606" spans="1:30" s="13" customFormat="1" ht="15" customHeight="1">
      <c r="A1027606" s="11"/>
      <c r="B1027606" s="11"/>
      <c r="C1027606" s="11"/>
      <c r="D1027606" s="11"/>
      <c r="E1027606" s="14"/>
      <c r="F1027606" s="11"/>
      <c r="G1027606" s="11"/>
      <c r="H1027606" s="16"/>
      <c r="I1027606" s="16"/>
      <c r="J1027606" s="11"/>
      <c r="K1027606" s="11"/>
      <c r="L1027606" s="14"/>
      <c r="M1027606" s="14"/>
      <c r="N1027606" s="14"/>
      <c r="O1027606" s="11"/>
      <c r="P1027606" s="12"/>
      <c r="Q1027606" s="12"/>
      <c r="R1027606" s="12"/>
      <c r="S1027606" s="18"/>
      <c r="T1027606" s="14"/>
      <c r="U1027606" s="11"/>
      <c r="V1027606" s="26"/>
      <c r="W1027606" s="11"/>
      <c r="X1027606" s="21"/>
      <c r="Y1027606" s="21"/>
      <c r="Z1027606" s="29"/>
      <c r="AA1027606" s="22"/>
      <c r="AB1027606" s="22"/>
      <c r="AC1027606" s="22"/>
      <c r="AD1027606" s="10"/>
    </row>
    <row r="1027607" spans="1:30" s="13" customFormat="1" ht="15" customHeight="1">
      <c r="A1027607" s="11"/>
      <c r="B1027607" s="11"/>
      <c r="C1027607" s="11"/>
      <c r="D1027607" s="11"/>
      <c r="E1027607" s="14"/>
      <c r="F1027607" s="11"/>
      <c r="G1027607" s="11"/>
      <c r="H1027607" s="16"/>
      <c r="I1027607" s="16"/>
      <c r="J1027607" s="11"/>
      <c r="K1027607" s="11"/>
      <c r="L1027607" s="14"/>
      <c r="M1027607" s="14"/>
      <c r="N1027607" s="14"/>
      <c r="O1027607" s="11"/>
      <c r="P1027607" s="12"/>
      <c r="Q1027607" s="12"/>
      <c r="R1027607" s="12"/>
      <c r="S1027607" s="18"/>
      <c r="T1027607" s="14"/>
      <c r="U1027607" s="11"/>
      <c r="V1027607" s="26"/>
      <c r="W1027607" s="11"/>
      <c r="X1027607" s="21"/>
      <c r="Y1027607" s="21"/>
      <c r="Z1027607" s="29"/>
      <c r="AA1027607" s="22"/>
      <c r="AB1027607" s="22"/>
      <c r="AC1027607" s="22"/>
      <c r="AD1027607" s="10"/>
    </row>
    <row r="1027608" spans="1:30" s="13" customFormat="1" ht="15" customHeight="1">
      <c r="A1027608" s="11"/>
      <c r="B1027608" s="11"/>
      <c r="C1027608" s="11"/>
      <c r="D1027608" s="11"/>
      <c r="E1027608" s="14"/>
      <c r="F1027608" s="11"/>
      <c r="G1027608" s="11"/>
      <c r="H1027608" s="16"/>
      <c r="I1027608" s="16"/>
      <c r="J1027608" s="11"/>
      <c r="K1027608" s="11"/>
      <c r="L1027608" s="14"/>
      <c r="M1027608" s="14"/>
      <c r="N1027608" s="14"/>
      <c r="O1027608" s="11"/>
      <c r="P1027608" s="12"/>
      <c r="Q1027608" s="12"/>
      <c r="R1027608" s="12"/>
      <c r="S1027608" s="18"/>
      <c r="T1027608" s="14"/>
      <c r="U1027608" s="11"/>
      <c r="V1027608" s="26"/>
      <c r="W1027608" s="11"/>
      <c r="X1027608" s="21"/>
      <c r="Y1027608" s="21"/>
      <c r="Z1027608" s="29"/>
      <c r="AA1027608" s="22"/>
      <c r="AB1027608" s="22"/>
      <c r="AC1027608" s="22"/>
      <c r="AD1027608" s="10"/>
    </row>
    <row r="1027609" spans="1:30" s="13" customFormat="1" ht="15" customHeight="1">
      <c r="A1027609" s="11"/>
      <c r="B1027609" s="11"/>
      <c r="C1027609" s="11"/>
      <c r="D1027609" s="11"/>
      <c r="E1027609" s="14"/>
      <c r="F1027609" s="11"/>
      <c r="G1027609" s="11"/>
      <c r="H1027609" s="16"/>
      <c r="I1027609" s="16"/>
      <c r="J1027609" s="11"/>
      <c r="K1027609" s="11"/>
      <c r="L1027609" s="14"/>
      <c r="M1027609" s="14"/>
      <c r="N1027609" s="14"/>
      <c r="O1027609" s="11"/>
      <c r="P1027609" s="12"/>
      <c r="Q1027609" s="12"/>
      <c r="R1027609" s="12"/>
      <c r="S1027609" s="18"/>
      <c r="T1027609" s="14"/>
      <c r="U1027609" s="11"/>
      <c r="V1027609" s="26"/>
      <c r="W1027609" s="11"/>
      <c r="X1027609" s="21"/>
      <c r="Y1027609" s="21"/>
      <c r="Z1027609" s="29"/>
      <c r="AA1027609" s="22"/>
      <c r="AB1027609" s="22"/>
      <c r="AC1027609" s="22"/>
      <c r="AD1027609" s="10"/>
    </row>
    <row r="1027610" spans="1:30" s="13" customFormat="1" ht="15" customHeight="1">
      <c r="A1027610" s="11"/>
      <c r="B1027610" s="11"/>
      <c r="C1027610" s="11"/>
      <c r="D1027610" s="11"/>
      <c r="E1027610" s="14"/>
      <c r="F1027610" s="11"/>
      <c r="G1027610" s="11"/>
      <c r="H1027610" s="16"/>
      <c r="I1027610" s="16"/>
      <c r="J1027610" s="11"/>
      <c r="K1027610" s="11"/>
      <c r="L1027610" s="14"/>
      <c r="M1027610" s="14"/>
      <c r="N1027610" s="14"/>
      <c r="O1027610" s="11"/>
      <c r="P1027610" s="12"/>
      <c r="Q1027610" s="12"/>
      <c r="R1027610" s="12"/>
      <c r="S1027610" s="18"/>
      <c r="T1027610" s="14"/>
      <c r="U1027610" s="11"/>
      <c r="V1027610" s="26"/>
      <c r="W1027610" s="11"/>
      <c r="X1027610" s="21"/>
      <c r="Y1027610" s="21"/>
      <c r="Z1027610" s="29"/>
      <c r="AA1027610" s="22"/>
      <c r="AB1027610" s="22"/>
      <c r="AC1027610" s="22"/>
      <c r="AD1027610" s="10"/>
    </row>
    <row r="1027611" spans="1:30" s="13" customFormat="1" ht="15" customHeight="1">
      <c r="A1027611" s="11"/>
      <c r="B1027611" s="11"/>
      <c r="C1027611" s="11"/>
      <c r="D1027611" s="11"/>
      <c r="E1027611" s="14"/>
      <c r="F1027611" s="11"/>
      <c r="G1027611" s="11"/>
      <c r="H1027611" s="16"/>
      <c r="I1027611" s="16"/>
      <c r="J1027611" s="11"/>
      <c r="K1027611" s="11"/>
      <c r="L1027611" s="14"/>
      <c r="M1027611" s="14"/>
      <c r="N1027611" s="14"/>
      <c r="O1027611" s="11"/>
      <c r="P1027611" s="12"/>
      <c r="Q1027611" s="12"/>
      <c r="R1027611" s="12"/>
      <c r="S1027611" s="18"/>
      <c r="T1027611" s="14"/>
      <c r="U1027611" s="11"/>
      <c r="V1027611" s="26"/>
      <c r="W1027611" s="11"/>
      <c r="X1027611" s="21"/>
      <c r="Y1027611" s="21"/>
      <c r="Z1027611" s="29"/>
      <c r="AA1027611" s="22"/>
      <c r="AB1027611" s="22"/>
      <c r="AC1027611" s="22"/>
      <c r="AD1027611" s="10"/>
    </row>
    <row r="1027612" spans="1:30" s="13" customFormat="1" ht="15" customHeight="1">
      <c r="A1027612" s="11"/>
      <c r="B1027612" s="11"/>
      <c r="C1027612" s="11"/>
      <c r="D1027612" s="11"/>
      <c r="E1027612" s="14"/>
      <c r="F1027612" s="11"/>
      <c r="G1027612" s="11"/>
      <c r="H1027612" s="16"/>
      <c r="I1027612" s="16"/>
      <c r="J1027612" s="11"/>
      <c r="K1027612" s="11"/>
      <c r="L1027612" s="14"/>
      <c r="M1027612" s="14"/>
      <c r="N1027612" s="14"/>
      <c r="O1027612" s="11"/>
      <c r="P1027612" s="12"/>
      <c r="Q1027612" s="12"/>
      <c r="R1027612" s="12"/>
      <c r="S1027612" s="18"/>
      <c r="T1027612" s="14"/>
      <c r="U1027612" s="11"/>
      <c r="V1027612" s="26"/>
      <c r="W1027612" s="11"/>
      <c r="X1027612" s="21"/>
      <c r="Y1027612" s="21"/>
      <c r="Z1027612" s="29"/>
      <c r="AA1027612" s="22"/>
      <c r="AB1027612" s="22"/>
      <c r="AC1027612" s="22"/>
      <c r="AD1027612" s="10"/>
    </row>
    <row r="1027613" spans="1:30" s="13" customFormat="1" ht="15" customHeight="1">
      <c r="A1027613" s="11"/>
      <c r="B1027613" s="11"/>
      <c r="C1027613" s="11"/>
      <c r="D1027613" s="11"/>
      <c r="E1027613" s="14"/>
      <c r="F1027613" s="11"/>
      <c r="G1027613" s="11"/>
      <c r="H1027613" s="16"/>
      <c r="I1027613" s="16"/>
      <c r="J1027613" s="11"/>
      <c r="K1027613" s="11"/>
      <c r="L1027613" s="14"/>
      <c r="M1027613" s="14"/>
      <c r="N1027613" s="14"/>
      <c r="O1027613" s="11"/>
      <c r="P1027613" s="12"/>
      <c r="Q1027613" s="12"/>
      <c r="R1027613" s="12"/>
      <c r="S1027613" s="18"/>
      <c r="T1027613" s="14"/>
      <c r="U1027613" s="11"/>
      <c r="V1027613" s="26"/>
      <c r="W1027613" s="11"/>
      <c r="X1027613" s="21"/>
      <c r="Y1027613" s="21"/>
      <c r="Z1027613" s="29"/>
      <c r="AA1027613" s="22"/>
      <c r="AB1027613" s="22"/>
      <c r="AC1027613" s="22"/>
      <c r="AD1027613" s="10"/>
    </row>
    <row r="1027614" spans="1:30" s="13" customFormat="1" ht="15" customHeight="1">
      <c r="A1027614" s="11"/>
      <c r="B1027614" s="11"/>
      <c r="C1027614" s="11"/>
      <c r="D1027614" s="11"/>
      <c r="E1027614" s="14"/>
      <c r="F1027614" s="11"/>
      <c r="G1027614" s="11"/>
      <c r="H1027614" s="16"/>
      <c r="I1027614" s="16"/>
      <c r="J1027614" s="11"/>
      <c r="K1027614" s="11"/>
      <c r="L1027614" s="14"/>
      <c r="M1027614" s="14"/>
      <c r="N1027614" s="14"/>
      <c r="O1027614" s="11"/>
      <c r="P1027614" s="12"/>
      <c r="Q1027614" s="12"/>
      <c r="R1027614" s="12"/>
      <c r="S1027614" s="18"/>
      <c r="T1027614" s="14"/>
      <c r="U1027614" s="11"/>
      <c r="V1027614" s="26"/>
      <c r="W1027614" s="11"/>
      <c r="X1027614" s="21"/>
      <c r="Y1027614" s="21"/>
      <c r="Z1027614" s="29"/>
      <c r="AA1027614" s="22"/>
      <c r="AB1027614" s="22"/>
      <c r="AC1027614" s="22"/>
      <c r="AD1027614" s="10"/>
    </row>
    <row r="1027615" spans="1:30" s="13" customFormat="1" ht="15" customHeight="1">
      <c r="A1027615" s="11"/>
      <c r="B1027615" s="11"/>
      <c r="C1027615" s="11"/>
      <c r="D1027615" s="11"/>
      <c r="E1027615" s="14"/>
      <c r="F1027615" s="11"/>
      <c r="G1027615" s="11"/>
      <c r="H1027615" s="16"/>
      <c r="I1027615" s="16"/>
      <c r="J1027615" s="11"/>
      <c r="K1027615" s="11"/>
      <c r="L1027615" s="14"/>
      <c r="M1027615" s="14"/>
      <c r="N1027615" s="14"/>
      <c r="O1027615" s="11"/>
      <c r="P1027615" s="12"/>
      <c r="Q1027615" s="12"/>
      <c r="R1027615" s="12"/>
      <c r="S1027615" s="18"/>
      <c r="T1027615" s="14"/>
      <c r="U1027615" s="11"/>
      <c r="V1027615" s="26"/>
      <c r="W1027615" s="11"/>
      <c r="X1027615" s="21"/>
      <c r="Y1027615" s="21"/>
      <c r="Z1027615" s="29"/>
      <c r="AA1027615" s="22"/>
      <c r="AB1027615" s="22"/>
      <c r="AC1027615" s="22"/>
      <c r="AD1027615" s="10"/>
    </row>
    <row r="1027616" spans="1:30" s="13" customFormat="1" ht="15" customHeight="1">
      <c r="A1027616" s="11"/>
      <c r="B1027616" s="11"/>
      <c r="C1027616" s="11"/>
      <c r="D1027616" s="11"/>
      <c r="E1027616" s="14"/>
      <c r="F1027616" s="11"/>
      <c r="G1027616" s="11"/>
      <c r="H1027616" s="16"/>
      <c r="I1027616" s="16"/>
      <c r="J1027616" s="11"/>
      <c r="K1027616" s="11"/>
      <c r="L1027616" s="14"/>
      <c r="M1027616" s="14"/>
      <c r="N1027616" s="14"/>
      <c r="O1027616" s="11"/>
      <c r="P1027616" s="12"/>
      <c r="Q1027616" s="12"/>
      <c r="R1027616" s="12"/>
      <c r="S1027616" s="18"/>
      <c r="T1027616" s="14"/>
      <c r="U1027616" s="11"/>
      <c r="V1027616" s="26"/>
      <c r="W1027616" s="11"/>
      <c r="X1027616" s="21"/>
      <c r="Y1027616" s="21"/>
      <c r="Z1027616" s="29"/>
      <c r="AA1027616" s="22"/>
      <c r="AB1027616" s="22"/>
      <c r="AC1027616" s="22"/>
      <c r="AD1027616" s="10"/>
    </row>
    <row r="1027617" spans="1:30" s="13" customFormat="1" ht="15" customHeight="1">
      <c r="A1027617" s="11"/>
      <c r="B1027617" s="11"/>
      <c r="C1027617" s="11"/>
      <c r="D1027617" s="11"/>
      <c r="E1027617" s="14"/>
      <c r="F1027617" s="11"/>
      <c r="G1027617" s="11"/>
      <c r="H1027617" s="16"/>
      <c r="I1027617" s="16"/>
      <c r="J1027617" s="11"/>
      <c r="K1027617" s="11"/>
      <c r="L1027617" s="14"/>
      <c r="M1027617" s="14"/>
      <c r="N1027617" s="14"/>
      <c r="O1027617" s="11"/>
      <c r="P1027617" s="12"/>
      <c r="Q1027617" s="12"/>
      <c r="R1027617" s="12"/>
      <c r="S1027617" s="18"/>
      <c r="T1027617" s="14"/>
      <c r="U1027617" s="11"/>
      <c r="V1027617" s="26"/>
      <c r="W1027617" s="11"/>
      <c r="X1027617" s="21"/>
      <c r="Y1027617" s="21"/>
      <c r="Z1027617" s="29"/>
      <c r="AA1027617" s="22"/>
      <c r="AB1027617" s="22"/>
      <c r="AC1027617" s="22"/>
      <c r="AD1027617" s="10"/>
    </row>
    <row r="1027618" spans="1:30" s="13" customFormat="1" ht="15" customHeight="1">
      <c r="A1027618" s="11"/>
      <c r="B1027618" s="11"/>
      <c r="C1027618" s="11"/>
      <c r="D1027618" s="11"/>
      <c r="E1027618" s="14"/>
      <c r="F1027618" s="11"/>
      <c r="G1027618" s="11"/>
      <c r="H1027618" s="16"/>
      <c r="I1027618" s="16"/>
      <c r="J1027618" s="11"/>
      <c r="K1027618" s="11"/>
      <c r="L1027618" s="14"/>
      <c r="M1027618" s="14"/>
      <c r="N1027618" s="14"/>
      <c r="O1027618" s="11"/>
      <c r="P1027618" s="12"/>
      <c r="Q1027618" s="12"/>
      <c r="R1027618" s="12"/>
      <c r="S1027618" s="18"/>
      <c r="T1027618" s="14"/>
      <c r="U1027618" s="11"/>
      <c r="V1027618" s="26"/>
      <c r="W1027618" s="11"/>
      <c r="X1027618" s="21"/>
      <c r="Y1027618" s="21"/>
      <c r="Z1027618" s="29"/>
      <c r="AA1027618" s="22"/>
      <c r="AB1027618" s="22"/>
      <c r="AC1027618" s="22"/>
      <c r="AD1027618" s="10"/>
    </row>
    <row r="1027619" spans="1:30" s="13" customFormat="1" ht="15" customHeight="1">
      <c r="A1027619" s="11"/>
      <c r="B1027619" s="11"/>
      <c r="C1027619" s="11"/>
      <c r="D1027619" s="11"/>
      <c r="E1027619" s="14"/>
      <c r="F1027619" s="11"/>
      <c r="G1027619" s="11"/>
      <c r="H1027619" s="16"/>
      <c r="I1027619" s="16"/>
      <c r="J1027619" s="11"/>
      <c r="K1027619" s="11"/>
      <c r="L1027619" s="14"/>
      <c r="M1027619" s="14"/>
      <c r="N1027619" s="14"/>
      <c r="O1027619" s="11"/>
      <c r="P1027619" s="12"/>
      <c r="Q1027619" s="12"/>
      <c r="R1027619" s="12"/>
      <c r="S1027619" s="18"/>
      <c r="T1027619" s="14"/>
      <c r="U1027619" s="11"/>
      <c r="V1027619" s="26"/>
      <c r="W1027619" s="11"/>
      <c r="X1027619" s="21"/>
      <c r="Y1027619" s="21"/>
      <c r="Z1027619" s="29"/>
      <c r="AA1027619" s="22"/>
      <c r="AB1027619" s="22"/>
      <c r="AC1027619" s="22"/>
      <c r="AD1027619" s="10"/>
    </row>
    <row r="1027620" spans="1:30" s="13" customFormat="1" ht="15" customHeight="1">
      <c r="A1027620" s="11"/>
      <c r="B1027620" s="11"/>
      <c r="C1027620" s="11"/>
      <c r="D1027620" s="11"/>
      <c r="E1027620" s="14"/>
      <c r="F1027620" s="11"/>
      <c r="G1027620" s="11"/>
      <c r="H1027620" s="16"/>
      <c r="I1027620" s="16"/>
      <c r="J1027620" s="11"/>
      <c r="K1027620" s="11"/>
      <c r="L1027620" s="14"/>
      <c r="M1027620" s="14"/>
      <c r="N1027620" s="14"/>
      <c r="O1027620" s="11"/>
      <c r="P1027620" s="12"/>
      <c r="Q1027620" s="12"/>
      <c r="R1027620" s="12"/>
      <c r="S1027620" s="18"/>
      <c r="T1027620" s="14"/>
      <c r="U1027620" s="11"/>
      <c r="V1027620" s="26"/>
      <c r="W1027620" s="11"/>
      <c r="X1027620" s="21"/>
      <c r="Y1027620" s="21"/>
      <c r="Z1027620" s="29"/>
      <c r="AA1027620" s="22"/>
      <c r="AB1027620" s="22"/>
      <c r="AC1027620" s="22"/>
      <c r="AD1027620" s="10"/>
    </row>
    <row r="1027621" spans="1:30" s="13" customFormat="1" ht="15" customHeight="1">
      <c r="A1027621" s="11"/>
      <c r="B1027621" s="11"/>
      <c r="C1027621" s="11"/>
      <c r="D1027621" s="11"/>
      <c r="E1027621" s="14"/>
      <c r="F1027621" s="11"/>
      <c r="G1027621" s="11"/>
      <c r="H1027621" s="16"/>
      <c r="I1027621" s="16"/>
      <c r="J1027621" s="11"/>
      <c r="K1027621" s="11"/>
      <c r="L1027621" s="14"/>
      <c r="M1027621" s="14"/>
      <c r="N1027621" s="14"/>
      <c r="O1027621" s="11"/>
      <c r="P1027621" s="12"/>
      <c r="Q1027621" s="12"/>
      <c r="R1027621" s="12"/>
      <c r="S1027621" s="18"/>
      <c r="T1027621" s="14"/>
      <c r="U1027621" s="11"/>
      <c r="V1027621" s="26"/>
      <c r="W1027621" s="11"/>
      <c r="X1027621" s="21"/>
      <c r="Y1027621" s="21"/>
      <c r="Z1027621" s="29"/>
      <c r="AA1027621" s="22"/>
      <c r="AB1027621" s="22"/>
      <c r="AC1027621" s="22"/>
      <c r="AD1027621" s="10"/>
    </row>
    <row r="1027622" spans="1:30" s="13" customFormat="1" ht="15" customHeight="1">
      <c r="A1027622" s="11"/>
      <c r="B1027622" s="11"/>
      <c r="C1027622" s="11"/>
      <c r="D1027622" s="11"/>
      <c r="E1027622" s="14"/>
      <c r="F1027622" s="11"/>
      <c r="G1027622" s="11"/>
      <c r="H1027622" s="16"/>
      <c r="I1027622" s="16"/>
      <c r="J1027622" s="11"/>
      <c r="K1027622" s="11"/>
      <c r="L1027622" s="14"/>
      <c r="M1027622" s="14"/>
      <c r="N1027622" s="14"/>
      <c r="O1027622" s="11"/>
      <c r="P1027622" s="12"/>
      <c r="Q1027622" s="12"/>
      <c r="R1027622" s="12"/>
      <c r="S1027622" s="18"/>
      <c r="T1027622" s="14"/>
      <c r="U1027622" s="11"/>
      <c r="V1027622" s="26"/>
      <c r="W1027622" s="11"/>
      <c r="X1027622" s="21"/>
      <c r="Y1027622" s="21"/>
      <c r="Z1027622" s="29"/>
      <c r="AA1027622" s="22"/>
      <c r="AB1027622" s="22"/>
      <c r="AC1027622" s="22"/>
      <c r="AD1027622" s="10"/>
    </row>
    <row r="1027623" spans="1:30" s="13" customFormat="1" ht="15" customHeight="1">
      <c r="A1027623" s="11"/>
      <c r="B1027623" s="11"/>
      <c r="C1027623" s="11"/>
      <c r="D1027623" s="11"/>
      <c r="E1027623" s="14"/>
      <c r="F1027623" s="11"/>
      <c r="G1027623" s="11"/>
      <c r="H1027623" s="16"/>
      <c r="I1027623" s="16"/>
      <c r="J1027623" s="11"/>
      <c r="K1027623" s="11"/>
      <c r="L1027623" s="14"/>
      <c r="M1027623" s="14"/>
      <c r="N1027623" s="14"/>
      <c r="O1027623" s="11"/>
      <c r="P1027623" s="12"/>
      <c r="Q1027623" s="12"/>
      <c r="R1027623" s="12"/>
      <c r="S1027623" s="18"/>
      <c r="T1027623" s="14"/>
      <c r="U1027623" s="11"/>
      <c r="V1027623" s="26"/>
      <c r="W1027623" s="11"/>
      <c r="X1027623" s="21"/>
      <c r="Y1027623" s="21"/>
      <c r="Z1027623" s="29"/>
      <c r="AA1027623" s="22"/>
      <c r="AB1027623" s="22"/>
      <c r="AC1027623" s="22"/>
      <c r="AD1027623" s="10"/>
    </row>
    <row r="1027624" spans="1:30" s="13" customFormat="1" ht="15" customHeight="1">
      <c r="A1027624" s="11"/>
      <c r="B1027624" s="11"/>
      <c r="C1027624" s="11"/>
      <c r="D1027624" s="11"/>
      <c r="E1027624" s="14"/>
      <c r="F1027624" s="11"/>
      <c r="G1027624" s="11"/>
      <c r="H1027624" s="16"/>
      <c r="I1027624" s="16"/>
      <c r="J1027624" s="11"/>
      <c r="K1027624" s="11"/>
      <c r="L1027624" s="14"/>
      <c r="M1027624" s="14"/>
      <c r="N1027624" s="14"/>
      <c r="O1027624" s="11"/>
      <c r="P1027624" s="12"/>
      <c r="Q1027624" s="12"/>
      <c r="R1027624" s="12"/>
      <c r="S1027624" s="18"/>
      <c r="T1027624" s="14"/>
      <c r="U1027624" s="11"/>
      <c r="V1027624" s="26"/>
      <c r="W1027624" s="11"/>
      <c r="X1027624" s="21"/>
      <c r="Y1027624" s="21"/>
      <c r="Z1027624" s="29"/>
      <c r="AA1027624" s="22"/>
      <c r="AB1027624" s="22"/>
      <c r="AC1027624" s="22"/>
      <c r="AD1027624" s="10"/>
    </row>
    <row r="1027625" spans="1:30" s="13" customFormat="1" ht="15" customHeight="1">
      <c r="A1027625" s="11"/>
      <c r="B1027625" s="11"/>
      <c r="C1027625" s="11"/>
      <c r="D1027625" s="11"/>
      <c r="E1027625" s="14"/>
      <c r="F1027625" s="11"/>
      <c r="G1027625" s="11"/>
      <c r="H1027625" s="16"/>
      <c r="I1027625" s="16"/>
      <c r="J1027625" s="11"/>
      <c r="K1027625" s="11"/>
      <c r="L1027625" s="14"/>
      <c r="M1027625" s="14"/>
      <c r="N1027625" s="14"/>
      <c r="O1027625" s="11"/>
      <c r="P1027625" s="12"/>
      <c r="Q1027625" s="12"/>
      <c r="R1027625" s="12"/>
      <c r="S1027625" s="18"/>
      <c r="T1027625" s="14"/>
      <c r="U1027625" s="11"/>
      <c r="V1027625" s="26"/>
      <c r="W1027625" s="11"/>
      <c r="X1027625" s="21"/>
      <c r="Y1027625" s="21"/>
      <c r="Z1027625" s="29"/>
      <c r="AA1027625" s="22"/>
      <c r="AB1027625" s="22"/>
      <c r="AC1027625" s="22"/>
      <c r="AD1027625" s="10"/>
    </row>
    <row r="1027626" spans="1:30" s="13" customFormat="1" ht="15" customHeight="1">
      <c r="A1027626" s="11"/>
      <c r="B1027626" s="11"/>
      <c r="C1027626" s="11"/>
      <c r="D1027626" s="11"/>
      <c r="E1027626" s="14"/>
      <c r="F1027626" s="11"/>
      <c r="G1027626" s="11"/>
      <c r="H1027626" s="16"/>
      <c r="I1027626" s="16"/>
      <c r="J1027626" s="11"/>
      <c r="K1027626" s="11"/>
      <c r="L1027626" s="14"/>
      <c r="M1027626" s="14"/>
      <c r="N1027626" s="14"/>
      <c r="O1027626" s="11"/>
      <c r="P1027626" s="12"/>
      <c r="Q1027626" s="12"/>
      <c r="R1027626" s="12"/>
      <c r="S1027626" s="18"/>
      <c r="T1027626" s="14"/>
      <c r="U1027626" s="11"/>
      <c r="V1027626" s="26"/>
      <c r="W1027626" s="11"/>
      <c r="X1027626" s="21"/>
      <c r="Y1027626" s="21"/>
      <c r="Z1027626" s="29"/>
      <c r="AA1027626" s="22"/>
      <c r="AB1027626" s="22"/>
      <c r="AC1027626" s="22"/>
      <c r="AD1027626" s="10"/>
    </row>
    <row r="1027627" spans="1:30" s="13" customFormat="1" ht="15" customHeight="1">
      <c r="A1027627" s="11"/>
      <c r="B1027627" s="11"/>
      <c r="C1027627" s="11"/>
      <c r="D1027627" s="11"/>
      <c r="E1027627" s="14"/>
      <c r="F1027627" s="11"/>
      <c r="G1027627" s="11"/>
      <c r="H1027627" s="16"/>
      <c r="I1027627" s="16"/>
      <c r="J1027627" s="11"/>
      <c r="K1027627" s="11"/>
      <c r="L1027627" s="14"/>
      <c r="M1027627" s="14"/>
      <c r="N1027627" s="14"/>
      <c r="O1027627" s="11"/>
      <c r="P1027627" s="12"/>
      <c r="Q1027627" s="12"/>
      <c r="R1027627" s="12"/>
      <c r="S1027627" s="18"/>
      <c r="T1027627" s="14"/>
      <c r="U1027627" s="11"/>
      <c r="V1027627" s="26"/>
      <c r="W1027627" s="11"/>
      <c r="X1027627" s="21"/>
      <c r="Y1027627" s="21"/>
      <c r="Z1027627" s="29"/>
      <c r="AA1027627" s="22"/>
      <c r="AB1027627" s="22"/>
      <c r="AC1027627" s="22"/>
      <c r="AD1027627" s="10"/>
    </row>
    <row r="1027628" spans="1:30" s="13" customFormat="1" ht="15" customHeight="1">
      <c r="A1027628" s="11"/>
      <c r="B1027628" s="11"/>
      <c r="C1027628" s="11"/>
      <c r="D1027628" s="11"/>
      <c r="E1027628" s="14"/>
      <c r="F1027628" s="11"/>
      <c r="G1027628" s="11"/>
      <c r="H1027628" s="16"/>
      <c r="I1027628" s="16"/>
      <c r="J1027628" s="11"/>
      <c r="K1027628" s="11"/>
      <c r="L1027628" s="14"/>
      <c r="M1027628" s="14"/>
      <c r="N1027628" s="14"/>
      <c r="O1027628" s="11"/>
      <c r="P1027628" s="12"/>
      <c r="Q1027628" s="12"/>
      <c r="R1027628" s="12"/>
      <c r="S1027628" s="18"/>
      <c r="T1027628" s="14"/>
      <c r="U1027628" s="11"/>
      <c r="V1027628" s="26"/>
      <c r="W1027628" s="11"/>
      <c r="X1027628" s="21"/>
      <c r="Y1027628" s="21"/>
      <c r="Z1027628" s="29"/>
      <c r="AA1027628" s="22"/>
      <c r="AB1027628" s="22"/>
      <c r="AC1027628" s="22"/>
      <c r="AD1027628" s="10"/>
    </row>
    <row r="1027629" spans="1:30" s="13" customFormat="1" ht="15" customHeight="1">
      <c r="A1027629" s="11"/>
      <c r="B1027629" s="11"/>
      <c r="C1027629" s="11"/>
      <c r="D1027629" s="11"/>
      <c r="E1027629" s="14"/>
      <c r="F1027629" s="11"/>
      <c r="G1027629" s="11"/>
      <c r="H1027629" s="16"/>
      <c r="I1027629" s="16"/>
      <c r="J1027629" s="11"/>
      <c r="K1027629" s="11"/>
      <c r="L1027629" s="14"/>
      <c r="M1027629" s="14"/>
      <c r="N1027629" s="14"/>
      <c r="O1027629" s="11"/>
      <c r="P1027629" s="12"/>
      <c r="Q1027629" s="12"/>
      <c r="R1027629" s="12"/>
      <c r="S1027629" s="18"/>
      <c r="T1027629" s="14"/>
      <c r="U1027629" s="11"/>
      <c r="V1027629" s="26"/>
      <c r="W1027629" s="11"/>
      <c r="X1027629" s="21"/>
      <c r="Y1027629" s="21"/>
      <c r="Z1027629" s="29"/>
      <c r="AA1027629" s="22"/>
      <c r="AB1027629" s="22"/>
      <c r="AC1027629" s="22"/>
      <c r="AD1027629" s="10"/>
    </row>
    <row r="1027630" spans="1:30" s="13" customFormat="1" ht="15" customHeight="1">
      <c r="A1027630" s="11"/>
      <c r="B1027630" s="11"/>
      <c r="C1027630" s="11"/>
      <c r="D1027630" s="11"/>
      <c r="E1027630" s="14"/>
      <c r="F1027630" s="11"/>
      <c r="G1027630" s="11"/>
      <c r="H1027630" s="16"/>
      <c r="I1027630" s="16"/>
      <c r="J1027630" s="11"/>
      <c r="K1027630" s="11"/>
      <c r="L1027630" s="14"/>
      <c r="M1027630" s="14"/>
      <c r="N1027630" s="14"/>
      <c r="O1027630" s="11"/>
      <c r="P1027630" s="12"/>
      <c r="Q1027630" s="12"/>
      <c r="R1027630" s="12"/>
      <c r="S1027630" s="18"/>
      <c r="T1027630" s="14"/>
      <c r="U1027630" s="11"/>
      <c r="V1027630" s="26"/>
      <c r="W1027630" s="11"/>
      <c r="X1027630" s="21"/>
      <c r="Y1027630" s="21"/>
      <c r="Z1027630" s="29"/>
      <c r="AA1027630" s="22"/>
      <c r="AB1027630" s="22"/>
      <c r="AC1027630" s="22"/>
      <c r="AD1027630" s="10"/>
    </row>
    <row r="1027631" spans="1:30" s="13" customFormat="1" ht="15" customHeight="1">
      <c r="A1027631" s="11"/>
      <c r="B1027631" s="11"/>
      <c r="C1027631" s="11"/>
      <c r="D1027631" s="11"/>
      <c r="E1027631" s="14"/>
      <c r="F1027631" s="11"/>
      <c r="G1027631" s="11"/>
      <c r="H1027631" s="16"/>
      <c r="I1027631" s="16"/>
      <c r="J1027631" s="11"/>
      <c r="K1027631" s="11"/>
      <c r="L1027631" s="14"/>
      <c r="M1027631" s="14"/>
      <c r="N1027631" s="14"/>
      <c r="O1027631" s="11"/>
      <c r="P1027631" s="12"/>
      <c r="Q1027631" s="12"/>
      <c r="R1027631" s="12"/>
      <c r="S1027631" s="18"/>
      <c r="T1027631" s="14"/>
      <c r="U1027631" s="11"/>
      <c r="V1027631" s="26"/>
      <c r="W1027631" s="11"/>
      <c r="X1027631" s="21"/>
      <c r="Y1027631" s="21"/>
      <c r="Z1027631" s="29"/>
      <c r="AA1027631" s="22"/>
      <c r="AB1027631" s="22"/>
      <c r="AC1027631" s="22"/>
      <c r="AD1027631" s="10"/>
    </row>
    <row r="1027632" spans="1:30" s="13" customFormat="1" ht="15" customHeight="1">
      <c r="A1027632" s="11"/>
      <c r="B1027632" s="11"/>
      <c r="C1027632" s="11"/>
      <c r="D1027632" s="11"/>
      <c r="E1027632" s="14"/>
      <c r="F1027632" s="11"/>
      <c r="G1027632" s="11"/>
      <c r="H1027632" s="16"/>
      <c r="I1027632" s="16"/>
      <c r="J1027632" s="11"/>
      <c r="K1027632" s="11"/>
      <c r="L1027632" s="14"/>
      <c r="M1027632" s="14"/>
      <c r="N1027632" s="14"/>
      <c r="O1027632" s="11"/>
      <c r="P1027632" s="12"/>
      <c r="Q1027632" s="12"/>
      <c r="R1027632" s="12"/>
      <c r="S1027632" s="18"/>
      <c r="T1027632" s="14"/>
      <c r="U1027632" s="11"/>
      <c r="V1027632" s="26"/>
      <c r="W1027632" s="11"/>
      <c r="X1027632" s="21"/>
      <c r="Y1027632" s="21"/>
      <c r="Z1027632" s="29"/>
      <c r="AA1027632" s="22"/>
      <c r="AB1027632" s="22"/>
      <c r="AC1027632" s="22"/>
      <c r="AD1027632" s="10"/>
    </row>
    <row r="1027633" spans="1:30" s="13" customFormat="1" ht="15" customHeight="1">
      <c r="A1027633" s="11"/>
      <c r="B1027633" s="11"/>
      <c r="C1027633" s="11"/>
      <c r="D1027633" s="11"/>
      <c r="E1027633" s="14"/>
      <c r="F1027633" s="11"/>
      <c r="G1027633" s="11"/>
      <c r="H1027633" s="16"/>
      <c r="I1027633" s="16"/>
      <c r="J1027633" s="11"/>
      <c r="K1027633" s="11"/>
      <c r="L1027633" s="14"/>
      <c r="M1027633" s="14"/>
      <c r="N1027633" s="14"/>
      <c r="O1027633" s="11"/>
      <c r="P1027633" s="12"/>
      <c r="Q1027633" s="12"/>
      <c r="R1027633" s="12"/>
      <c r="S1027633" s="18"/>
      <c r="T1027633" s="14"/>
      <c r="U1027633" s="11"/>
      <c r="V1027633" s="26"/>
      <c r="W1027633" s="11"/>
      <c r="X1027633" s="21"/>
      <c r="Y1027633" s="21"/>
      <c r="Z1027633" s="29"/>
      <c r="AA1027633" s="22"/>
      <c r="AB1027633" s="22"/>
      <c r="AC1027633" s="22"/>
      <c r="AD1027633" s="10"/>
    </row>
    <row r="1027634" spans="1:30" s="13" customFormat="1" ht="15" customHeight="1">
      <c r="A1027634" s="11"/>
      <c r="B1027634" s="11"/>
      <c r="C1027634" s="11"/>
      <c r="D1027634" s="11"/>
      <c r="E1027634" s="14"/>
      <c r="F1027634" s="11"/>
      <c r="G1027634" s="11"/>
      <c r="H1027634" s="16"/>
      <c r="I1027634" s="16"/>
      <c r="J1027634" s="11"/>
      <c r="K1027634" s="11"/>
      <c r="L1027634" s="14"/>
      <c r="M1027634" s="14"/>
      <c r="N1027634" s="14"/>
      <c r="O1027634" s="11"/>
      <c r="P1027634" s="12"/>
      <c r="Q1027634" s="12"/>
      <c r="R1027634" s="12"/>
      <c r="S1027634" s="18"/>
      <c r="T1027634" s="14"/>
      <c r="U1027634" s="11"/>
      <c r="V1027634" s="26"/>
      <c r="W1027634" s="11"/>
      <c r="X1027634" s="21"/>
      <c r="Y1027634" s="21"/>
      <c r="Z1027634" s="29"/>
      <c r="AA1027634" s="22"/>
      <c r="AB1027634" s="22"/>
      <c r="AC1027634" s="22"/>
      <c r="AD1027634" s="10"/>
    </row>
    <row r="1027635" spans="1:30" s="13" customFormat="1" ht="15" customHeight="1">
      <c r="A1027635" s="11"/>
      <c r="B1027635" s="11"/>
      <c r="C1027635" s="11"/>
      <c r="D1027635" s="11"/>
      <c r="E1027635" s="14"/>
      <c r="F1027635" s="11"/>
      <c r="G1027635" s="11"/>
      <c r="H1027635" s="16"/>
      <c r="I1027635" s="16"/>
      <c r="J1027635" s="11"/>
      <c r="K1027635" s="11"/>
      <c r="L1027635" s="14"/>
      <c r="M1027635" s="14"/>
      <c r="N1027635" s="14"/>
      <c r="O1027635" s="11"/>
      <c r="P1027635" s="12"/>
      <c r="Q1027635" s="12"/>
      <c r="R1027635" s="12"/>
      <c r="S1027635" s="18"/>
      <c r="T1027635" s="14"/>
      <c r="U1027635" s="11"/>
      <c r="V1027635" s="26"/>
      <c r="W1027635" s="11"/>
      <c r="X1027635" s="21"/>
      <c r="Y1027635" s="21"/>
      <c r="Z1027635" s="29"/>
      <c r="AA1027635" s="22"/>
      <c r="AB1027635" s="22"/>
      <c r="AC1027635" s="22"/>
      <c r="AD1027635" s="10"/>
    </row>
    <row r="1027636" spans="1:30" s="13" customFormat="1" ht="15" customHeight="1">
      <c r="A1027636" s="11"/>
      <c r="B1027636" s="11"/>
      <c r="C1027636" s="11"/>
      <c r="D1027636" s="11"/>
      <c r="E1027636" s="14"/>
      <c r="F1027636" s="11"/>
      <c r="G1027636" s="11"/>
      <c r="H1027636" s="16"/>
      <c r="I1027636" s="16"/>
      <c r="J1027636" s="11"/>
      <c r="K1027636" s="11"/>
      <c r="L1027636" s="14"/>
      <c r="M1027636" s="14"/>
      <c r="N1027636" s="14"/>
      <c r="O1027636" s="11"/>
      <c r="P1027636" s="12"/>
      <c r="Q1027636" s="12"/>
      <c r="R1027636" s="12"/>
      <c r="S1027636" s="18"/>
      <c r="T1027636" s="14"/>
      <c r="U1027636" s="11"/>
      <c r="V1027636" s="26"/>
      <c r="W1027636" s="11"/>
      <c r="X1027636" s="21"/>
      <c r="Y1027636" s="21"/>
      <c r="Z1027636" s="29"/>
      <c r="AA1027636" s="22"/>
      <c r="AB1027636" s="22"/>
      <c r="AC1027636" s="22"/>
      <c r="AD1027636" s="10"/>
    </row>
    <row r="1027637" spans="1:30" s="13" customFormat="1" ht="15" customHeight="1">
      <c r="A1027637" s="11"/>
      <c r="B1027637" s="11"/>
      <c r="C1027637" s="11"/>
      <c r="D1027637" s="11"/>
      <c r="E1027637" s="14"/>
      <c r="F1027637" s="11"/>
      <c r="G1027637" s="11"/>
      <c r="H1027637" s="16"/>
      <c r="I1027637" s="16"/>
      <c r="J1027637" s="11"/>
      <c r="K1027637" s="11"/>
      <c r="L1027637" s="14"/>
      <c r="M1027637" s="14"/>
      <c r="N1027637" s="14"/>
      <c r="O1027637" s="11"/>
      <c r="P1027637" s="12"/>
      <c r="Q1027637" s="12"/>
      <c r="R1027637" s="12"/>
      <c r="S1027637" s="18"/>
      <c r="T1027637" s="14"/>
      <c r="U1027637" s="11"/>
      <c r="V1027637" s="26"/>
      <c r="W1027637" s="11"/>
      <c r="X1027637" s="21"/>
      <c r="Y1027637" s="21"/>
      <c r="Z1027637" s="29"/>
      <c r="AA1027637" s="22"/>
      <c r="AB1027637" s="22"/>
      <c r="AC1027637" s="22"/>
      <c r="AD1027637" s="10"/>
    </row>
    <row r="1027638" spans="1:30" s="13" customFormat="1" ht="15" customHeight="1">
      <c r="A1027638" s="11"/>
      <c r="B1027638" s="11"/>
      <c r="C1027638" s="11"/>
      <c r="D1027638" s="11"/>
      <c r="E1027638" s="14"/>
      <c r="F1027638" s="11"/>
      <c r="G1027638" s="11"/>
      <c r="H1027638" s="16"/>
      <c r="I1027638" s="16"/>
      <c r="J1027638" s="11"/>
      <c r="K1027638" s="11"/>
      <c r="L1027638" s="14"/>
      <c r="M1027638" s="14"/>
      <c r="N1027638" s="14"/>
      <c r="O1027638" s="11"/>
      <c r="P1027638" s="12"/>
      <c r="Q1027638" s="12"/>
      <c r="R1027638" s="12"/>
      <c r="S1027638" s="18"/>
      <c r="T1027638" s="14"/>
      <c r="U1027638" s="11"/>
      <c r="V1027638" s="26"/>
      <c r="W1027638" s="11"/>
      <c r="X1027638" s="21"/>
      <c r="Y1027638" s="21"/>
      <c r="Z1027638" s="29"/>
      <c r="AA1027638" s="22"/>
      <c r="AB1027638" s="22"/>
      <c r="AC1027638" s="22"/>
      <c r="AD1027638" s="10"/>
    </row>
    <row r="1027639" spans="1:30" s="13" customFormat="1" ht="15" customHeight="1">
      <c r="A1027639" s="11"/>
      <c r="B1027639" s="11"/>
      <c r="C1027639" s="11"/>
      <c r="D1027639" s="11"/>
      <c r="E1027639" s="14"/>
      <c r="F1027639" s="11"/>
      <c r="G1027639" s="11"/>
      <c r="H1027639" s="16"/>
      <c r="I1027639" s="16"/>
      <c r="J1027639" s="11"/>
      <c r="K1027639" s="11"/>
      <c r="L1027639" s="14"/>
      <c r="M1027639" s="14"/>
      <c r="N1027639" s="14"/>
      <c r="O1027639" s="11"/>
      <c r="P1027639" s="12"/>
      <c r="Q1027639" s="12"/>
      <c r="R1027639" s="12"/>
      <c r="S1027639" s="18"/>
      <c r="T1027639" s="14"/>
      <c r="U1027639" s="11"/>
      <c r="V1027639" s="26"/>
      <c r="W1027639" s="11"/>
      <c r="X1027639" s="21"/>
      <c r="Y1027639" s="21"/>
      <c r="Z1027639" s="29"/>
      <c r="AA1027639" s="22"/>
      <c r="AB1027639" s="22"/>
      <c r="AC1027639" s="22"/>
      <c r="AD1027639" s="10"/>
    </row>
    <row r="1027640" spans="1:30" s="13" customFormat="1" ht="15" customHeight="1">
      <c r="A1027640" s="11"/>
      <c r="B1027640" s="11"/>
      <c r="C1027640" s="11"/>
      <c r="D1027640" s="11"/>
      <c r="E1027640" s="14"/>
      <c r="F1027640" s="11"/>
      <c r="G1027640" s="11"/>
      <c r="H1027640" s="16"/>
      <c r="I1027640" s="16"/>
      <c r="J1027640" s="11"/>
      <c r="K1027640" s="11"/>
      <c r="L1027640" s="14"/>
      <c r="M1027640" s="14"/>
      <c r="N1027640" s="14"/>
      <c r="O1027640" s="11"/>
      <c r="P1027640" s="12"/>
      <c r="Q1027640" s="12"/>
      <c r="R1027640" s="12"/>
      <c r="S1027640" s="18"/>
      <c r="T1027640" s="14"/>
      <c r="U1027640" s="11"/>
      <c r="V1027640" s="26"/>
      <c r="W1027640" s="11"/>
      <c r="X1027640" s="21"/>
      <c r="Y1027640" s="21"/>
      <c r="Z1027640" s="29"/>
      <c r="AA1027640" s="22"/>
      <c r="AB1027640" s="22"/>
      <c r="AC1027640" s="22"/>
      <c r="AD1027640" s="10"/>
    </row>
    <row r="1027641" spans="1:30" s="13" customFormat="1" ht="15" customHeight="1">
      <c r="A1027641" s="11"/>
      <c r="B1027641" s="11"/>
      <c r="C1027641" s="11"/>
      <c r="D1027641" s="11"/>
      <c r="E1027641" s="14"/>
      <c r="F1027641" s="11"/>
      <c r="G1027641" s="11"/>
      <c r="H1027641" s="16"/>
      <c r="I1027641" s="16"/>
      <c r="J1027641" s="11"/>
      <c r="K1027641" s="11"/>
      <c r="L1027641" s="14"/>
      <c r="M1027641" s="14"/>
      <c r="N1027641" s="14"/>
      <c r="O1027641" s="11"/>
      <c r="P1027641" s="12"/>
      <c r="Q1027641" s="12"/>
      <c r="R1027641" s="12"/>
      <c r="S1027641" s="18"/>
      <c r="T1027641" s="14"/>
      <c r="U1027641" s="11"/>
      <c r="V1027641" s="26"/>
      <c r="W1027641" s="11"/>
      <c r="X1027641" s="21"/>
      <c r="Y1027641" s="21"/>
      <c r="Z1027641" s="29"/>
      <c r="AA1027641" s="22"/>
      <c r="AB1027641" s="22"/>
      <c r="AC1027641" s="22"/>
      <c r="AD1027641" s="10"/>
    </row>
    <row r="1027642" spans="1:30" s="13" customFormat="1" ht="15" customHeight="1">
      <c r="A1027642" s="11"/>
      <c r="B1027642" s="11"/>
      <c r="C1027642" s="11"/>
      <c r="D1027642" s="11"/>
      <c r="E1027642" s="14"/>
      <c r="F1027642" s="11"/>
      <c r="G1027642" s="11"/>
      <c r="H1027642" s="16"/>
      <c r="I1027642" s="16"/>
      <c r="J1027642" s="11"/>
      <c r="K1027642" s="11"/>
      <c r="L1027642" s="14"/>
      <c r="M1027642" s="14"/>
      <c r="N1027642" s="14"/>
      <c r="O1027642" s="11"/>
      <c r="P1027642" s="12"/>
      <c r="Q1027642" s="12"/>
      <c r="R1027642" s="12"/>
      <c r="S1027642" s="18"/>
      <c r="T1027642" s="14"/>
      <c r="U1027642" s="11"/>
      <c r="V1027642" s="26"/>
      <c r="W1027642" s="11"/>
      <c r="X1027642" s="21"/>
      <c r="Y1027642" s="21"/>
      <c r="Z1027642" s="29"/>
      <c r="AA1027642" s="22"/>
      <c r="AB1027642" s="22"/>
      <c r="AC1027642" s="22"/>
      <c r="AD1027642" s="10"/>
    </row>
    <row r="1027643" spans="1:30" s="13" customFormat="1" ht="15" customHeight="1">
      <c r="A1027643" s="11"/>
      <c r="B1027643" s="11"/>
      <c r="C1027643" s="11"/>
      <c r="D1027643" s="11"/>
      <c r="E1027643" s="14"/>
      <c r="F1027643" s="11"/>
      <c r="G1027643" s="11"/>
      <c r="H1027643" s="16"/>
      <c r="I1027643" s="16"/>
      <c r="J1027643" s="11"/>
      <c r="K1027643" s="11"/>
      <c r="L1027643" s="14"/>
      <c r="M1027643" s="14"/>
      <c r="N1027643" s="14"/>
      <c r="O1027643" s="11"/>
      <c r="P1027643" s="12"/>
      <c r="Q1027643" s="12"/>
      <c r="R1027643" s="12"/>
      <c r="S1027643" s="18"/>
      <c r="T1027643" s="14"/>
      <c r="U1027643" s="11"/>
      <c r="V1027643" s="26"/>
      <c r="W1027643" s="11"/>
      <c r="X1027643" s="21"/>
      <c r="Y1027643" s="21"/>
      <c r="Z1027643" s="29"/>
      <c r="AA1027643" s="22"/>
      <c r="AB1027643" s="22"/>
      <c r="AC1027643" s="22"/>
      <c r="AD1027643" s="10"/>
    </row>
    <row r="1027644" spans="1:30" s="13" customFormat="1" ht="15" customHeight="1">
      <c r="A1027644" s="11"/>
      <c r="B1027644" s="11"/>
      <c r="C1027644" s="11"/>
      <c r="D1027644" s="11"/>
      <c r="E1027644" s="14"/>
      <c r="F1027644" s="11"/>
      <c r="G1027644" s="11"/>
      <c r="H1027644" s="16"/>
      <c r="I1027644" s="16"/>
      <c r="J1027644" s="11"/>
      <c r="K1027644" s="11"/>
      <c r="L1027644" s="14"/>
      <c r="M1027644" s="14"/>
      <c r="N1027644" s="14"/>
      <c r="O1027644" s="11"/>
      <c r="P1027644" s="12"/>
      <c r="Q1027644" s="12"/>
      <c r="R1027644" s="12"/>
      <c r="S1027644" s="18"/>
      <c r="T1027644" s="14"/>
      <c r="U1027644" s="11"/>
      <c r="V1027644" s="26"/>
      <c r="W1027644" s="11"/>
      <c r="X1027644" s="21"/>
      <c r="Y1027644" s="21"/>
      <c r="Z1027644" s="29"/>
      <c r="AA1027644" s="22"/>
      <c r="AB1027644" s="22"/>
      <c r="AC1027644" s="22"/>
      <c r="AD1027644" s="10"/>
    </row>
    <row r="1027645" spans="1:30" s="13" customFormat="1" ht="15" customHeight="1">
      <c r="A1027645" s="11"/>
      <c r="B1027645" s="11"/>
      <c r="C1027645" s="11"/>
      <c r="D1027645" s="11"/>
      <c r="E1027645" s="14"/>
      <c r="F1027645" s="11"/>
      <c r="G1027645" s="11"/>
      <c r="H1027645" s="16"/>
      <c r="I1027645" s="16"/>
      <c r="J1027645" s="11"/>
      <c r="K1027645" s="11"/>
      <c r="L1027645" s="14"/>
      <c r="M1027645" s="14"/>
      <c r="N1027645" s="14"/>
      <c r="O1027645" s="11"/>
      <c r="P1027645" s="12"/>
      <c r="Q1027645" s="12"/>
      <c r="R1027645" s="12"/>
      <c r="S1027645" s="18"/>
      <c r="T1027645" s="14"/>
      <c r="U1027645" s="11"/>
      <c r="V1027645" s="26"/>
      <c r="W1027645" s="11"/>
      <c r="X1027645" s="21"/>
      <c r="Y1027645" s="21"/>
      <c r="Z1027645" s="29"/>
      <c r="AA1027645" s="22"/>
      <c r="AB1027645" s="22"/>
      <c r="AC1027645" s="22"/>
      <c r="AD1027645" s="10"/>
    </row>
    <row r="1027646" spans="1:30" s="13" customFormat="1" ht="15" customHeight="1">
      <c r="A1027646" s="11"/>
      <c r="B1027646" s="11"/>
      <c r="C1027646" s="11"/>
      <c r="D1027646" s="11"/>
      <c r="E1027646" s="14"/>
      <c r="F1027646" s="11"/>
      <c r="G1027646" s="11"/>
      <c r="H1027646" s="16"/>
      <c r="I1027646" s="16"/>
      <c r="J1027646" s="11"/>
      <c r="K1027646" s="11"/>
      <c r="L1027646" s="14"/>
      <c r="M1027646" s="14"/>
      <c r="N1027646" s="14"/>
      <c r="O1027646" s="11"/>
      <c r="P1027646" s="12"/>
      <c r="Q1027646" s="12"/>
      <c r="R1027646" s="12"/>
      <c r="S1027646" s="18"/>
      <c r="T1027646" s="14"/>
      <c r="U1027646" s="11"/>
      <c r="V1027646" s="26"/>
      <c r="W1027646" s="11"/>
      <c r="X1027646" s="21"/>
      <c r="Y1027646" s="21"/>
      <c r="Z1027646" s="29"/>
      <c r="AA1027646" s="22"/>
      <c r="AB1027646" s="22"/>
      <c r="AC1027646" s="22"/>
      <c r="AD1027646" s="10"/>
    </row>
    <row r="1027647" spans="1:30" s="13" customFormat="1" ht="15" customHeight="1">
      <c r="A1027647" s="11"/>
      <c r="B1027647" s="11"/>
      <c r="C1027647" s="11"/>
      <c r="D1027647" s="11"/>
      <c r="E1027647" s="14"/>
      <c r="F1027647" s="11"/>
      <c r="G1027647" s="11"/>
      <c r="H1027647" s="16"/>
      <c r="I1027647" s="16"/>
      <c r="J1027647" s="11"/>
      <c r="K1027647" s="11"/>
      <c r="L1027647" s="14"/>
      <c r="M1027647" s="14"/>
      <c r="N1027647" s="14"/>
      <c r="O1027647" s="11"/>
      <c r="P1027647" s="12"/>
      <c r="Q1027647" s="12"/>
      <c r="R1027647" s="12"/>
      <c r="S1027647" s="18"/>
      <c r="T1027647" s="14"/>
      <c r="U1027647" s="11"/>
      <c r="V1027647" s="26"/>
      <c r="W1027647" s="11"/>
      <c r="X1027647" s="21"/>
      <c r="Y1027647" s="21"/>
      <c r="Z1027647" s="29"/>
      <c r="AA1027647" s="22"/>
      <c r="AB1027647" s="22"/>
      <c r="AC1027647" s="22"/>
      <c r="AD1027647" s="10"/>
    </row>
    <row r="1027648" spans="1:30" s="13" customFormat="1" ht="15" customHeight="1">
      <c r="A1027648" s="11"/>
      <c r="B1027648" s="11"/>
      <c r="C1027648" s="11"/>
      <c r="D1027648" s="11"/>
      <c r="E1027648" s="14"/>
      <c r="F1027648" s="11"/>
      <c r="G1027648" s="11"/>
      <c r="H1027648" s="16"/>
      <c r="I1027648" s="16"/>
      <c r="J1027648" s="11"/>
      <c r="K1027648" s="11"/>
      <c r="L1027648" s="14"/>
      <c r="M1027648" s="14"/>
      <c r="N1027648" s="14"/>
      <c r="O1027648" s="11"/>
      <c r="P1027648" s="12"/>
      <c r="Q1027648" s="12"/>
      <c r="R1027648" s="12"/>
      <c r="S1027648" s="18"/>
      <c r="T1027648" s="14"/>
      <c r="U1027648" s="11"/>
      <c r="V1027648" s="26"/>
      <c r="W1027648" s="11"/>
      <c r="X1027648" s="21"/>
      <c r="Y1027648" s="21"/>
      <c r="Z1027648" s="29"/>
      <c r="AA1027648" s="22"/>
      <c r="AB1027648" s="22"/>
      <c r="AC1027648" s="22"/>
      <c r="AD1027648" s="10"/>
    </row>
    <row r="1027649" spans="1:30" s="13" customFormat="1" ht="15" customHeight="1">
      <c r="A1027649" s="11"/>
      <c r="B1027649" s="11"/>
      <c r="C1027649" s="11"/>
      <c r="D1027649" s="11"/>
      <c r="E1027649" s="14"/>
      <c r="F1027649" s="11"/>
      <c r="G1027649" s="11"/>
      <c r="H1027649" s="16"/>
      <c r="I1027649" s="16"/>
      <c r="J1027649" s="11"/>
      <c r="K1027649" s="11"/>
      <c r="L1027649" s="14"/>
      <c r="M1027649" s="14"/>
      <c r="N1027649" s="14"/>
      <c r="O1027649" s="11"/>
      <c r="P1027649" s="12"/>
      <c r="Q1027649" s="12"/>
      <c r="R1027649" s="12"/>
      <c r="S1027649" s="18"/>
      <c r="T1027649" s="14"/>
      <c r="U1027649" s="11"/>
      <c r="V1027649" s="26"/>
      <c r="W1027649" s="11"/>
      <c r="X1027649" s="21"/>
      <c r="Y1027649" s="21"/>
      <c r="Z1027649" s="29"/>
      <c r="AA1027649" s="22"/>
      <c r="AB1027649" s="22"/>
      <c r="AC1027649" s="22"/>
      <c r="AD1027649" s="10"/>
    </row>
    <row r="1027650" spans="1:30" s="13" customFormat="1" ht="15" customHeight="1">
      <c r="A1027650" s="11"/>
      <c r="B1027650" s="11"/>
      <c r="C1027650" s="11"/>
      <c r="D1027650" s="11"/>
      <c r="E1027650" s="14"/>
      <c r="F1027650" s="11"/>
      <c r="G1027650" s="11"/>
      <c r="H1027650" s="16"/>
      <c r="I1027650" s="16"/>
      <c r="J1027650" s="11"/>
      <c r="K1027650" s="11"/>
      <c r="L1027650" s="14"/>
      <c r="M1027650" s="14"/>
      <c r="N1027650" s="14"/>
      <c r="O1027650" s="11"/>
      <c r="P1027650" s="12"/>
      <c r="Q1027650" s="12"/>
      <c r="R1027650" s="12"/>
      <c r="S1027650" s="18"/>
      <c r="T1027650" s="14"/>
      <c r="U1027650" s="11"/>
      <c r="V1027650" s="26"/>
      <c r="W1027650" s="11"/>
      <c r="X1027650" s="21"/>
      <c r="Y1027650" s="21"/>
      <c r="Z1027650" s="30"/>
      <c r="AA1027650" s="22"/>
      <c r="AB1027650" s="22"/>
      <c r="AC1027650" s="22"/>
      <c r="AD1027650" s="10"/>
    </row>
    <row r="1027651" spans="1:30" s="13" customFormat="1" ht="15" customHeight="1">
      <c r="A1027651" s="11"/>
      <c r="B1027651" s="11"/>
      <c r="C1027651" s="11"/>
      <c r="D1027651" s="11"/>
      <c r="E1027651" s="14"/>
      <c r="F1027651" s="11"/>
      <c r="G1027651" s="11"/>
      <c r="H1027651" s="16"/>
      <c r="I1027651" s="16"/>
      <c r="J1027651" s="11"/>
      <c r="K1027651" s="11"/>
      <c r="L1027651" s="14"/>
      <c r="M1027651" s="14"/>
      <c r="N1027651" s="14"/>
      <c r="O1027651" s="11"/>
      <c r="P1027651" s="12"/>
      <c r="Q1027651" s="12"/>
      <c r="R1027651" s="12"/>
      <c r="S1027651" s="18"/>
      <c r="T1027651" s="14"/>
      <c r="U1027651" s="11"/>
      <c r="V1027651" s="26"/>
      <c r="W1027651" s="11"/>
      <c r="X1027651" s="21"/>
      <c r="Y1027651" s="21"/>
      <c r="Z1027651" s="30"/>
      <c r="AA1027651" s="22"/>
      <c r="AB1027651" s="22"/>
      <c r="AC1027651" s="22"/>
      <c r="AD1027651" s="10"/>
    </row>
    <row r="1027652" spans="1:30" s="13" customFormat="1" ht="15" customHeight="1">
      <c r="A1027652" s="11"/>
      <c r="B1027652" s="11"/>
      <c r="C1027652" s="11"/>
      <c r="D1027652" s="11"/>
      <c r="E1027652" s="14"/>
      <c r="F1027652" s="11"/>
      <c r="G1027652" s="11"/>
      <c r="H1027652" s="16"/>
      <c r="I1027652" s="16"/>
      <c r="J1027652" s="11"/>
      <c r="K1027652" s="11"/>
      <c r="L1027652" s="14"/>
      <c r="M1027652" s="14"/>
      <c r="N1027652" s="14"/>
      <c r="O1027652" s="11"/>
      <c r="P1027652" s="12"/>
      <c r="Q1027652" s="12"/>
      <c r="R1027652" s="12"/>
      <c r="S1027652" s="18"/>
      <c r="T1027652" s="14"/>
      <c r="U1027652" s="11"/>
      <c r="V1027652" s="26"/>
      <c r="W1027652" s="11"/>
      <c r="X1027652" s="21"/>
      <c r="Y1027652" s="21"/>
      <c r="Z1027652" s="30"/>
      <c r="AA1027652" s="22"/>
      <c r="AB1027652" s="22"/>
      <c r="AC1027652" s="22"/>
      <c r="AD1027652" s="10"/>
    </row>
    <row r="1027653" spans="1:30" s="13" customFormat="1" ht="15" customHeight="1">
      <c r="A1027653" s="11"/>
      <c r="B1027653" s="11"/>
      <c r="C1027653" s="11"/>
      <c r="D1027653" s="11"/>
      <c r="E1027653" s="14"/>
      <c r="F1027653" s="11"/>
      <c r="G1027653" s="11"/>
      <c r="H1027653" s="16"/>
      <c r="I1027653" s="16"/>
      <c r="J1027653" s="11"/>
      <c r="K1027653" s="11"/>
      <c r="L1027653" s="14"/>
      <c r="M1027653" s="14"/>
      <c r="N1027653" s="14"/>
      <c r="O1027653" s="11"/>
      <c r="P1027653" s="12"/>
      <c r="Q1027653" s="12"/>
      <c r="R1027653" s="12"/>
      <c r="S1027653" s="18"/>
      <c r="T1027653" s="14"/>
      <c r="U1027653" s="11"/>
      <c r="V1027653" s="26"/>
      <c r="W1027653" s="11"/>
      <c r="X1027653" s="21"/>
      <c r="Y1027653" s="21"/>
      <c r="Z1027653" s="29"/>
      <c r="AA1027653" s="22"/>
      <c r="AB1027653" s="22"/>
      <c r="AC1027653" s="22"/>
      <c r="AD1027653" s="10"/>
    </row>
    <row r="1027654" spans="1:30" s="13" customFormat="1" ht="15" customHeight="1">
      <c r="A1027654" s="11"/>
      <c r="B1027654" s="11"/>
      <c r="C1027654" s="11"/>
      <c r="D1027654" s="11"/>
      <c r="E1027654" s="14"/>
      <c r="F1027654" s="11"/>
      <c r="G1027654" s="11"/>
      <c r="H1027654" s="16"/>
      <c r="I1027654" s="16"/>
      <c r="J1027654" s="11"/>
      <c r="K1027654" s="11"/>
      <c r="L1027654" s="14"/>
      <c r="M1027654" s="14"/>
      <c r="N1027654" s="14"/>
      <c r="O1027654" s="11"/>
      <c r="P1027654" s="12"/>
      <c r="Q1027654" s="12"/>
      <c r="R1027654" s="12"/>
      <c r="S1027654" s="18"/>
      <c r="T1027654" s="14"/>
      <c r="U1027654" s="11"/>
      <c r="V1027654" s="26"/>
      <c r="W1027654" s="11"/>
      <c r="X1027654" s="21"/>
      <c r="Y1027654" s="21"/>
      <c r="Z1027654" s="30"/>
      <c r="AA1027654" s="22"/>
      <c r="AB1027654" s="22"/>
      <c r="AC1027654" s="22"/>
      <c r="AD1027654" s="10"/>
    </row>
    <row r="1027655" spans="1:30" s="13" customFormat="1" ht="15" customHeight="1">
      <c r="A1027655" s="11"/>
      <c r="B1027655" s="11"/>
      <c r="C1027655" s="11"/>
      <c r="D1027655" s="11"/>
      <c r="E1027655" s="14"/>
      <c r="F1027655" s="11"/>
      <c r="G1027655" s="11"/>
      <c r="H1027655" s="16"/>
      <c r="I1027655" s="16"/>
      <c r="J1027655" s="11"/>
      <c r="K1027655" s="11"/>
      <c r="L1027655" s="14"/>
      <c r="M1027655" s="14"/>
      <c r="N1027655" s="14"/>
      <c r="O1027655" s="11"/>
      <c r="P1027655" s="12"/>
      <c r="Q1027655" s="12"/>
      <c r="R1027655" s="12"/>
      <c r="S1027655" s="18"/>
      <c r="T1027655" s="14"/>
      <c r="U1027655" s="11"/>
      <c r="V1027655" s="26"/>
      <c r="W1027655" s="11"/>
      <c r="X1027655" s="21"/>
      <c r="Y1027655" s="21"/>
      <c r="Z1027655" s="30"/>
      <c r="AA1027655" s="22"/>
      <c r="AB1027655" s="22"/>
      <c r="AC1027655" s="22"/>
      <c r="AD1027655" s="10"/>
    </row>
    <row r="1027656" spans="1:30" s="13" customFormat="1" ht="15" customHeight="1">
      <c r="A1027656" s="11"/>
      <c r="B1027656" s="11"/>
      <c r="C1027656" s="11"/>
      <c r="D1027656" s="11"/>
      <c r="E1027656" s="14"/>
      <c r="F1027656" s="11"/>
      <c r="G1027656" s="11"/>
      <c r="H1027656" s="16"/>
      <c r="I1027656" s="16"/>
      <c r="J1027656" s="11"/>
      <c r="K1027656" s="11"/>
      <c r="L1027656" s="14"/>
      <c r="M1027656" s="14"/>
      <c r="N1027656" s="14"/>
      <c r="O1027656" s="11"/>
      <c r="P1027656" s="12"/>
      <c r="Q1027656" s="12"/>
      <c r="R1027656" s="12"/>
      <c r="S1027656" s="18"/>
      <c r="T1027656" s="14"/>
      <c r="U1027656" s="11"/>
      <c r="V1027656" s="26"/>
      <c r="W1027656" s="11"/>
      <c r="X1027656" s="21"/>
      <c r="Y1027656" s="21"/>
      <c r="Z1027656" s="30"/>
      <c r="AA1027656" s="22"/>
      <c r="AB1027656" s="22"/>
      <c r="AC1027656" s="22"/>
      <c r="AD1027656" s="10"/>
    </row>
    <row r="1027657" spans="1:30" s="13" customFormat="1" ht="15" customHeight="1">
      <c r="A1027657" s="11"/>
      <c r="B1027657" s="11"/>
      <c r="C1027657" s="11"/>
      <c r="D1027657" s="11"/>
      <c r="E1027657" s="14"/>
      <c r="F1027657" s="11"/>
      <c r="G1027657" s="11"/>
      <c r="H1027657" s="16"/>
      <c r="I1027657" s="16"/>
      <c r="J1027657" s="11"/>
      <c r="K1027657" s="11"/>
      <c r="L1027657" s="14"/>
      <c r="M1027657" s="14"/>
      <c r="N1027657" s="14"/>
      <c r="O1027657" s="11"/>
      <c r="P1027657" s="12"/>
      <c r="Q1027657" s="12"/>
      <c r="R1027657" s="12"/>
      <c r="S1027657" s="18"/>
      <c r="T1027657" s="14"/>
      <c r="U1027657" s="11"/>
      <c r="V1027657" s="26"/>
      <c r="W1027657" s="11"/>
      <c r="X1027657" s="21"/>
      <c r="Y1027657" s="21"/>
      <c r="Z1027657" s="29"/>
      <c r="AA1027657" s="22"/>
      <c r="AB1027657" s="22"/>
      <c r="AC1027657" s="22"/>
      <c r="AD1027657" s="10"/>
    </row>
    <row r="1027658" spans="1:30" s="13" customFormat="1" ht="15" customHeight="1">
      <c r="A1027658" s="11"/>
      <c r="B1027658" s="11"/>
      <c r="C1027658" s="11"/>
      <c r="D1027658" s="11"/>
      <c r="E1027658" s="14"/>
      <c r="F1027658" s="11"/>
      <c r="G1027658" s="11"/>
      <c r="H1027658" s="16"/>
      <c r="I1027658" s="16"/>
      <c r="J1027658" s="11"/>
      <c r="K1027658" s="11"/>
      <c r="L1027658" s="14"/>
      <c r="M1027658" s="14"/>
      <c r="N1027658" s="14"/>
      <c r="O1027658" s="11"/>
      <c r="P1027658" s="12"/>
      <c r="Q1027658" s="12"/>
      <c r="R1027658" s="12"/>
      <c r="S1027658" s="18"/>
      <c r="T1027658" s="14"/>
      <c r="U1027658" s="11"/>
      <c r="V1027658" s="26"/>
      <c r="W1027658" s="11"/>
      <c r="X1027658" s="21"/>
      <c r="Y1027658" s="21"/>
      <c r="Z1027658" s="29"/>
      <c r="AA1027658" s="22"/>
      <c r="AB1027658" s="22"/>
      <c r="AC1027658" s="22"/>
      <c r="AD1027658" s="10"/>
    </row>
    <row r="1027659" spans="1:30" s="13" customFormat="1" ht="15" customHeight="1">
      <c r="A1027659" s="11"/>
      <c r="B1027659" s="11"/>
      <c r="C1027659" s="11"/>
      <c r="D1027659" s="11"/>
      <c r="E1027659" s="14"/>
      <c r="F1027659" s="11"/>
      <c r="G1027659" s="11"/>
      <c r="H1027659" s="16"/>
      <c r="I1027659" s="16"/>
      <c r="J1027659" s="11"/>
      <c r="K1027659" s="11"/>
      <c r="L1027659" s="14"/>
      <c r="M1027659" s="14"/>
      <c r="N1027659" s="14"/>
      <c r="O1027659" s="11"/>
      <c r="P1027659" s="12"/>
      <c r="Q1027659" s="12"/>
      <c r="R1027659" s="12"/>
      <c r="S1027659" s="18"/>
      <c r="T1027659" s="14"/>
      <c r="U1027659" s="11"/>
      <c r="V1027659" s="26"/>
      <c r="W1027659" s="11"/>
      <c r="X1027659" s="21"/>
      <c r="Y1027659" s="21"/>
      <c r="Z1027659" s="29"/>
      <c r="AA1027659" s="22"/>
      <c r="AB1027659" s="22"/>
      <c r="AC1027659" s="22"/>
      <c r="AD1027659" s="10"/>
    </row>
    <row r="1027660" spans="1:30" s="13" customFormat="1" ht="15" customHeight="1">
      <c r="A1027660" s="11"/>
      <c r="B1027660" s="11"/>
      <c r="C1027660" s="11"/>
      <c r="D1027660" s="11"/>
      <c r="E1027660" s="14"/>
      <c r="F1027660" s="11"/>
      <c r="G1027660" s="11"/>
      <c r="H1027660" s="16"/>
      <c r="I1027660" s="16"/>
      <c r="J1027660" s="11"/>
      <c r="K1027660" s="11"/>
      <c r="L1027660" s="14"/>
      <c r="M1027660" s="14"/>
      <c r="N1027660" s="14"/>
      <c r="O1027660" s="11"/>
      <c r="P1027660" s="12"/>
      <c r="Q1027660" s="12"/>
      <c r="R1027660" s="12"/>
      <c r="S1027660" s="18"/>
      <c r="T1027660" s="14"/>
      <c r="U1027660" s="11"/>
      <c r="V1027660" s="26"/>
      <c r="W1027660" s="11"/>
      <c r="X1027660" s="21"/>
      <c r="Y1027660" s="21"/>
      <c r="Z1027660" s="29"/>
      <c r="AA1027660" s="22"/>
      <c r="AB1027660" s="22"/>
      <c r="AC1027660" s="22"/>
      <c r="AD1027660" s="10"/>
    </row>
    <row r="1027661" spans="1:30" s="13" customFormat="1" ht="15" customHeight="1">
      <c r="A1027661" s="11"/>
      <c r="B1027661" s="11"/>
      <c r="C1027661" s="11"/>
      <c r="D1027661" s="11"/>
      <c r="E1027661" s="14"/>
      <c r="F1027661" s="11"/>
      <c r="G1027661" s="11"/>
      <c r="H1027661" s="16"/>
      <c r="I1027661" s="16"/>
      <c r="J1027661" s="11"/>
      <c r="K1027661" s="11"/>
      <c r="L1027661" s="14"/>
      <c r="M1027661" s="14"/>
      <c r="N1027661" s="14"/>
      <c r="O1027661" s="11"/>
      <c r="P1027661" s="12"/>
      <c r="Q1027661" s="12"/>
      <c r="R1027661" s="12"/>
      <c r="S1027661" s="18"/>
      <c r="T1027661" s="14"/>
      <c r="U1027661" s="11"/>
      <c r="V1027661" s="26"/>
      <c r="W1027661" s="11"/>
      <c r="X1027661" s="21"/>
      <c r="Y1027661" s="21"/>
      <c r="Z1027661" s="30"/>
      <c r="AA1027661" s="22"/>
      <c r="AB1027661" s="22"/>
      <c r="AC1027661" s="22"/>
      <c r="AD1027661" s="10"/>
    </row>
    <row r="1027662" spans="1:30" s="13" customFormat="1" ht="15" customHeight="1">
      <c r="A1027662" s="11"/>
      <c r="B1027662" s="11"/>
      <c r="C1027662" s="11"/>
      <c r="D1027662" s="11"/>
      <c r="E1027662" s="14"/>
      <c r="F1027662" s="11"/>
      <c r="G1027662" s="11"/>
      <c r="H1027662" s="16"/>
      <c r="I1027662" s="16"/>
      <c r="J1027662" s="11"/>
      <c r="K1027662" s="11"/>
      <c r="L1027662" s="14"/>
      <c r="M1027662" s="14"/>
      <c r="N1027662" s="14"/>
      <c r="O1027662" s="11"/>
      <c r="P1027662" s="12"/>
      <c r="Q1027662" s="12"/>
      <c r="R1027662" s="12"/>
      <c r="S1027662" s="18"/>
      <c r="T1027662" s="14"/>
      <c r="U1027662" s="11"/>
      <c r="V1027662" s="26"/>
      <c r="W1027662" s="11"/>
      <c r="X1027662" s="21"/>
      <c r="Y1027662" s="21"/>
      <c r="Z1027662" s="30"/>
      <c r="AA1027662" s="22"/>
      <c r="AB1027662" s="22"/>
      <c r="AC1027662" s="22"/>
      <c r="AD1027662" s="10"/>
    </row>
    <row r="1027663" spans="1:30" s="13" customFormat="1" ht="15" customHeight="1">
      <c r="A1027663" s="11"/>
      <c r="B1027663" s="11"/>
      <c r="C1027663" s="11"/>
      <c r="D1027663" s="11"/>
      <c r="E1027663" s="14"/>
      <c r="F1027663" s="11"/>
      <c r="G1027663" s="11"/>
      <c r="H1027663" s="16"/>
      <c r="I1027663" s="16"/>
      <c r="J1027663" s="11"/>
      <c r="K1027663" s="11"/>
      <c r="L1027663" s="14"/>
      <c r="M1027663" s="14"/>
      <c r="N1027663" s="14"/>
      <c r="O1027663" s="11"/>
      <c r="P1027663" s="12"/>
      <c r="Q1027663" s="12"/>
      <c r="R1027663" s="12"/>
      <c r="S1027663" s="18"/>
      <c r="T1027663" s="14"/>
      <c r="U1027663" s="11"/>
      <c r="V1027663" s="26"/>
      <c r="W1027663" s="11"/>
      <c r="X1027663" s="21"/>
      <c r="Y1027663" s="21"/>
      <c r="Z1027663" s="30"/>
      <c r="AA1027663" s="22"/>
      <c r="AB1027663" s="22"/>
      <c r="AC1027663" s="22"/>
      <c r="AD1027663" s="10"/>
    </row>
    <row r="1027664" spans="1:30" s="13" customFormat="1" ht="15" customHeight="1">
      <c r="A1027664" s="11"/>
      <c r="B1027664" s="11"/>
      <c r="C1027664" s="11"/>
      <c r="D1027664" s="11"/>
      <c r="E1027664" s="14"/>
      <c r="F1027664" s="11"/>
      <c r="G1027664" s="11"/>
      <c r="H1027664" s="16"/>
      <c r="I1027664" s="16"/>
      <c r="J1027664" s="11"/>
      <c r="K1027664" s="11"/>
      <c r="L1027664" s="14"/>
      <c r="M1027664" s="14"/>
      <c r="N1027664" s="14"/>
      <c r="O1027664" s="11"/>
      <c r="P1027664" s="12"/>
      <c r="Q1027664" s="12"/>
      <c r="R1027664" s="12"/>
      <c r="S1027664" s="18"/>
      <c r="T1027664" s="14"/>
      <c r="U1027664" s="11"/>
      <c r="V1027664" s="26"/>
      <c r="W1027664" s="11"/>
      <c r="X1027664" s="21"/>
      <c r="Y1027664" s="21"/>
      <c r="Z1027664" s="29"/>
      <c r="AA1027664" s="22"/>
      <c r="AB1027664" s="22"/>
      <c r="AC1027664" s="22"/>
      <c r="AD1027664" s="10"/>
    </row>
    <row r="1027665" spans="1:30" s="13" customFormat="1" ht="15" customHeight="1">
      <c r="A1027665" s="11"/>
      <c r="B1027665" s="11"/>
      <c r="C1027665" s="11"/>
      <c r="D1027665" s="11"/>
      <c r="E1027665" s="14"/>
      <c r="F1027665" s="11"/>
      <c r="G1027665" s="11"/>
      <c r="H1027665" s="16"/>
      <c r="I1027665" s="16"/>
      <c r="J1027665" s="11"/>
      <c r="K1027665" s="11"/>
      <c r="L1027665" s="14"/>
      <c r="M1027665" s="14"/>
      <c r="N1027665" s="14"/>
      <c r="O1027665" s="11"/>
      <c r="P1027665" s="12"/>
      <c r="Q1027665" s="12"/>
      <c r="R1027665" s="12"/>
      <c r="S1027665" s="18"/>
      <c r="T1027665" s="14"/>
      <c r="U1027665" s="11"/>
      <c r="V1027665" s="26"/>
      <c r="W1027665" s="11"/>
      <c r="X1027665" s="21"/>
      <c r="Y1027665" s="21"/>
      <c r="Z1027665" s="30"/>
      <c r="AA1027665" s="22"/>
      <c r="AB1027665" s="22"/>
      <c r="AC1027665" s="22"/>
      <c r="AD1027665" s="10"/>
    </row>
    <row r="1027666" spans="1:30" s="13" customFormat="1" ht="15" customHeight="1">
      <c r="A1027666" s="11"/>
      <c r="B1027666" s="11"/>
      <c r="C1027666" s="11"/>
      <c r="D1027666" s="11"/>
      <c r="E1027666" s="14"/>
      <c r="F1027666" s="11"/>
      <c r="G1027666" s="11"/>
      <c r="H1027666" s="16"/>
      <c r="I1027666" s="16"/>
      <c r="J1027666" s="11"/>
      <c r="K1027666" s="11"/>
      <c r="L1027666" s="14"/>
      <c r="M1027666" s="14"/>
      <c r="N1027666" s="14"/>
      <c r="O1027666" s="11"/>
      <c r="P1027666" s="12"/>
      <c r="Q1027666" s="12"/>
      <c r="R1027666" s="12"/>
      <c r="S1027666" s="18"/>
      <c r="T1027666" s="14"/>
      <c r="U1027666" s="11"/>
      <c r="V1027666" s="26"/>
      <c r="W1027666" s="11"/>
      <c r="X1027666" s="21"/>
      <c r="Y1027666" s="21"/>
      <c r="Z1027666" s="30"/>
      <c r="AA1027666" s="22"/>
      <c r="AB1027666" s="22"/>
      <c r="AC1027666" s="22"/>
      <c r="AD1027666" s="10"/>
    </row>
    <row r="1027667" spans="1:30" s="13" customFormat="1" ht="15" customHeight="1">
      <c r="A1027667" s="11"/>
      <c r="B1027667" s="11"/>
      <c r="C1027667" s="11"/>
      <c r="D1027667" s="11"/>
      <c r="E1027667" s="14"/>
      <c r="F1027667" s="11"/>
      <c r="G1027667" s="11"/>
      <c r="H1027667" s="16"/>
      <c r="I1027667" s="16"/>
      <c r="J1027667" s="11"/>
      <c r="K1027667" s="11"/>
      <c r="L1027667" s="14"/>
      <c r="M1027667" s="14"/>
      <c r="N1027667" s="14"/>
      <c r="O1027667" s="11"/>
      <c r="P1027667" s="12"/>
      <c r="Q1027667" s="12"/>
      <c r="R1027667" s="12"/>
      <c r="S1027667" s="18"/>
      <c r="T1027667" s="14"/>
      <c r="U1027667" s="11"/>
      <c r="V1027667" s="26"/>
      <c r="W1027667" s="11"/>
      <c r="X1027667" s="21"/>
      <c r="Y1027667" s="21"/>
      <c r="Z1027667" s="30"/>
      <c r="AA1027667" s="22"/>
      <c r="AB1027667" s="22"/>
      <c r="AC1027667" s="22"/>
      <c r="AD1027667" s="10"/>
    </row>
    <row r="1027668" spans="1:30" s="13" customFormat="1" ht="15" customHeight="1">
      <c r="A1027668" s="11"/>
      <c r="B1027668" s="11"/>
      <c r="C1027668" s="11"/>
      <c r="D1027668" s="11"/>
      <c r="E1027668" s="14"/>
      <c r="F1027668" s="11"/>
      <c r="G1027668" s="11"/>
      <c r="H1027668" s="16"/>
      <c r="I1027668" s="16"/>
      <c r="J1027668" s="11"/>
      <c r="K1027668" s="11"/>
      <c r="L1027668" s="14"/>
      <c r="M1027668" s="14"/>
      <c r="N1027668" s="14"/>
      <c r="O1027668" s="11"/>
      <c r="P1027668" s="12"/>
      <c r="Q1027668" s="12"/>
      <c r="R1027668" s="12"/>
      <c r="S1027668" s="18"/>
      <c r="T1027668" s="14"/>
      <c r="U1027668" s="11"/>
      <c r="V1027668" s="26"/>
      <c r="W1027668" s="11"/>
      <c r="X1027668" s="21"/>
      <c r="Y1027668" s="21"/>
      <c r="Z1027668" s="29"/>
      <c r="AA1027668" s="22"/>
      <c r="AB1027668" s="22"/>
      <c r="AC1027668" s="22"/>
      <c r="AD1027668" s="10"/>
    </row>
    <row r="1027669" spans="1:30" s="13" customFormat="1" ht="15" customHeight="1">
      <c r="A1027669" s="11"/>
      <c r="B1027669" s="11"/>
      <c r="C1027669" s="11"/>
      <c r="D1027669" s="11"/>
      <c r="E1027669" s="14"/>
      <c r="F1027669" s="11"/>
      <c r="G1027669" s="11"/>
      <c r="H1027669" s="16"/>
      <c r="I1027669" s="16"/>
      <c r="J1027669" s="11"/>
      <c r="K1027669" s="11"/>
      <c r="L1027669" s="14"/>
      <c r="M1027669" s="14"/>
      <c r="N1027669" s="14"/>
      <c r="O1027669" s="11"/>
      <c r="P1027669" s="12"/>
      <c r="Q1027669" s="12"/>
      <c r="R1027669" s="12"/>
      <c r="S1027669" s="18"/>
      <c r="T1027669" s="14"/>
      <c r="U1027669" s="11"/>
      <c r="V1027669" s="26"/>
      <c r="W1027669" s="11"/>
      <c r="X1027669" s="21"/>
      <c r="Y1027669" s="21"/>
      <c r="Z1027669" s="30"/>
      <c r="AA1027669" s="22"/>
      <c r="AB1027669" s="22"/>
      <c r="AC1027669" s="22"/>
      <c r="AD1027669" s="10"/>
    </row>
    <row r="1027670" spans="1:30" s="13" customFormat="1" ht="15" customHeight="1">
      <c r="A1027670" s="11"/>
      <c r="B1027670" s="11"/>
      <c r="C1027670" s="11"/>
      <c r="D1027670" s="11"/>
      <c r="E1027670" s="14"/>
      <c r="F1027670" s="11"/>
      <c r="G1027670" s="11"/>
      <c r="H1027670" s="16"/>
      <c r="I1027670" s="16"/>
      <c r="J1027670" s="11"/>
      <c r="K1027670" s="11"/>
      <c r="L1027670" s="14"/>
      <c r="M1027670" s="14"/>
      <c r="N1027670" s="14"/>
      <c r="O1027670" s="11"/>
      <c r="P1027670" s="12"/>
      <c r="Q1027670" s="12"/>
      <c r="R1027670" s="12"/>
      <c r="S1027670" s="18"/>
      <c r="T1027670" s="14"/>
      <c r="U1027670" s="11"/>
      <c r="V1027670" s="26"/>
      <c r="W1027670" s="11"/>
      <c r="X1027670" s="21"/>
      <c r="Y1027670" s="21"/>
      <c r="Z1027670" s="29"/>
      <c r="AA1027670" s="22"/>
      <c r="AB1027670" s="22"/>
      <c r="AC1027670" s="22"/>
      <c r="AD1027670" s="10"/>
    </row>
    <row r="1027671" spans="1:30" s="13" customFormat="1" ht="15" customHeight="1">
      <c r="A1027671" s="11"/>
      <c r="B1027671" s="11"/>
      <c r="C1027671" s="11"/>
      <c r="D1027671" s="11"/>
      <c r="E1027671" s="14"/>
      <c r="F1027671" s="11"/>
      <c r="G1027671" s="11"/>
      <c r="H1027671" s="16"/>
      <c r="I1027671" s="16"/>
      <c r="J1027671" s="11"/>
      <c r="K1027671" s="11"/>
      <c r="L1027671" s="14"/>
      <c r="M1027671" s="14"/>
      <c r="N1027671" s="14"/>
      <c r="O1027671" s="11"/>
      <c r="P1027671" s="12"/>
      <c r="Q1027671" s="12"/>
      <c r="R1027671" s="12"/>
      <c r="S1027671" s="18"/>
      <c r="T1027671" s="14"/>
      <c r="U1027671" s="11"/>
      <c r="V1027671" s="26"/>
      <c r="W1027671" s="11"/>
      <c r="X1027671" s="21"/>
      <c r="Y1027671" s="21"/>
      <c r="Z1027671" s="29"/>
      <c r="AA1027671" s="22"/>
      <c r="AB1027671" s="22"/>
      <c r="AC1027671" s="22"/>
      <c r="AD1027671" s="10"/>
    </row>
    <row r="1027672" spans="1:30" s="13" customFormat="1" ht="15" customHeight="1">
      <c r="A1027672" s="11"/>
      <c r="B1027672" s="11"/>
      <c r="C1027672" s="11"/>
      <c r="D1027672" s="11"/>
      <c r="E1027672" s="14"/>
      <c r="F1027672" s="11"/>
      <c r="G1027672" s="11"/>
      <c r="H1027672" s="16"/>
      <c r="I1027672" s="16"/>
      <c r="J1027672" s="11"/>
      <c r="K1027672" s="11"/>
      <c r="L1027672" s="14"/>
      <c r="M1027672" s="14"/>
      <c r="N1027672" s="14"/>
      <c r="O1027672" s="11"/>
      <c r="P1027672" s="12"/>
      <c r="Q1027672" s="12"/>
      <c r="R1027672" s="12"/>
      <c r="S1027672" s="18"/>
      <c r="T1027672" s="14"/>
      <c r="U1027672" s="11"/>
      <c r="V1027672" s="26"/>
      <c r="W1027672" s="11"/>
      <c r="X1027672" s="21"/>
      <c r="Y1027672" s="21"/>
      <c r="Z1027672" s="29"/>
      <c r="AA1027672" s="22"/>
      <c r="AB1027672" s="22"/>
      <c r="AC1027672" s="22"/>
      <c r="AD1027672" s="10"/>
    </row>
    <row r="1027673" spans="1:30" s="13" customFormat="1" ht="15" customHeight="1">
      <c r="A1027673" s="11"/>
      <c r="B1027673" s="11"/>
      <c r="C1027673" s="11"/>
      <c r="D1027673" s="11"/>
      <c r="E1027673" s="14"/>
      <c r="F1027673" s="11"/>
      <c r="G1027673" s="11"/>
      <c r="H1027673" s="16"/>
      <c r="I1027673" s="16"/>
      <c r="J1027673" s="11"/>
      <c r="K1027673" s="11"/>
      <c r="L1027673" s="14"/>
      <c r="M1027673" s="14"/>
      <c r="N1027673" s="14"/>
      <c r="O1027673" s="11"/>
      <c r="P1027673" s="12"/>
      <c r="Q1027673" s="12"/>
      <c r="R1027673" s="12"/>
      <c r="S1027673" s="18"/>
      <c r="T1027673" s="14"/>
      <c r="U1027673" s="11"/>
      <c r="V1027673" s="26"/>
      <c r="W1027673" s="11"/>
      <c r="X1027673" s="21"/>
      <c r="Y1027673" s="21"/>
      <c r="Z1027673" s="29"/>
      <c r="AA1027673" s="22"/>
      <c r="AB1027673" s="22"/>
      <c r="AC1027673" s="22"/>
      <c r="AD1027673" s="10"/>
    </row>
    <row r="1027674" spans="1:30" s="13" customFormat="1" ht="15" customHeight="1">
      <c r="A1027674" s="11"/>
      <c r="B1027674" s="11"/>
      <c r="C1027674" s="11"/>
      <c r="D1027674" s="11"/>
      <c r="E1027674" s="14"/>
      <c r="F1027674" s="11"/>
      <c r="G1027674" s="11"/>
      <c r="H1027674" s="16"/>
      <c r="I1027674" s="16"/>
      <c r="J1027674" s="11"/>
      <c r="K1027674" s="11"/>
      <c r="L1027674" s="14"/>
      <c r="M1027674" s="14"/>
      <c r="N1027674" s="14"/>
      <c r="O1027674" s="11"/>
      <c r="P1027674" s="12"/>
      <c r="Q1027674" s="12"/>
      <c r="R1027674" s="12"/>
      <c r="S1027674" s="18"/>
      <c r="T1027674" s="14"/>
      <c r="U1027674" s="11"/>
      <c r="V1027674" s="26"/>
      <c r="W1027674" s="11"/>
      <c r="X1027674" s="21"/>
      <c r="Y1027674" s="21"/>
      <c r="Z1027674" s="29"/>
      <c r="AA1027674" s="22"/>
      <c r="AB1027674" s="22"/>
      <c r="AC1027674" s="22"/>
      <c r="AD1027674" s="10"/>
    </row>
    <row r="1027675" spans="1:30" s="13" customFormat="1" ht="15" customHeight="1">
      <c r="A1027675" s="11"/>
      <c r="B1027675" s="11"/>
      <c r="C1027675" s="11"/>
      <c r="D1027675" s="11"/>
      <c r="E1027675" s="14"/>
      <c r="F1027675" s="11"/>
      <c r="G1027675" s="11"/>
      <c r="H1027675" s="16"/>
      <c r="I1027675" s="16"/>
      <c r="J1027675" s="11"/>
      <c r="K1027675" s="11"/>
      <c r="L1027675" s="14"/>
      <c r="M1027675" s="14"/>
      <c r="N1027675" s="14"/>
      <c r="O1027675" s="11"/>
      <c r="P1027675" s="12"/>
      <c r="Q1027675" s="12"/>
      <c r="R1027675" s="12"/>
      <c r="S1027675" s="18"/>
      <c r="T1027675" s="14"/>
      <c r="U1027675" s="11"/>
      <c r="V1027675" s="26"/>
      <c r="W1027675" s="11"/>
      <c r="X1027675" s="21"/>
      <c r="Y1027675" s="21"/>
      <c r="Z1027675" s="29"/>
      <c r="AA1027675" s="22"/>
      <c r="AB1027675" s="22"/>
      <c r="AC1027675" s="22"/>
      <c r="AD1027675" s="10"/>
    </row>
    <row r="1027676" spans="1:30" s="13" customFormat="1" ht="15" customHeight="1">
      <c r="A1027676" s="11"/>
      <c r="B1027676" s="11"/>
      <c r="C1027676" s="11"/>
      <c r="D1027676" s="11"/>
      <c r="E1027676" s="14"/>
      <c r="F1027676" s="11"/>
      <c r="G1027676" s="11"/>
      <c r="H1027676" s="16"/>
      <c r="I1027676" s="16"/>
      <c r="J1027676" s="11"/>
      <c r="K1027676" s="11"/>
      <c r="L1027676" s="14"/>
      <c r="M1027676" s="14"/>
      <c r="N1027676" s="14"/>
      <c r="O1027676" s="11"/>
      <c r="P1027676" s="12"/>
      <c r="Q1027676" s="12"/>
      <c r="R1027676" s="12"/>
      <c r="S1027676" s="18"/>
      <c r="T1027676" s="14"/>
      <c r="U1027676" s="11"/>
      <c r="V1027676" s="26"/>
      <c r="W1027676" s="11"/>
      <c r="X1027676" s="21"/>
      <c r="Y1027676" s="21"/>
      <c r="Z1027676" s="29"/>
      <c r="AA1027676" s="22"/>
      <c r="AB1027676" s="22"/>
      <c r="AC1027676" s="22"/>
      <c r="AD1027676" s="10"/>
    </row>
    <row r="1027677" spans="1:30" s="13" customFormat="1" ht="15" customHeight="1">
      <c r="A1027677" s="11"/>
      <c r="B1027677" s="11"/>
      <c r="C1027677" s="11"/>
      <c r="D1027677" s="11"/>
      <c r="E1027677" s="14"/>
      <c r="F1027677" s="11"/>
      <c r="G1027677" s="11"/>
      <c r="H1027677" s="16"/>
      <c r="I1027677" s="16"/>
      <c r="J1027677" s="11"/>
      <c r="K1027677" s="11"/>
      <c r="L1027677" s="14"/>
      <c r="M1027677" s="14"/>
      <c r="N1027677" s="14"/>
      <c r="O1027677" s="11"/>
      <c r="P1027677" s="12"/>
      <c r="Q1027677" s="12"/>
      <c r="R1027677" s="12"/>
      <c r="S1027677" s="18"/>
      <c r="T1027677" s="14"/>
      <c r="U1027677" s="11"/>
      <c r="V1027677" s="26"/>
      <c r="W1027677" s="11"/>
      <c r="X1027677" s="21"/>
      <c r="Y1027677" s="21"/>
      <c r="Z1027677" s="29"/>
      <c r="AA1027677" s="22"/>
      <c r="AB1027677" s="22"/>
      <c r="AC1027677" s="22"/>
      <c r="AD1027677" s="10"/>
    </row>
    <row r="1027678" spans="1:30" s="13" customFormat="1" ht="15" customHeight="1">
      <c r="A1027678" s="11"/>
      <c r="B1027678" s="11"/>
      <c r="C1027678" s="11"/>
      <c r="D1027678" s="11"/>
      <c r="E1027678" s="14"/>
      <c r="F1027678" s="11"/>
      <c r="G1027678" s="11"/>
      <c r="H1027678" s="16"/>
      <c r="I1027678" s="16"/>
      <c r="J1027678" s="11"/>
      <c r="K1027678" s="11"/>
      <c r="L1027678" s="14"/>
      <c r="M1027678" s="14"/>
      <c r="N1027678" s="14"/>
      <c r="O1027678" s="11"/>
      <c r="P1027678" s="12"/>
      <c r="Q1027678" s="12"/>
      <c r="R1027678" s="12"/>
      <c r="S1027678" s="18"/>
      <c r="T1027678" s="14"/>
      <c r="U1027678" s="11"/>
      <c r="V1027678" s="26"/>
      <c r="W1027678" s="11"/>
      <c r="X1027678" s="21"/>
      <c r="Y1027678" s="21"/>
      <c r="Z1027678" s="29"/>
      <c r="AA1027678" s="22"/>
      <c r="AB1027678" s="22"/>
      <c r="AC1027678" s="22"/>
      <c r="AD1027678" s="10"/>
    </row>
    <row r="1027679" spans="1:30" s="13" customFormat="1" ht="15" customHeight="1">
      <c r="A1027679" s="11"/>
      <c r="B1027679" s="11"/>
      <c r="C1027679" s="11"/>
      <c r="D1027679" s="11"/>
      <c r="E1027679" s="14"/>
      <c r="F1027679" s="11"/>
      <c r="G1027679" s="11"/>
      <c r="H1027679" s="16"/>
      <c r="I1027679" s="16"/>
      <c r="J1027679" s="11"/>
      <c r="K1027679" s="11"/>
      <c r="L1027679" s="14"/>
      <c r="M1027679" s="14"/>
      <c r="N1027679" s="14"/>
      <c r="O1027679" s="11"/>
      <c r="P1027679" s="12"/>
      <c r="Q1027679" s="12"/>
      <c r="R1027679" s="12"/>
      <c r="S1027679" s="18"/>
      <c r="T1027679" s="14"/>
      <c r="U1027679" s="11"/>
      <c r="V1027679" s="26"/>
      <c r="W1027679" s="11"/>
      <c r="X1027679" s="21"/>
      <c r="Y1027679" s="21"/>
      <c r="Z1027679" s="29"/>
      <c r="AA1027679" s="22"/>
      <c r="AB1027679" s="22"/>
      <c r="AC1027679" s="22"/>
      <c r="AD1027679" s="10"/>
    </row>
    <row r="1027680" spans="1:30" s="13" customFormat="1" ht="15" customHeight="1">
      <c r="A1027680" s="11"/>
      <c r="B1027680" s="11"/>
      <c r="C1027680" s="11"/>
      <c r="D1027680" s="11"/>
      <c r="E1027680" s="14"/>
      <c r="F1027680" s="11"/>
      <c r="G1027680" s="11"/>
      <c r="H1027680" s="16"/>
      <c r="I1027680" s="16"/>
      <c r="J1027680" s="11"/>
      <c r="K1027680" s="11"/>
      <c r="L1027680" s="14"/>
      <c r="M1027680" s="14"/>
      <c r="N1027680" s="14"/>
      <c r="O1027680" s="11"/>
      <c r="P1027680" s="12"/>
      <c r="Q1027680" s="12"/>
      <c r="R1027680" s="12"/>
      <c r="S1027680" s="18"/>
      <c r="T1027680" s="14"/>
      <c r="U1027680" s="11"/>
      <c r="V1027680" s="26"/>
      <c r="W1027680" s="11"/>
      <c r="X1027680" s="21"/>
      <c r="Y1027680" s="21"/>
      <c r="Z1027680" s="29"/>
      <c r="AA1027680" s="22"/>
      <c r="AB1027680" s="22"/>
      <c r="AC1027680" s="22"/>
      <c r="AD1027680" s="10"/>
    </row>
    <row r="1027681" spans="1:30" s="13" customFormat="1" ht="15" customHeight="1">
      <c r="A1027681" s="11"/>
      <c r="B1027681" s="11"/>
      <c r="C1027681" s="11"/>
      <c r="D1027681" s="11"/>
      <c r="E1027681" s="14"/>
      <c r="F1027681" s="11"/>
      <c r="G1027681" s="11"/>
      <c r="H1027681" s="16"/>
      <c r="I1027681" s="16"/>
      <c r="J1027681" s="11"/>
      <c r="K1027681" s="11"/>
      <c r="L1027681" s="14"/>
      <c r="M1027681" s="14"/>
      <c r="N1027681" s="14"/>
      <c r="O1027681" s="11"/>
      <c r="P1027681" s="12"/>
      <c r="Q1027681" s="12"/>
      <c r="R1027681" s="12"/>
      <c r="S1027681" s="18"/>
      <c r="T1027681" s="14"/>
      <c r="U1027681" s="11"/>
      <c r="V1027681" s="26"/>
      <c r="W1027681" s="11"/>
      <c r="X1027681" s="21"/>
      <c r="Y1027681" s="21"/>
      <c r="Z1027681" s="29"/>
      <c r="AA1027681" s="22"/>
      <c r="AB1027681" s="22"/>
      <c r="AC1027681" s="22"/>
      <c r="AD1027681" s="10"/>
    </row>
    <row r="1027682" spans="1:30" s="13" customFormat="1" ht="15" customHeight="1">
      <c r="A1027682" s="11"/>
      <c r="B1027682" s="11"/>
      <c r="C1027682" s="11"/>
      <c r="D1027682" s="11"/>
      <c r="E1027682" s="14"/>
      <c r="F1027682" s="11"/>
      <c r="G1027682" s="11"/>
      <c r="H1027682" s="16"/>
      <c r="I1027682" s="16"/>
      <c r="J1027682" s="11"/>
      <c r="K1027682" s="11"/>
      <c r="L1027682" s="14"/>
      <c r="M1027682" s="14"/>
      <c r="N1027682" s="14"/>
      <c r="O1027682" s="11"/>
      <c r="P1027682" s="12"/>
      <c r="Q1027682" s="12"/>
      <c r="R1027682" s="12"/>
      <c r="S1027682" s="18"/>
      <c r="T1027682" s="14"/>
      <c r="U1027682" s="11"/>
      <c r="V1027682" s="26"/>
      <c r="W1027682" s="11"/>
      <c r="X1027682" s="21"/>
      <c r="Y1027682" s="21"/>
      <c r="Z1027682" s="29"/>
      <c r="AA1027682" s="22"/>
      <c r="AB1027682" s="22"/>
      <c r="AC1027682" s="22"/>
      <c r="AD1027682" s="10"/>
    </row>
    <row r="1027683" spans="1:30" s="13" customFormat="1" ht="15" customHeight="1">
      <c r="A1027683" s="11"/>
      <c r="B1027683" s="11"/>
      <c r="C1027683" s="11"/>
      <c r="D1027683" s="11"/>
      <c r="E1027683" s="14"/>
      <c r="F1027683" s="11"/>
      <c r="G1027683" s="11"/>
      <c r="H1027683" s="16"/>
      <c r="I1027683" s="16"/>
      <c r="J1027683" s="11"/>
      <c r="K1027683" s="11"/>
      <c r="L1027683" s="14"/>
      <c r="M1027683" s="14"/>
      <c r="N1027683" s="14"/>
      <c r="O1027683" s="11"/>
      <c r="P1027683" s="12"/>
      <c r="Q1027683" s="12"/>
      <c r="R1027683" s="12"/>
      <c r="S1027683" s="18"/>
      <c r="T1027683" s="14"/>
      <c r="U1027683" s="11"/>
      <c r="V1027683" s="26"/>
      <c r="W1027683" s="11"/>
      <c r="X1027683" s="21"/>
      <c r="Y1027683" s="21"/>
      <c r="Z1027683" s="30"/>
      <c r="AA1027683" s="22"/>
      <c r="AB1027683" s="22"/>
      <c r="AC1027683" s="22"/>
      <c r="AD1027683" s="10"/>
    </row>
    <row r="1027684" spans="1:30" s="13" customFormat="1" ht="15" customHeight="1">
      <c r="A1027684" s="11"/>
      <c r="B1027684" s="11"/>
      <c r="C1027684" s="11"/>
      <c r="D1027684" s="11"/>
      <c r="E1027684" s="14"/>
      <c r="F1027684" s="11"/>
      <c r="G1027684" s="11"/>
      <c r="H1027684" s="16"/>
      <c r="I1027684" s="16"/>
      <c r="J1027684" s="11"/>
      <c r="K1027684" s="11"/>
      <c r="L1027684" s="14"/>
      <c r="M1027684" s="14"/>
      <c r="N1027684" s="14"/>
      <c r="O1027684" s="11"/>
      <c r="P1027684" s="12"/>
      <c r="Q1027684" s="12"/>
      <c r="R1027684" s="12"/>
      <c r="S1027684" s="18"/>
      <c r="T1027684" s="14"/>
      <c r="U1027684" s="11"/>
      <c r="V1027684" s="26"/>
      <c r="W1027684" s="11"/>
      <c r="X1027684" s="21"/>
      <c r="Y1027684" s="21"/>
      <c r="Z1027684" s="30"/>
      <c r="AA1027684" s="22"/>
      <c r="AB1027684" s="22"/>
      <c r="AC1027684" s="22"/>
      <c r="AD1027684" s="10"/>
    </row>
    <row r="1027685" spans="1:30" s="13" customFormat="1" ht="15" customHeight="1">
      <c r="A1027685" s="11"/>
      <c r="B1027685" s="11"/>
      <c r="C1027685" s="11"/>
      <c r="D1027685" s="11"/>
      <c r="E1027685" s="14"/>
      <c r="F1027685" s="11"/>
      <c r="G1027685" s="11"/>
      <c r="H1027685" s="16"/>
      <c r="I1027685" s="16"/>
      <c r="J1027685" s="11"/>
      <c r="K1027685" s="11"/>
      <c r="L1027685" s="14"/>
      <c r="M1027685" s="14"/>
      <c r="N1027685" s="14"/>
      <c r="O1027685" s="11"/>
      <c r="P1027685" s="12"/>
      <c r="Q1027685" s="12"/>
      <c r="R1027685" s="12"/>
      <c r="S1027685" s="18"/>
      <c r="T1027685" s="14"/>
      <c r="U1027685" s="11"/>
      <c r="V1027685" s="26"/>
      <c r="W1027685" s="11"/>
      <c r="X1027685" s="21"/>
      <c r="Y1027685" s="21"/>
      <c r="Z1027685" s="29"/>
      <c r="AA1027685" s="22"/>
      <c r="AB1027685" s="22"/>
      <c r="AC1027685" s="22"/>
      <c r="AD1027685" s="10"/>
    </row>
    <row r="1027686" spans="1:30" s="13" customFormat="1" ht="15" customHeight="1">
      <c r="A1027686" s="11"/>
      <c r="B1027686" s="11"/>
      <c r="C1027686" s="11"/>
      <c r="D1027686" s="11"/>
      <c r="E1027686" s="14"/>
      <c r="F1027686" s="11"/>
      <c r="G1027686" s="11"/>
      <c r="H1027686" s="16"/>
      <c r="I1027686" s="16"/>
      <c r="J1027686" s="11"/>
      <c r="K1027686" s="11"/>
      <c r="L1027686" s="14"/>
      <c r="M1027686" s="14"/>
      <c r="N1027686" s="14"/>
      <c r="O1027686" s="11"/>
      <c r="P1027686" s="12"/>
      <c r="Q1027686" s="12"/>
      <c r="R1027686" s="12"/>
      <c r="S1027686" s="18"/>
      <c r="T1027686" s="14"/>
      <c r="U1027686" s="11"/>
      <c r="V1027686" s="26"/>
      <c r="W1027686" s="11"/>
      <c r="X1027686" s="21"/>
      <c r="Y1027686" s="21"/>
      <c r="Z1027686" s="29"/>
      <c r="AA1027686" s="22"/>
      <c r="AB1027686" s="22"/>
      <c r="AC1027686" s="22"/>
      <c r="AD1027686" s="10"/>
    </row>
    <row r="1027687" spans="1:30" s="13" customFormat="1" ht="15" customHeight="1">
      <c r="A1027687" s="11"/>
      <c r="B1027687" s="11"/>
      <c r="C1027687" s="11"/>
      <c r="D1027687" s="11"/>
      <c r="E1027687" s="14"/>
      <c r="F1027687" s="11"/>
      <c r="G1027687" s="11"/>
      <c r="H1027687" s="16"/>
      <c r="I1027687" s="16"/>
      <c r="J1027687" s="11"/>
      <c r="K1027687" s="11"/>
      <c r="L1027687" s="14"/>
      <c r="M1027687" s="14"/>
      <c r="N1027687" s="14"/>
      <c r="O1027687" s="11"/>
      <c r="P1027687" s="12"/>
      <c r="Q1027687" s="12"/>
      <c r="R1027687" s="12"/>
      <c r="S1027687" s="18"/>
      <c r="T1027687" s="14"/>
      <c r="U1027687" s="11"/>
      <c r="V1027687" s="26"/>
      <c r="W1027687" s="11"/>
      <c r="X1027687" s="21"/>
      <c r="Y1027687" s="21"/>
      <c r="Z1027687" s="29"/>
      <c r="AA1027687" s="22"/>
      <c r="AB1027687" s="22"/>
      <c r="AC1027687" s="22"/>
      <c r="AD1027687" s="10"/>
    </row>
    <row r="1027688" spans="1:30" s="13" customFormat="1" ht="15" customHeight="1">
      <c r="A1027688" s="11"/>
      <c r="B1027688" s="11"/>
      <c r="C1027688" s="11"/>
      <c r="D1027688" s="11"/>
      <c r="E1027688" s="14"/>
      <c r="F1027688" s="11"/>
      <c r="G1027688" s="11"/>
      <c r="H1027688" s="16"/>
      <c r="I1027688" s="16"/>
      <c r="J1027688" s="11"/>
      <c r="K1027688" s="11"/>
      <c r="L1027688" s="14"/>
      <c r="M1027688" s="14"/>
      <c r="N1027688" s="14"/>
      <c r="O1027688" s="11"/>
      <c r="P1027688" s="12"/>
      <c r="Q1027688" s="12"/>
      <c r="R1027688" s="12"/>
      <c r="S1027688" s="18"/>
      <c r="T1027688" s="14"/>
      <c r="U1027688" s="11"/>
      <c r="V1027688" s="26"/>
      <c r="W1027688" s="11"/>
      <c r="X1027688" s="21"/>
      <c r="Y1027688" s="21"/>
      <c r="Z1027688" s="30"/>
      <c r="AA1027688" s="22"/>
      <c r="AB1027688" s="22"/>
      <c r="AC1027688" s="22"/>
      <c r="AD1027688" s="10"/>
    </row>
    <row r="1027689" spans="1:30" s="13" customFormat="1" ht="15" customHeight="1">
      <c r="A1027689" s="11"/>
      <c r="B1027689" s="11"/>
      <c r="C1027689" s="11"/>
      <c r="D1027689" s="11"/>
      <c r="E1027689" s="14"/>
      <c r="F1027689" s="11"/>
      <c r="G1027689" s="11"/>
      <c r="H1027689" s="16"/>
      <c r="I1027689" s="16"/>
      <c r="J1027689" s="11"/>
      <c r="K1027689" s="11"/>
      <c r="L1027689" s="14"/>
      <c r="M1027689" s="14"/>
      <c r="N1027689" s="14"/>
      <c r="O1027689" s="11"/>
      <c r="P1027689" s="12"/>
      <c r="Q1027689" s="12"/>
      <c r="R1027689" s="12"/>
      <c r="S1027689" s="18"/>
      <c r="T1027689" s="14"/>
      <c r="U1027689" s="11"/>
      <c r="V1027689" s="26"/>
      <c r="W1027689" s="11"/>
      <c r="X1027689" s="21"/>
      <c r="Y1027689" s="21"/>
      <c r="Z1027689" s="30"/>
      <c r="AA1027689" s="22"/>
      <c r="AB1027689" s="22"/>
      <c r="AC1027689" s="22"/>
      <c r="AD1027689" s="10"/>
    </row>
    <row r="1027690" spans="1:30" s="13" customFormat="1" ht="15" customHeight="1">
      <c r="A1027690" s="11"/>
      <c r="B1027690" s="11"/>
      <c r="C1027690" s="11"/>
      <c r="D1027690" s="11"/>
      <c r="E1027690" s="14"/>
      <c r="F1027690" s="11"/>
      <c r="G1027690" s="11"/>
      <c r="H1027690" s="16"/>
      <c r="I1027690" s="16"/>
      <c r="J1027690" s="11"/>
      <c r="K1027690" s="11"/>
      <c r="L1027690" s="14"/>
      <c r="M1027690" s="14"/>
      <c r="N1027690" s="14"/>
      <c r="O1027690" s="11"/>
      <c r="P1027690" s="12"/>
      <c r="Q1027690" s="12"/>
      <c r="R1027690" s="12"/>
      <c r="S1027690" s="18"/>
      <c r="T1027690" s="14"/>
      <c r="U1027690" s="11"/>
      <c r="V1027690" s="26"/>
      <c r="W1027690" s="11"/>
      <c r="X1027690" s="21"/>
      <c r="Y1027690" s="21"/>
      <c r="Z1027690" s="30"/>
      <c r="AA1027690" s="22"/>
      <c r="AB1027690" s="22"/>
      <c r="AC1027690" s="22"/>
      <c r="AD1027690" s="10"/>
    </row>
    <row r="1027691" spans="1:30" s="13" customFormat="1" ht="15" customHeight="1">
      <c r="A1027691" s="11"/>
      <c r="B1027691" s="11"/>
      <c r="C1027691" s="11"/>
      <c r="D1027691" s="11"/>
      <c r="E1027691" s="14"/>
      <c r="F1027691" s="11"/>
      <c r="G1027691" s="11"/>
      <c r="H1027691" s="16"/>
      <c r="I1027691" s="16"/>
      <c r="J1027691" s="11"/>
      <c r="K1027691" s="11"/>
      <c r="L1027691" s="14"/>
      <c r="M1027691" s="14"/>
      <c r="N1027691" s="14"/>
      <c r="O1027691" s="11"/>
      <c r="P1027691" s="12"/>
      <c r="Q1027691" s="12"/>
      <c r="R1027691" s="12"/>
      <c r="S1027691" s="18"/>
      <c r="T1027691" s="14"/>
      <c r="U1027691" s="11"/>
      <c r="V1027691" s="26"/>
      <c r="W1027691" s="11"/>
      <c r="X1027691" s="21"/>
      <c r="Y1027691" s="21"/>
      <c r="Z1027691" s="30"/>
      <c r="AA1027691" s="22"/>
      <c r="AB1027691" s="22"/>
      <c r="AC1027691" s="22"/>
      <c r="AD1027691" s="10"/>
    </row>
    <row r="1027692" spans="1:30" s="13" customFormat="1" ht="15" customHeight="1">
      <c r="A1027692" s="11"/>
      <c r="B1027692" s="11"/>
      <c r="C1027692" s="11"/>
      <c r="D1027692" s="11"/>
      <c r="E1027692" s="14"/>
      <c r="F1027692" s="11"/>
      <c r="G1027692" s="11"/>
      <c r="H1027692" s="16"/>
      <c r="I1027692" s="16"/>
      <c r="J1027692" s="11"/>
      <c r="K1027692" s="11"/>
      <c r="L1027692" s="14"/>
      <c r="M1027692" s="14"/>
      <c r="N1027692" s="14"/>
      <c r="O1027692" s="11"/>
      <c r="P1027692" s="12"/>
      <c r="Q1027692" s="12"/>
      <c r="R1027692" s="12"/>
      <c r="S1027692" s="18"/>
      <c r="T1027692" s="14"/>
      <c r="U1027692" s="11"/>
      <c r="V1027692" s="26"/>
      <c r="W1027692" s="11"/>
      <c r="X1027692" s="21"/>
      <c r="Y1027692" s="21"/>
      <c r="Z1027692" s="30"/>
      <c r="AA1027692" s="22"/>
      <c r="AB1027692" s="22"/>
      <c r="AC1027692" s="22"/>
      <c r="AD1027692" s="10"/>
    </row>
    <row r="1027693" spans="1:30" s="13" customFormat="1" ht="15" customHeight="1">
      <c r="A1027693" s="11"/>
      <c r="B1027693" s="11"/>
      <c r="C1027693" s="11"/>
      <c r="D1027693" s="11"/>
      <c r="E1027693" s="14"/>
      <c r="F1027693" s="11"/>
      <c r="G1027693" s="11"/>
      <c r="H1027693" s="16"/>
      <c r="I1027693" s="16"/>
      <c r="J1027693" s="11"/>
      <c r="K1027693" s="11"/>
      <c r="L1027693" s="14"/>
      <c r="M1027693" s="14"/>
      <c r="N1027693" s="14"/>
      <c r="O1027693" s="11"/>
      <c r="P1027693" s="12"/>
      <c r="Q1027693" s="12"/>
      <c r="R1027693" s="12"/>
      <c r="S1027693" s="18"/>
      <c r="T1027693" s="14"/>
      <c r="U1027693" s="11"/>
      <c r="V1027693" s="26"/>
      <c r="W1027693" s="11"/>
      <c r="X1027693" s="21"/>
      <c r="Y1027693" s="21"/>
      <c r="Z1027693" s="30"/>
      <c r="AA1027693" s="22"/>
      <c r="AB1027693" s="22"/>
      <c r="AC1027693" s="22"/>
      <c r="AD1027693" s="10"/>
    </row>
    <row r="1027694" spans="1:30" s="13" customFormat="1" ht="15" customHeight="1">
      <c r="A1027694" s="11"/>
      <c r="B1027694" s="11"/>
      <c r="C1027694" s="11"/>
      <c r="D1027694" s="11"/>
      <c r="E1027694" s="14"/>
      <c r="F1027694" s="11"/>
      <c r="G1027694" s="11"/>
      <c r="H1027694" s="16"/>
      <c r="I1027694" s="16"/>
      <c r="J1027694" s="11"/>
      <c r="K1027694" s="11"/>
      <c r="L1027694" s="14"/>
      <c r="M1027694" s="14"/>
      <c r="N1027694" s="14"/>
      <c r="O1027694" s="11"/>
      <c r="P1027694" s="12"/>
      <c r="Q1027694" s="12"/>
      <c r="R1027694" s="12"/>
      <c r="S1027694" s="18"/>
      <c r="T1027694" s="14"/>
      <c r="U1027694" s="11"/>
      <c r="V1027694" s="26"/>
      <c r="W1027694" s="11"/>
      <c r="X1027694" s="21"/>
      <c r="Y1027694" s="21"/>
      <c r="Z1027694" s="30"/>
      <c r="AA1027694" s="22"/>
      <c r="AB1027694" s="22"/>
      <c r="AC1027694" s="22"/>
      <c r="AD1027694" s="10"/>
    </row>
    <row r="1027695" spans="1:30" s="13" customFormat="1" ht="15" customHeight="1">
      <c r="A1027695" s="11"/>
      <c r="B1027695" s="11"/>
      <c r="C1027695" s="11"/>
      <c r="D1027695" s="11"/>
      <c r="E1027695" s="14"/>
      <c r="F1027695" s="11"/>
      <c r="G1027695" s="11"/>
      <c r="H1027695" s="16"/>
      <c r="I1027695" s="16"/>
      <c r="J1027695" s="11"/>
      <c r="K1027695" s="11"/>
      <c r="L1027695" s="14"/>
      <c r="M1027695" s="14"/>
      <c r="N1027695" s="14"/>
      <c r="O1027695" s="11"/>
      <c r="P1027695" s="12"/>
      <c r="Q1027695" s="12"/>
      <c r="R1027695" s="12"/>
      <c r="S1027695" s="18"/>
      <c r="T1027695" s="14"/>
      <c r="U1027695" s="11"/>
      <c r="V1027695" s="26"/>
      <c r="W1027695" s="11"/>
      <c r="X1027695" s="21"/>
      <c r="Y1027695" s="21"/>
      <c r="Z1027695" s="30"/>
      <c r="AA1027695" s="22"/>
      <c r="AB1027695" s="22"/>
      <c r="AC1027695" s="22"/>
      <c r="AD1027695" s="10"/>
    </row>
    <row r="1027696" spans="1:30" s="13" customFormat="1" ht="15" customHeight="1">
      <c r="A1027696" s="11"/>
      <c r="B1027696" s="11"/>
      <c r="C1027696" s="11"/>
      <c r="D1027696" s="11"/>
      <c r="E1027696" s="14"/>
      <c r="F1027696" s="11"/>
      <c r="G1027696" s="11"/>
      <c r="H1027696" s="16"/>
      <c r="I1027696" s="16"/>
      <c r="J1027696" s="11"/>
      <c r="K1027696" s="11"/>
      <c r="L1027696" s="14"/>
      <c r="M1027696" s="14"/>
      <c r="N1027696" s="14"/>
      <c r="O1027696" s="11"/>
      <c r="P1027696" s="12"/>
      <c r="Q1027696" s="12"/>
      <c r="R1027696" s="12"/>
      <c r="S1027696" s="18"/>
      <c r="T1027696" s="14"/>
      <c r="U1027696" s="11"/>
      <c r="V1027696" s="26"/>
      <c r="W1027696" s="11"/>
      <c r="X1027696" s="21"/>
      <c r="Y1027696" s="21"/>
      <c r="Z1027696" s="30"/>
      <c r="AA1027696" s="22"/>
      <c r="AB1027696" s="22"/>
      <c r="AC1027696" s="22"/>
      <c r="AD1027696" s="10"/>
    </row>
    <row r="1027697" spans="1:30" s="13" customFormat="1" ht="15" customHeight="1">
      <c r="A1027697" s="11"/>
      <c r="B1027697" s="11"/>
      <c r="C1027697" s="11"/>
      <c r="D1027697" s="11"/>
      <c r="E1027697" s="14"/>
      <c r="F1027697" s="11"/>
      <c r="G1027697" s="11"/>
      <c r="H1027697" s="16"/>
      <c r="I1027697" s="16"/>
      <c r="J1027697" s="11"/>
      <c r="K1027697" s="11"/>
      <c r="L1027697" s="14"/>
      <c r="M1027697" s="14"/>
      <c r="N1027697" s="14"/>
      <c r="O1027697" s="11"/>
      <c r="P1027697" s="12"/>
      <c r="Q1027697" s="12"/>
      <c r="R1027697" s="12"/>
      <c r="S1027697" s="18"/>
      <c r="T1027697" s="14"/>
      <c r="U1027697" s="11"/>
      <c r="V1027697" s="26"/>
      <c r="W1027697" s="11"/>
      <c r="X1027697" s="21"/>
      <c r="Y1027697" s="21"/>
      <c r="Z1027697" s="30"/>
      <c r="AA1027697" s="22"/>
      <c r="AB1027697" s="22"/>
      <c r="AC1027697" s="22"/>
      <c r="AD1027697" s="10"/>
    </row>
    <row r="1027698" spans="1:30" s="13" customFormat="1" ht="15" customHeight="1">
      <c r="A1027698" s="11"/>
      <c r="B1027698" s="11"/>
      <c r="C1027698" s="11"/>
      <c r="D1027698" s="11"/>
      <c r="E1027698" s="14"/>
      <c r="F1027698" s="11"/>
      <c r="G1027698" s="11"/>
      <c r="H1027698" s="16"/>
      <c r="I1027698" s="16"/>
      <c r="J1027698" s="11"/>
      <c r="K1027698" s="11"/>
      <c r="L1027698" s="14"/>
      <c r="M1027698" s="14"/>
      <c r="N1027698" s="14"/>
      <c r="O1027698" s="11"/>
      <c r="P1027698" s="12"/>
      <c r="Q1027698" s="12"/>
      <c r="R1027698" s="12"/>
      <c r="S1027698" s="18"/>
      <c r="T1027698" s="14"/>
      <c r="U1027698" s="11"/>
      <c r="V1027698" s="26"/>
      <c r="W1027698" s="11"/>
      <c r="X1027698" s="21"/>
      <c r="Y1027698" s="21"/>
      <c r="Z1027698" s="30"/>
      <c r="AA1027698" s="22"/>
      <c r="AB1027698" s="22"/>
      <c r="AC1027698" s="22"/>
      <c r="AD1027698" s="10"/>
    </row>
    <row r="1027699" spans="1:30" s="13" customFormat="1" ht="15" customHeight="1">
      <c r="A1027699" s="11"/>
      <c r="B1027699" s="11"/>
      <c r="C1027699" s="11"/>
      <c r="D1027699" s="11"/>
      <c r="E1027699" s="14"/>
      <c r="F1027699" s="11"/>
      <c r="G1027699" s="11"/>
      <c r="H1027699" s="16"/>
      <c r="I1027699" s="16"/>
      <c r="J1027699" s="11"/>
      <c r="K1027699" s="11"/>
      <c r="L1027699" s="14"/>
      <c r="M1027699" s="14"/>
      <c r="N1027699" s="14"/>
      <c r="O1027699" s="11"/>
      <c r="P1027699" s="12"/>
      <c r="Q1027699" s="12"/>
      <c r="R1027699" s="12"/>
      <c r="S1027699" s="18"/>
      <c r="T1027699" s="14"/>
      <c r="U1027699" s="11"/>
      <c r="V1027699" s="26"/>
      <c r="W1027699" s="11"/>
      <c r="X1027699" s="21"/>
      <c r="Y1027699" s="21"/>
      <c r="Z1027699" s="29"/>
      <c r="AA1027699" s="22"/>
      <c r="AB1027699" s="22"/>
      <c r="AC1027699" s="22"/>
      <c r="AD1027699" s="10"/>
    </row>
    <row r="1027700" spans="1:30" s="13" customFormat="1" ht="15" customHeight="1">
      <c r="A1027700" s="11"/>
      <c r="B1027700" s="11"/>
      <c r="C1027700" s="11"/>
      <c r="D1027700" s="11"/>
      <c r="E1027700" s="14"/>
      <c r="F1027700" s="11"/>
      <c r="G1027700" s="11"/>
      <c r="H1027700" s="16"/>
      <c r="I1027700" s="16"/>
      <c r="J1027700" s="11"/>
      <c r="K1027700" s="11"/>
      <c r="L1027700" s="14"/>
      <c r="M1027700" s="14"/>
      <c r="N1027700" s="14"/>
      <c r="O1027700" s="11"/>
      <c r="P1027700" s="12"/>
      <c r="Q1027700" s="12"/>
      <c r="R1027700" s="12"/>
      <c r="S1027700" s="18"/>
      <c r="T1027700" s="14"/>
      <c r="U1027700" s="11"/>
      <c r="V1027700" s="26"/>
      <c r="W1027700" s="11"/>
      <c r="X1027700" s="21"/>
      <c r="Y1027700" s="21"/>
      <c r="Z1027700" s="29"/>
      <c r="AA1027700" s="22"/>
      <c r="AB1027700" s="22"/>
      <c r="AC1027700" s="22"/>
      <c r="AD1027700" s="10"/>
    </row>
    <row r="1027701" spans="1:30" s="13" customFormat="1" ht="15" customHeight="1">
      <c r="A1027701" s="11"/>
      <c r="B1027701" s="11"/>
      <c r="C1027701" s="11"/>
      <c r="D1027701" s="11"/>
      <c r="E1027701" s="14"/>
      <c r="F1027701" s="11"/>
      <c r="G1027701" s="11"/>
      <c r="H1027701" s="16"/>
      <c r="I1027701" s="16"/>
      <c r="J1027701" s="11"/>
      <c r="K1027701" s="11"/>
      <c r="L1027701" s="14"/>
      <c r="M1027701" s="14"/>
      <c r="N1027701" s="14"/>
      <c r="O1027701" s="11"/>
      <c r="P1027701" s="12"/>
      <c r="Q1027701" s="12"/>
      <c r="R1027701" s="12"/>
      <c r="S1027701" s="18"/>
      <c r="T1027701" s="14"/>
      <c r="U1027701" s="11"/>
      <c r="V1027701" s="26"/>
      <c r="W1027701" s="11"/>
      <c r="X1027701" s="21"/>
      <c r="Y1027701" s="21"/>
      <c r="Z1027701" s="29"/>
      <c r="AA1027701" s="22"/>
      <c r="AB1027701" s="22"/>
      <c r="AC1027701" s="22"/>
      <c r="AD1027701" s="10"/>
    </row>
    <row r="1027702" spans="1:30" s="13" customFormat="1" ht="15" customHeight="1">
      <c r="A1027702" s="11"/>
      <c r="B1027702" s="11"/>
      <c r="C1027702" s="11"/>
      <c r="D1027702" s="11"/>
      <c r="E1027702" s="14"/>
      <c r="F1027702" s="11"/>
      <c r="G1027702" s="11"/>
      <c r="H1027702" s="16"/>
      <c r="I1027702" s="16"/>
      <c r="J1027702" s="11"/>
      <c r="K1027702" s="11"/>
      <c r="L1027702" s="14"/>
      <c r="M1027702" s="14"/>
      <c r="N1027702" s="14"/>
      <c r="O1027702" s="11"/>
      <c r="P1027702" s="12"/>
      <c r="Q1027702" s="12"/>
      <c r="R1027702" s="12"/>
      <c r="S1027702" s="18"/>
      <c r="T1027702" s="14"/>
      <c r="U1027702" s="11"/>
      <c r="V1027702" s="26"/>
      <c r="W1027702" s="11"/>
      <c r="X1027702" s="21"/>
      <c r="Y1027702" s="21"/>
      <c r="Z1027702" s="29"/>
      <c r="AA1027702" s="22"/>
      <c r="AB1027702" s="22"/>
      <c r="AC1027702" s="22"/>
      <c r="AD1027702" s="10"/>
    </row>
    <row r="1027703" spans="1:30" s="13" customFormat="1" ht="15" customHeight="1">
      <c r="A1027703" s="11"/>
      <c r="B1027703" s="11"/>
      <c r="C1027703" s="11"/>
      <c r="D1027703" s="11"/>
      <c r="E1027703" s="14"/>
      <c r="F1027703" s="11"/>
      <c r="G1027703" s="11"/>
      <c r="H1027703" s="16"/>
      <c r="I1027703" s="16"/>
      <c r="J1027703" s="11"/>
      <c r="K1027703" s="11"/>
      <c r="L1027703" s="14"/>
      <c r="M1027703" s="14"/>
      <c r="N1027703" s="14"/>
      <c r="O1027703" s="11"/>
      <c r="P1027703" s="12"/>
      <c r="Q1027703" s="12"/>
      <c r="R1027703" s="12"/>
      <c r="S1027703" s="18"/>
      <c r="T1027703" s="14"/>
      <c r="U1027703" s="11"/>
      <c r="V1027703" s="26"/>
      <c r="W1027703" s="11"/>
      <c r="X1027703" s="21"/>
      <c r="Y1027703" s="21"/>
      <c r="Z1027703" s="29"/>
      <c r="AA1027703" s="22"/>
      <c r="AB1027703" s="22"/>
      <c r="AC1027703" s="22"/>
      <c r="AD1027703" s="10"/>
    </row>
    <row r="1027704" spans="1:30" s="13" customFormat="1" ht="15" customHeight="1">
      <c r="A1027704" s="11"/>
      <c r="B1027704" s="11"/>
      <c r="C1027704" s="11"/>
      <c r="D1027704" s="11"/>
      <c r="E1027704" s="14"/>
      <c r="F1027704" s="11"/>
      <c r="G1027704" s="11"/>
      <c r="H1027704" s="16"/>
      <c r="I1027704" s="16"/>
      <c r="J1027704" s="11"/>
      <c r="K1027704" s="11"/>
      <c r="L1027704" s="14"/>
      <c r="M1027704" s="14"/>
      <c r="N1027704" s="14"/>
      <c r="O1027704" s="11"/>
      <c r="P1027704" s="12"/>
      <c r="Q1027704" s="12"/>
      <c r="R1027704" s="12"/>
      <c r="S1027704" s="18"/>
      <c r="T1027704" s="14"/>
      <c r="U1027704" s="11"/>
      <c r="V1027704" s="26"/>
      <c r="W1027704" s="11"/>
      <c r="X1027704" s="21"/>
      <c r="Y1027704" s="21"/>
      <c r="Z1027704" s="29"/>
      <c r="AA1027704" s="22"/>
      <c r="AB1027704" s="22"/>
      <c r="AC1027704" s="22"/>
      <c r="AD1027704" s="10"/>
    </row>
  </sheetData>
  <autoFilter ref="A1:AD1055" xr:uid="{2052FAC4-0397-4B51-9B4D-03FEA8DC2643}"/>
  <phoneticPr fontId="2" type="noConversion"/>
  <conditionalFormatting sqref="A89 C89 E89:H89 K89 M89:R89">
    <cfRule type="expression" dxfId="292" priority="854">
      <formula>(#REF!&lt;&gt;"")*(#REF!&lt;&gt;"")</formula>
    </cfRule>
  </conditionalFormatting>
  <conditionalFormatting sqref="A91 K91 M91">
    <cfRule type="expression" dxfId="291" priority="852">
      <formula>(#REF!&lt;&gt;"")*(A$1&lt;&gt;"")</formula>
    </cfRule>
  </conditionalFormatting>
  <conditionalFormatting sqref="A94 C94 E94:G94 J94:K94">
    <cfRule type="expression" dxfId="290" priority="847">
      <formula>(#REF!&lt;&gt;"")*(#REF!&lt;&gt;"")</formula>
    </cfRule>
  </conditionalFormatting>
  <conditionalFormatting sqref="A152:A160 C152:C160">
    <cfRule type="expression" dxfId="289" priority="792">
      <formula>(#REF!&lt;&gt;"")*(#REF!&lt;&gt;"")</formula>
    </cfRule>
  </conditionalFormatting>
  <conditionalFormatting sqref="A162 C162">
    <cfRule type="expression" dxfId="288" priority="823">
      <formula>(#REF!&lt;&gt;"")*(#REF!&lt;&gt;"")</formula>
    </cfRule>
  </conditionalFormatting>
  <conditionalFormatting sqref="A170 C170">
    <cfRule type="expression" dxfId="287" priority="813">
      <formula>(#REF!&lt;&gt;"")*(#REF!&lt;&gt;"")</formula>
    </cfRule>
  </conditionalFormatting>
  <conditionalFormatting sqref="A182 C182">
    <cfRule type="expression" dxfId="286" priority="786">
      <formula>(#REF!&lt;&gt;"")*(#REF!&lt;&gt;"")</formula>
    </cfRule>
  </conditionalFormatting>
  <conditionalFormatting sqref="A187 C187 E187:G187 J187:K187">
    <cfRule type="expression" dxfId="285" priority="739">
      <formula>(#REF!&lt;&gt;"")*(#REF!&lt;&gt;"")</formula>
    </cfRule>
  </conditionalFormatting>
  <conditionalFormatting sqref="A203:A208 C203:C208">
    <cfRule type="expression" dxfId="284" priority="729">
      <formula>(#REF!&lt;&gt;"")*(#REF!&lt;&gt;"")</formula>
    </cfRule>
  </conditionalFormatting>
  <conditionalFormatting sqref="A228:A231 F228:G231 J228:O231 R228:R231 C228:C239">
    <cfRule type="expression" dxfId="283" priority="338">
      <formula>(#REF!&lt;&gt;"")*(A$1&lt;&gt;"")</formula>
    </cfRule>
  </conditionalFormatting>
  <conditionalFormatting sqref="A235:A239 F235:G239 J235:R239">
    <cfRule type="expression" dxfId="282" priority="659">
      <formula>(#REF!&lt;&gt;"")*(A$1&lt;&gt;"")</formula>
    </cfRule>
  </conditionalFormatting>
  <conditionalFormatting sqref="A255:A256 C255:C256 F255:G256 J255:M256 O255:R256">
    <cfRule type="expression" dxfId="281" priority="367">
      <formula>(#REF!&lt;&gt;"")*(A$1&lt;&gt;"")</formula>
    </cfRule>
  </conditionalFormatting>
  <conditionalFormatting sqref="A272:A331 J272:M331 O272:O331 F284:G301">
    <cfRule type="expression" dxfId="280" priority="334">
      <formula>(#REF!&lt;&gt;"")*(A$1&lt;&gt;"")</formula>
    </cfRule>
  </conditionalFormatting>
  <conditionalFormatting sqref="A332:A341">
    <cfRule type="expression" dxfId="279" priority="307">
      <formula>(#REF!&lt;&gt;"")*(#REF!&lt;&gt;"")</formula>
    </cfRule>
  </conditionalFormatting>
  <conditionalFormatting sqref="A342:A347 C346:C347 E346:H347">
    <cfRule type="expression" dxfId="278" priority="39">
      <formula>(#REF!&lt;&gt;"")*(A$1&lt;&gt;"")</formula>
    </cfRule>
  </conditionalFormatting>
  <conditionalFormatting sqref="A345 C345 R377:R378 J394:R395 T394:T395 T396:U396 A417:A422 E429:E435 Q445 Z455:AC458 Z470:Z471 T471 Y472:Z473 Z474:Z475 Y476:Z476 Z477:Z480 Y481:Z481 Z482:Z488 O485:P485 J485:N488 C486:H486 O486:O488 C487:D490 E487:H494 C491:C494 AB495:AC498 C495:H509 Z495:AA509 AB499:AB509 Z510:AB514 Z515:AC527 D518:D527 B532:H546 J532:N546 P532:P546 Y546:AC546">
    <cfRule type="expression" dxfId="277" priority="312">
      <formula>(#REF!&lt;&gt;"")*(#REF!&lt;&gt;"")</formula>
    </cfRule>
  </conditionalFormatting>
  <conditionalFormatting sqref="A394:A396">
    <cfRule type="expression" dxfId="276" priority="255">
      <formula>(#REF!&lt;&gt;"")*(#REF!&lt;&gt;"")</formula>
    </cfRule>
  </conditionalFormatting>
  <conditionalFormatting sqref="A424:A425">
    <cfRule type="expression" dxfId="275" priority="55">
      <formula>(#REF!&lt;&gt;"")*(#REF!&lt;&gt;"")</formula>
    </cfRule>
  </conditionalFormatting>
  <conditionalFormatting sqref="A445:A471">
    <cfRule type="expression" dxfId="274" priority="74">
      <formula>(#REF!&lt;&gt;"")*(#REF!&lt;&gt;"")</formula>
    </cfRule>
  </conditionalFormatting>
  <conditionalFormatting sqref="A486:A531">
    <cfRule type="expression" dxfId="273" priority="34">
      <formula>(#REF!&lt;&gt;"")*(#REF!&lt;&gt;"")</formula>
    </cfRule>
  </conditionalFormatting>
  <conditionalFormatting sqref="C74:C77 J74:K78 M74:O78">
    <cfRule type="expression" dxfId="272" priority="872">
      <formula>($A74&lt;&gt;"")*(#REF!&lt;&gt;"")</formula>
    </cfRule>
  </conditionalFormatting>
  <conditionalFormatting sqref="C258:C259 Q258:R259">
    <cfRule type="expression" dxfId="271" priority="403">
      <formula>(#REF!&lt;&gt;"")*(C$1&lt;&gt;"")</formula>
    </cfRule>
  </conditionalFormatting>
  <conditionalFormatting sqref="C264 G264 K264:M264 O264">
    <cfRule type="expression" dxfId="270" priority="724">
      <formula>(#REF!&lt;&gt;"")*(C$1&lt;&gt;"")</formula>
    </cfRule>
  </conditionalFormatting>
  <conditionalFormatting sqref="C394:C395">
    <cfRule type="expression" dxfId="269" priority="256">
      <formula>(#REF!&lt;&gt;"")*(#REF!&lt;&gt;"")</formula>
    </cfRule>
  </conditionalFormatting>
  <conditionalFormatting sqref="C417:C422 E417:G422 P423:P424 P429:R430">
    <cfRule type="expression" dxfId="268" priority="264">
      <formula>(#REF!&lt;&gt;"")*(#REF!&lt;&gt;"")</formula>
    </cfRule>
  </conditionalFormatting>
  <conditionalFormatting sqref="C424:C425 E424:G425">
    <cfRule type="expression" dxfId="267" priority="54">
      <formula>(#REF!&lt;&gt;"")*(#REF!&lt;&gt;"")</formula>
    </cfRule>
  </conditionalFormatting>
  <conditionalFormatting sqref="C445:C471">
    <cfRule type="expression" dxfId="266" priority="73">
      <formula>(#REF!&lt;&gt;"")*(#REF!&lt;&gt;"")</formula>
    </cfRule>
  </conditionalFormatting>
  <conditionalFormatting sqref="C510:C531">
    <cfRule type="expression" dxfId="265" priority="33">
      <formula>(#REF!&lt;&gt;"")*(#REF!&lt;&gt;"")</formula>
    </cfRule>
  </conditionalFormatting>
  <conditionalFormatting sqref="D472:H485">
    <cfRule type="expression" dxfId="264" priority="23">
      <formula>(#REF!&lt;&gt;"")*(#REF!&lt;&gt;"")</formula>
    </cfRule>
  </conditionalFormatting>
  <conditionalFormatting sqref="E155">
    <cfRule type="expression" dxfId="263" priority="834">
      <formula>(#REF!&lt;&gt;"")*(#REF!&lt;&gt;"")</formula>
    </cfRule>
  </conditionalFormatting>
  <conditionalFormatting sqref="E209:E287">
    <cfRule type="expression" dxfId="262" priority="336">
      <formula>(#REF!&lt;&gt;"")*(E$1&lt;&gt;"")</formula>
    </cfRule>
  </conditionalFormatting>
  <conditionalFormatting sqref="E288">
    <cfRule type="expression" dxfId="261" priority="556">
      <formula>(#REF!&lt;&gt;"")*(E$1&lt;&gt;"")</formula>
    </cfRule>
  </conditionalFormatting>
  <conditionalFormatting sqref="E289:E294">
    <cfRule type="expression" dxfId="260" priority="329">
      <formula>(#REF!&lt;&gt;"")*(E$1&lt;&gt;"")</formula>
    </cfRule>
  </conditionalFormatting>
  <conditionalFormatting sqref="E295:E298">
    <cfRule type="expression" dxfId="259" priority="418">
      <formula>(#REF!&lt;&gt;"")*(E$1&lt;&gt;"")</formula>
    </cfRule>
  </conditionalFormatting>
  <conditionalFormatting sqref="E342:E347">
    <cfRule type="expression" dxfId="258" priority="38">
      <formula>(#REF!&lt;&gt;"")*(#REF!&lt;&gt;"")</formula>
    </cfRule>
  </conditionalFormatting>
  <conditionalFormatting sqref="E395">
    <cfRule type="expression" dxfId="257" priority="241">
      <formula>(#REF!&lt;&gt;"")*(#REF!&lt;&gt;"")</formula>
    </cfRule>
  </conditionalFormatting>
  <conditionalFormatting sqref="E72:G72 J72:K72 M72:R72">
    <cfRule type="expression" dxfId="256" priority="880">
      <formula>(#REF!&lt;&gt;"")*(#REF!&lt;&gt;"")</formula>
    </cfRule>
  </conditionalFormatting>
  <conditionalFormatting sqref="E342:G344">
    <cfRule type="expression" dxfId="255" priority="263">
      <formula>(#REF!&lt;&gt;"")*(E$1&lt;&gt;"")</formula>
    </cfRule>
  </conditionalFormatting>
  <conditionalFormatting sqref="E461:G461">
    <cfRule type="expression" dxfId="254" priority="175">
      <formula>(#REF!&lt;&gt;"")*(#REF!&lt;&gt;"")</formula>
    </cfRule>
  </conditionalFormatting>
  <conditionalFormatting sqref="E462:G466 J462:M467 O462:O467">
    <cfRule type="expression" dxfId="253" priority="155">
      <formula>(#REF!&lt;&gt;"")*(E$1&lt;&gt;"")</formula>
    </cfRule>
  </conditionalFormatting>
  <conditionalFormatting sqref="E470:G471">
    <cfRule type="expression" dxfId="252" priority="179">
      <formula>(#REF!&lt;&gt;"")*(#REF!&lt;&gt;"")</formula>
    </cfRule>
  </conditionalFormatting>
  <conditionalFormatting sqref="E91:H91 O91:Q91">
    <cfRule type="expression" dxfId="251" priority="851">
      <formula>(#REF!&lt;&gt;"")*(E$1&lt;&gt;"")</formula>
    </cfRule>
  </conditionalFormatting>
  <conditionalFormatting sqref="E332:H341">
    <cfRule type="expression" dxfId="250" priority="296">
      <formula>(#REF!&lt;&gt;"")*(#REF!&lt;&gt;"")</formula>
    </cfRule>
  </conditionalFormatting>
  <conditionalFormatting sqref="E394:H396">
    <cfRule type="expression" dxfId="249" priority="236">
      <formula>(#REF!&lt;&gt;"")*(#REF!&lt;&gt;"")</formula>
    </cfRule>
  </conditionalFormatting>
  <conditionalFormatting sqref="E445:H460">
    <cfRule type="expression" dxfId="248" priority="72">
      <formula>(#REF!&lt;&gt;"")*(#REF!&lt;&gt;"")</formula>
    </cfRule>
  </conditionalFormatting>
  <conditionalFormatting sqref="E467:H468">
    <cfRule type="expression" dxfId="247" priority="143">
      <formula>(#REF!&lt;&gt;"")*(E$1&lt;&gt;"")</formula>
    </cfRule>
  </conditionalFormatting>
  <conditionalFormatting sqref="E510:H531">
    <cfRule type="expression" dxfId="246" priority="25">
      <formula>(#REF!&lt;&gt;"")*(#REF!&lt;&gt;"")</formula>
    </cfRule>
  </conditionalFormatting>
  <conditionalFormatting sqref="F2">
    <cfRule type="expression" dxfId="245" priority="744">
      <formula>(#REF!&lt;&gt;"")*(G$1&lt;&gt;"")</formula>
    </cfRule>
  </conditionalFormatting>
  <conditionalFormatting sqref="F68:F69">
    <cfRule type="expression" dxfId="244" priority="815">
      <formula>(#REF!&lt;&gt;"")*(#REF!&lt;&gt;"")</formula>
    </cfRule>
  </conditionalFormatting>
  <conditionalFormatting sqref="F152:F160 N152:N160 K158:L160">
    <cfRule type="expression" dxfId="243" priority="790">
      <formula>(#REF!&lt;&gt;"")*(G$1&lt;&gt;"")</formula>
    </cfRule>
  </conditionalFormatting>
  <conditionalFormatting sqref="F162 L162">
    <cfRule type="expression" dxfId="242" priority="821">
      <formula>(#REF!&lt;&gt;"")*(G$1&lt;&gt;"")</formula>
    </cfRule>
  </conditionalFormatting>
  <conditionalFormatting sqref="F170 K170:L170 N170">
    <cfRule type="expression" dxfId="241" priority="811">
      <formula>(#REF!&lt;&gt;"")*(G$1&lt;&gt;"")</formula>
    </cfRule>
  </conditionalFormatting>
  <conditionalFormatting sqref="F182">
    <cfRule type="expression" dxfId="240" priority="784">
      <formula>(#REF!&lt;&gt;"")*(G$1&lt;&gt;"")</formula>
    </cfRule>
  </conditionalFormatting>
  <conditionalFormatting sqref="F203:F208 K203:L208 N203:N208 P203:P208">
    <cfRule type="expression" dxfId="239" priority="727">
      <formula>(#REF!&lt;&gt;"")*(G$1&lt;&gt;"")</formula>
    </cfRule>
  </conditionalFormatting>
  <conditionalFormatting sqref="F257:F259">
    <cfRule type="expression" dxfId="238" priority="401">
      <formula>(#REF!&lt;&gt;"")*(F$1&lt;&gt;"")</formula>
    </cfRule>
  </conditionalFormatting>
  <conditionalFormatting sqref="F272:G282">
    <cfRule type="expression" dxfId="237" priority="347">
      <formula>(#REF!&lt;&gt;"")*(F$1&lt;&gt;"")</formula>
    </cfRule>
  </conditionalFormatting>
  <conditionalFormatting sqref="F344:G345">
    <cfRule type="expression" dxfId="236" priority="272">
      <formula>(#REF!&lt;&gt;"")*(#REF!&lt;&gt;"")</formula>
    </cfRule>
  </conditionalFormatting>
  <conditionalFormatting sqref="F302:H331">
    <cfRule type="expression" dxfId="235" priority="428">
      <formula>(#REF!&lt;&gt;"")*(F$1&lt;&gt;"")</formula>
    </cfRule>
  </conditionalFormatting>
  <conditionalFormatting sqref="F346:H347">
    <cfRule type="expression" dxfId="234" priority="37">
      <formula>(#REF!&lt;&gt;"")*(#REF!&lt;&gt;"")</formula>
    </cfRule>
  </conditionalFormatting>
  <conditionalFormatting sqref="G283">
    <cfRule type="expression" dxfId="233" priority="532">
      <formula>(#REF!&lt;&gt;"")*(G$1&lt;&gt;"")</formula>
    </cfRule>
  </conditionalFormatting>
  <conditionalFormatting sqref="H72:H78 M73">
    <cfRule type="expression" dxfId="232" priority="879">
      <formula>(#REF!&lt;&gt;"")*(#REF!&lt;&gt;"")</formula>
    </cfRule>
  </conditionalFormatting>
  <conditionalFormatting sqref="H97:H100">
    <cfRule type="expression" dxfId="231" priority="888">
      <formula>(#REF!&lt;&gt;"")*(#REF!&lt;&gt;"")</formula>
    </cfRule>
  </conditionalFormatting>
  <conditionalFormatting sqref="H102:H105">
    <cfRule type="expression" dxfId="230" priority="887">
      <formula>(#REF!&lt;&gt;"")*(#REF!&lt;&gt;"")</formula>
    </cfRule>
  </conditionalFormatting>
  <conditionalFormatting sqref="H189">
    <cfRule type="expression" dxfId="229" priority="735">
      <formula>(#REF!&lt;&gt;"")*(#REF!&lt;&gt;"")</formula>
    </cfRule>
  </conditionalFormatting>
  <conditionalFormatting sqref="H231:H238">
    <cfRule type="expression" dxfId="228" priority="569">
      <formula>(#REF!&lt;&gt;"")*(H$1&lt;&gt;"")</formula>
    </cfRule>
  </conditionalFormatting>
  <conditionalFormatting sqref="H240:H254">
    <cfRule type="expression" dxfId="227" priority="368">
      <formula>(#REF!&lt;&gt;"")*(H$1&lt;&gt;"")</formula>
    </cfRule>
  </conditionalFormatting>
  <conditionalFormatting sqref="H255:H259">
    <cfRule type="expression" dxfId="226" priority="362">
      <formula>(#REF!&lt;&gt;"")*(H$1&lt;&gt;"")</formula>
    </cfRule>
  </conditionalFormatting>
  <conditionalFormatting sqref="H289:H294">
    <cfRule type="expression" dxfId="225" priority="327">
      <formula>(#REF!&lt;&gt;"")*(H$1&lt;&gt;"")</formula>
    </cfRule>
  </conditionalFormatting>
  <conditionalFormatting sqref="H297:H301">
    <cfRule type="expression" dxfId="224" priority="519">
      <formula>(#REF!&lt;&gt;"")*(H$1&lt;&gt;"")</formula>
    </cfRule>
  </conditionalFormatting>
  <conditionalFormatting sqref="H342:H345">
    <cfRule type="expression" dxfId="223" priority="260">
      <formula>(#REF!&lt;&gt;"")*(#REF!&lt;&gt;"")</formula>
    </cfRule>
    <cfRule type="expression" dxfId="222" priority="261">
      <formula>(#REF!&lt;&gt;"")*(H$1&lt;&gt;"")</formula>
    </cfRule>
  </conditionalFormatting>
  <conditionalFormatting sqref="H429:H435">
    <cfRule type="expression" dxfId="221" priority="119">
      <formula>(#REF!&lt;&gt;"")*(#REF!&lt;&gt;"")</formula>
    </cfRule>
  </conditionalFormatting>
  <conditionalFormatting sqref="H461:H466">
    <cfRule type="expression" dxfId="220" priority="200">
      <formula>(#REF!&lt;&gt;"")*(#REF!&lt;&gt;"")</formula>
    </cfRule>
  </conditionalFormatting>
  <conditionalFormatting sqref="H469:H471">
    <cfRule type="expression" dxfId="219" priority="115">
      <formula>(#REF!&lt;&gt;"")*(H$1&lt;&gt;"")</formula>
    </cfRule>
  </conditionalFormatting>
  <conditionalFormatting sqref="J3:J15">
    <cfRule type="expression" dxfId="218" priority="800">
      <formula>(#REF!&lt;&gt;"")*(J$1&lt;&gt;"")</formula>
    </cfRule>
  </conditionalFormatting>
  <conditionalFormatting sqref="J51:J52 J122 J128 J142">
    <cfRule type="expression" dxfId="217" priority="885">
      <formula>(#REF!&lt;&gt;"")*(J$1&lt;&gt;"")</formula>
    </cfRule>
  </conditionalFormatting>
  <conditionalFormatting sqref="J57:J61">
    <cfRule type="expression" dxfId="216" priority="816">
      <formula>(#REF!&lt;&gt;"")*(J$1&lt;&gt;"")</formula>
    </cfRule>
  </conditionalFormatting>
  <conditionalFormatting sqref="J179">
    <cfRule type="expression" dxfId="215" priority="798">
      <formula>(#REF!&lt;&gt;"")*(J$1&lt;&gt;"")</formula>
    </cfRule>
  </conditionalFormatting>
  <conditionalFormatting sqref="J181">
    <cfRule type="expression" dxfId="214" priority="796">
      <formula>(#REF!&lt;&gt;"")*(J$1&lt;&gt;"")</formula>
    </cfRule>
  </conditionalFormatting>
  <conditionalFormatting sqref="J186">
    <cfRule type="expression" dxfId="213" priority="742">
      <formula>(#REF!&lt;&gt;"")*(J$1&lt;&gt;"")</formula>
    </cfRule>
  </conditionalFormatting>
  <conditionalFormatting sqref="J241:J244">
    <cfRule type="expression" dxfId="212" priority="387">
      <formula>(#REF!&lt;&gt;"")*(J$1&lt;&gt;"")</formula>
    </cfRule>
  </conditionalFormatting>
  <conditionalFormatting sqref="J269:J270">
    <cfRule type="expression" dxfId="211" priority="427">
      <formula>(#REF!&lt;&gt;"")*(J$1&lt;&gt;"")</formula>
    </cfRule>
  </conditionalFormatting>
  <conditionalFormatting sqref="J358:J359">
    <cfRule type="expression" dxfId="210" priority="253">
      <formula>(#REF!&lt;&gt;"")*(J$1&lt;&gt;"")</formula>
    </cfRule>
  </conditionalFormatting>
  <conditionalFormatting sqref="J397:J398">
    <cfRule type="expression" dxfId="209" priority="52">
      <formula>(#REF!&lt;&gt;"")*(#REF!&lt;&gt;"")</formula>
    </cfRule>
  </conditionalFormatting>
  <conditionalFormatting sqref="J410:J413 J416">
    <cfRule type="expression" dxfId="208" priority="234">
      <formula>(#REF!&lt;&gt;"")*(#REF!&lt;&gt;"")</formula>
    </cfRule>
  </conditionalFormatting>
  <conditionalFormatting sqref="J429:J430">
    <cfRule type="expression" dxfId="207" priority="117">
      <formula>(#REF!&lt;&gt;"")*(#REF!&lt;&gt;"")</formula>
    </cfRule>
  </conditionalFormatting>
  <conditionalFormatting sqref="J468:J469">
    <cfRule type="expression" dxfId="206" priority="131">
      <formula>(#REF!&lt;&gt;"")*(#REF!&lt;&gt;"")</formula>
    </cfRule>
  </conditionalFormatting>
  <conditionalFormatting sqref="J1040">
    <cfRule type="expression" dxfId="205" priority="14">
      <formula>(#REF!&lt;&gt;"")*(J$1&lt;&gt;"")</formula>
    </cfRule>
  </conditionalFormatting>
  <conditionalFormatting sqref="J152:L152">
    <cfRule type="expression" dxfId="204" priority="842">
      <formula>(#REF!&lt;&gt;"")*(K$1&lt;&gt;"")</formula>
    </cfRule>
  </conditionalFormatting>
  <conditionalFormatting sqref="J345:L347">
    <cfRule type="expression" dxfId="203" priority="43">
      <formula>(#REF!&lt;&gt;"")*(#REF!&lt;&gt;"")</formula>
    </cfRule>
  </conditionalFormatting>
  <conditionalFormatting sqref="J422:L422">
    <cfRule type="expression" dxfId="202" priority="129">
      <formula>(#REF!&lt;&gt;"")*(#REF!&lt;&gt;"")</formula>
    </cfRule>
  </conditionalFormatting>
  <conditionalFormatting sqref="J332:O341">
    <cfRule type="expression" dxfId="201" priority="295">
      <formula>(#REF!&lt;&gt;"")*(#REF!&lt;&gt;"")</formula>
    </cfRule>
  </conditionalFormatting>
  <conditionalFormatting sqref="J344:O347">
    <cfRule type="expression" dxfId="200" priority="50">
      <formula>(#REF!&lt;&gt;"")*(J$1&lt;&gt;"")</formula>
    </cfRule>
  </conditionalFormatting>
  <conditionalFormatting sqref="J425:O425">
    <cfRule type="expression" dxfId="199" priority="221">
      <formula>(#REF!&lt;&gt;"")*(#REF!&lt;&gt;"")</formula>
    </cfRule>
  </conditionalFormatting>
  <conditionalFormatting sqref="J445:O459">
    <cfRule type="expression" dxfId="198" priority="187">
      <formula>(#REF!&lt;&gt;"")*(#REF!&lt;&gt;"")</formula>
    </cfRule>
  </conditionalFormatting>
  <conditionalFormatting sqref="J489:O531">
    <cfRule type="expression" dxfId="197" priority="26">
      <formula>(#REF!&lt;&gt;"")*(#REF!&lt;&gt;"")</formula>
    </cfRule>
  </conditionalFormatting>
  <conditionalFormatting sqref="J342:P343 C344 F345:G345">
    <cfRule type="expression" dxfId="196" priority="317">
      <formula>(#REF!&lt;&gt;"")*(C$1&lt;&gt;"")</formula>
    </cfRule>
  </conditionalFormatting>
  <conditionalFormatting sqref="J472:P484">
    <cfRule type="expression" dxfId="195" priority="60">
      <formula>(#REF!&lt;&gt;"")*(#REF!&lt;&gt;"")</formula>
    </cfRule>
  </conditionalFormatting>
  <conditionalFormatting sqref="J396:Q396">
    <cfRule type="expression" dxfId="194" priority="238">
      <formula>(#REF!&lt;&gt;"")*(#REF!&lt;&gt;"")</formula>
    </cfRule>
  </conditionalFormatting>
  <conditionalFormatting sqref="J470:Q471">
    <cfRule type="expression" dxfId="193" priority="178">
      <formula>(#REF!&lt;&gt;"")*(#REF!&lt;&gt;"")</formula>
    </cfRule>
  </conditionalFormatting>
  <conditionalFormatting sqref="J417:R420">
    <cfRule type="expression" dxfId="192" priority="222">
      <formula>(#REF!&lt;&gt;"")*(#REF!&lt;&gt;"")</formula>
    </cfRule>
  </conditionalFormatting>
  <conditionalFormatting sqref="J460:R461">
    <cfRule type="expression" dxfId="191" priority="173">
      <formula>(#REF!&lt;&gt;"")*(#REF!&lt;&gt;"")</formula>
    </cfRule>
  </conditionalFormatting>
  <conditionalFormatting sqref="K74:K76 A74:A78 E74:G78">
    <cfRule type="expression" dxfId="190" priority="871">
      <formula>($A74&lt;&gt;"")*(#REF!&lt;&gt;"")</formula>
    </cfRule>
  </conditionalFormatting>
  <conditionalFormatting sqref="K78">
    <cfRule type="expression" dxfId="189" priority="859">
      <formula>(#REF!&lt;&gt;"")*(#REF!&lt;&gt;"")</formula>
    </cfRule>
  </conditionalFormatting>
  <conditionalFormatting sqref="K272:K331">
    <cfRule type="expression" dxfId="188" priority="331">
      <formula>(#REF!&lt;&gt;"")*(#REF!&lt;&gt;"")</formula>
    </cfRule>
  </conditionalFormatting>
  <conditionalFormatting sqref="K462:K469">
    <cfRule type="expression" dxfId="187" priority="132">
      <formula>(#REF!&lt;&gt;"")*(#REF!&lt;&gt;"")</formula>
    </cfRule>
  </conditionalFormatting>
  <conditionalFormatting sqref="K2:L2 N2">
    <cfRule type="expression" dxfId="186" priority="892">
      <formula>(#REF!&lt;&gt;"")*(L$1&lt;&gt;"")</formula>
    </cfRule>
  </conditionalFormatting>
  <conditionalFormatting sqref="K344:L344">
    <cfRule type="expression" dxfId="185" priority="269">
      <formula>(#REF!&lt;&gt;"")*(#REF!&lt;&gt;"")</formula>
    </cfRule>
  </conditionalFormatting>
  <conditionalFormatting sqref="K468:M469 O468:P469 E469:G469">
    <cfRule type="expression" dxfId="184" priority="135">
      <formula>(#REF!&lt;&gt;"")*(E$1&lt;&gt;"")</formula>
    </cfRule>
  </conditionalFormatting>
  <conditionalFormatting sqref="L282">
    <cfRule type="expression" dxfId="183" priority="405">
      <formula>(#REF!&lt;&gt;"")*(#REF!&lt;&gt;"")</formula>
    </cfRule>
  </conditionalFormatting>
  <conditionalFormatting sqref="L395">
    <cfRule type="expression" dxfId="182" priority="242">
      <formula>(#REF!&lt;&gt;"")*(#REF!&lt;&gt;"")</formula>
    </cfRule>
  </conditionalFormatting>
  <conditionalFormatting sqref="M3:M15">
    <cfRule type="expression" dxfId="181" priority="801">
      <formula>(#REF!&lt;&gt;"")*(#REF!&lt;&gt;"")</formula>
    </cfRule>
  </conditionalFormatting>
  <conditionalFormatting sqref="M62 M71 A72 C72 H156:H158">
    <cfRule type="expression" dxfId="180" priority="886">
      <formula>(#REF!&lt;&gt;"")*(#REF!&lt;&gt;"")</formula>
    </cfRule>
  </conditionalFormatting>
  <conditionalFormatting sqref="M65:M66">
    <cfRule type="expression" dxfId="179" priority="883">
      <formula>(#REF!&lt;&gt;"")*(#REF!&lt;&gt;"")</formula>
    </cfRule>
  </conditionalFormatting>
  <conditionalFormatting sqref="M78">
    <cfRule type="expression" dxfId="178" priority="881">
      <formula>($A78&lt;&gt;"")*(#REF!&lt;&gt;"")</formula>
    </cfRule>
  </conditionalFormatting>
  <conditionalFormatting sqref="M89:M90">
    <cfRule type="expression" dxfId="177" priority="850">
      <formula>(#REF!&lt;&gt;"")*(#REF!&lt;&gt;"")</formula>
    </cfRule>
  </conditionalFormatting>
  <conditionalFormatting sqref="M92:M94">
    <cfRule type="expression" dxfId="176" priority="846">
      <formula>(#REF!&lt;&gt;"")*(#REF!&lt;&gt;"")</formula>
    </cfRule>
  </conditionalFormatting>
  <conditionalFormatting sqref="M116:M151 Z377:Z454">
    <cfRule type="expression" dxfId="175" priority="891">
      <formula>(#REF!&lt;&gt;"")*(#REF!&lt;&gt;"")</formula>
    </cfRule>
  </conditionalFormatting>
  <conditionalFormatting sqref="M169">
    <cfRule type="expression" dxfId="174" priority="814">
      <formula>(#REF!&lt;&gt;"")*(#REF!&lt;&gt;"")</formula>
    </cfRule>
  </conditionalFormatting>
  <conditionalFormatting sqref="M172">
    <cfRule type="expression" dxfId="173" priority="807">
      <formula>(#REF!&lt;&gt;"")*(#REF!&lt;&gt;"")</formula>
    </cfRule>
  </conditionalFormatting>
  <conditionalFormatting sqref="M174">
    <cfRule type="expression" dxfId="172" priority="806">
      <formula>(#REF!&lt;&gt;"")*(#REF!&lt;&gt;"")</formula>
    </cfRule>
  </conditionalFormatting>
  <conditionalFormatting sqref="M178:M179">
    <cfRule type="expression" dxfId="171" priority="797">
      <formula>(#REF!&lt;&gt;"")*(#REF!&lt;&gt;"")</formula>
    </cfRule>
  </conditionalFormatting>
  <conditionalFormatting sqref="M181">
    <cfRule type="expression" dxfId="170" priority="795">
      <formula>(#REF!&lt;&gt;"")*(#REF!&lt;&gt;"")</formula>
    </cfRule>
  </conditionalFormatting>
  <conditionalFormatting sqref="M186:M187">
    <cfRule type="expression" dxfId="169" priority="738">
      <formula>(#REF!&lt;&gt;"")*(#REF!&lt;&gt;"")</formula>
    </cfRule>
  </conditionalFormatting>
  <conditionalFormatting sqref="M195:M202">
    <cfRule type="expression" dxfId="168" priority="734">
      <formula>(#REF!&lt;&gt;"")*(#REF!&lt;&gt;"")</formula>
    </cfRule>
  </conditionalFormatting>
  <conditionalFormatting sqref="M245:M254">
    <cfRule type="expression" dxfId="167" priority="369">
      <formula>(#REF!&lt;&gt;"")*(M$1&lt;&gt;"")</formula>
    </cfRule>
  </conditionalFormatting>
  <conditionalFormatting sqref="M260">
    <cfRule type="expression" dxfId="166" priority="515">
      <formula>(#REF!&lt;&gt;"")*(M$1&lt;&gt;"")</formula>
    </cfRule>
  </conditionalFormatting>
  <conditionalFormatting sqref="M272:M331 T289:T294">
    <cfRule type="expression" dxfId="164" priority="332">
      <formula>(#REF!&lt;&gt;"")*(#REF!&lt;&gt;"")</formula>
    </cfRule>
  </conditionalFormatting>
  <conditionalFormatting sqref="M339:M347">
    <cfRule type="expression" dxfId="163" priority="48">
      <formula>(#REF!&lt;&gt;"")*(#REF!&lt;&gt;"")</formula>
    </cfRule>
  </conditionalFormatting>
  <conditionalFormatting sqref="M379:M393">
    <cfRule type="expression" dxfId="162" priority="244">
      <formula>(#REF!&lt;&gt;"")*(#REF!&lt;&gt;"")</formula>
    </cfRule>
  </conditionalFormatting>
  <conditionalFormatting sqref="M396:M416">
    <cfRule type="expression" dxfId="161" priority="53">
      <formula>(#REF!&lt;&gt;"")*(#REF!&lt;&gt;"")</formula>
    </cfRule>
  </conditionalFormatting>
  <conditionalFormatting sqref="M422:M424">
    <cfRule type="expression" dxfId="160" priority="128">
      <formula>(#REF!&lt;&gt;"")*(#REF!&lt;&gt;"")</formula>
    </cfRule>
  </conditionalFormatting>
  <conditionalFormatting sqref="M426:M436">
    <cfRule type="expression" dxfId="159" priority="123">
      <formula>(#REF!&lt;&gt;"")*(#REF!&lt;&gt;"")</formula>
    </cfRule>
  </conditionalFormatting>
  <conditionalFormatting sqref="M462:M469">
    <cfRule type="expression" dxfId="158" priority="133">
      <formula>(#REF!&lt;&gt;"")*(#REF!&lt;&gt;"")</formula>
    </cfRule>
  </conditionalFormatting>
  <conditionalFormatting sqref="M1040">
    <cfRule type="expression" dxfId="157" priority="15">
      <formula>(#REF!&lt;&gt;"")*(#REF!&lt;&gt;"")</formula>
    </cfRule>
  </conditionalFormatting>
  <conditionalFormatting sqref="M481:N481">
    <cfRule type="expression" dxfId="156" priority="112">
      <formula>(#REF!&lt;&gt;"")*(#REF!&lt;&gt;"")</formula>
    </cfRule>
  </conditionalFormatting>
  <conditionalFormatting sqref="M74:R76">
    <cfRule type="expression" dxfId="155" priority="865">
      <formula>($A74&lt;&gt;"")*(#REF!&lt;&gt;"")</formula>
    </cfRule>
  </conditionalFormatting>
  <conditionalFormatting sqref="N162">
    <cfRule type="expression" dxfId="154" priority="817">
      <formula>(#REF!&lt;&gt;"")*(O$1&lt;&gt;"")</formula>
    </cfRule>
  </conditionalFormatting>
  <conditionalFormatting sqref="N182">
    <cfRule type="expression" dxfId="153" priority="780">
      <formula>(#REF!&lt;&gt;"")*(O$1&lt;&gt;"")</formula>
    </cfRule>
  </conditionalFormatting>
  <conditionalFormatting sqref="N255:N256">
    <cfRule type="expression" dxfId="152" priority="366">
      <formula>(#REF!&lt;&gt;"")*(N$1&lt;&gt;"")</formula>
    </cfRule>
  </conditionalFormatting>
  <conditionalFormatting sqref="N272:N286">
    <cfRule type="expression" dxfId="151" priority="346">
      <formula>(#REF!&lt;&gt;"")*(N$1&lt;&gt;"")</formula>
    </cfRule>
  </conditionalFormatting>
  <conditionalFormatting sqref="N289:N294">
    <cfRule type="expression" dxfId="150" priority="333">
      <formula>(#REF!&lt;&gt;"")*(N$1&lt;&gt;"")</formula>
    </cfRule>
  </conditionalFormatting>
  <conditionalFormatting sqref="N297:N331 E299:E331">
    <cfRule type="expression" dxfId="149" priority="431">
      <formula>(#REF!&lt;&gt;"")*(E$1&lt;&gt;"")</formula>
    </cfRule>
  </conditionalFormatting>
  <conditionalFormatting sqref="N344:N347">
    <cfRule type="expression" dxfId="148" priority="46">
      <formula>(#REF!&lt;&gt;"")*(#REF!&lt;&gt;"")</formula>
    </cfRule>
  </conditionalFormatting>
  <conditionalFormatting sqref="N462:N469">
    <cfRule type="expression" dxfId="147" priority="134">
      <formula>(#REF!&lt;&gt;"")*(N$1&lt;&gt;"")</formula>
    </cfRule>
  </conditionalFormatting>
  <conditionalFormatting sqref="N94:Q94">
    <cfRule type="expression" dxfId="146" priority="844">
      <formula>(#REF!&lt;&gt;"")*(#REF!&lt;&gt;"")</formula>
    </cfRule>
  </conditionalFormatting>
  <conditionalFormatting sqref="N187:Q187">
    <cfRule type="expression" dxfId="145" priority="736">
      <formula>(#REF!&lt;&gt;"")*(#REF!&lt;&gt;"")</formula>
    </cfRule>
  </conditionalFormatting>
  <conditionalFormatting sqref="N422:Q422">
    <cfRule type="expression" dxfId="144" priority="127">
      <formula>(#REF!&lt;&gt;"")*(#REF!&lt;&gt;"")</formula>
    </cfRule>
  </conditionalFormatting>
  <conditionalFormatting sqref="O334">
    <cfRule type="expression" dxfId="143" priority="302">
      <formula>(#REF!&lt;&gt;"")*(#REF!&lt;&gt;"")</formula>
    </cfRule>
  </conditionalFormatting>
  <conditionalFormatting sqref="O345:O347">
    <cfRule type="expression" dxfId="142" priority="44">
      <formula>(#REF!&lt;&gt;"")*(#REF!&lt;&gt;"")</formula>
    </cfRule>
  </conditionalFormatting>
  <conditionalFormatting sqref="O371">
    <cfRule type="expression" dxfId="141" priority="248">
      <formula>(#REF!&lt;&gt;"")*(O$1&lt;&gt;"")</formula>
    </cfRule>
  </conditionalFormatting>
  <conditionalFormatting sqref="O404:O405">
    <cfRule type="expression" dxfId="140" priority="240">
      <formula>(#REF!&lt;&gt;"")*(#REF!&lt;&gt;"")</formula>
    </cfRule>
  </conditionalFormatting>
  <conditionalFormatting sqref="O414:O415">
    <cfRule type="expression" dxfId="139" priority="217">
      <formula>(#REF!&lt;&gt;"")*(#REF!&lt;&gt;"")</formula>
    </cfRule>
  </conditionalFormatting>
  <conditionalFormatting sqref="O486:O531">
    <cfRule type="expression" dxfId="138" priority="31">
      <formula>(#REF!&lt;&gt;"")*(#REF!&lt;&gt;"")</formula>
    </cfRule>
  </conditionalFormatting>
  <conditionalFormatting sqref="P77:P78">
    <cfRule type="expression" dxfId="137" priority="858">
      <formula>($A77&lt;&gt;"")*(#REF!&lt;&gt;"")</formula>
    </cfRule>
  </conditionalFormatting>
  <conditionalFormatting sqref="P152:P154 K153:L156">
    <cfRule type="expression" dxfId="136" priority="803">
      <formula>(#REF!&lt;&gt;"")*(L$1&lt;&gt;"")</formula>
    </cfRule>
  </conditionalFormatting>
  <conditionalFormatting sqref="P155">
    <cfRule type="expression" dxfId="135" priority="832">
      <formula>(#REF!&lt;&gt;"")*(#REF!&lt;&gt;"")</formula>
    </cfRule>
    <cfRule type="expression" dxfId="134" priority="833">
      <formula>(#REF!&lt;&gt;"")*(#REF!&lt;&gt;"")</formula>
    </cfRule>
  </conditionalFormatting>
  <conditionalFormatting sqref="P156:P158 L157">
    <cfRule type="expression" dxfId="133" priority="827">
      <formula>(#REF!&lt;&gt;"")*(M$1&lt;&gt;"")</formula>
    </cfRule>
  </conditionalFormatting>
  <conditionalFormatting sqref="P159:P160">
    <cfRule type="expression" dxfId="132" priority="787">
      <formula>(#REF!&lt;&gt;"")*(#REF!&lt;&gt;"")</formula>
    </cfRule>
    <cfRule type="expression" dxfId="131" priority="788">
      <formula>(#REF!&lt;&gt;"")*(#REF!&lt;&gt;"")</formula>
    </cfRule>
  </conditionalFormatting>
  <conditionalFormatting sqref="P162">
    <cfRule type="expression" dxfId="130" priority="818">
      <formula>(#REF!&lt;&gt;"")*(#REF!&lt;&gt;"")</formula>
    </cfRule>
    <cfRule type="expression" dxfId="129" priority="819">
      <formula>(#REF!&lt;&gt;"")*(#REF!&lt;&gt;"")</formula>
    </cfRule>
  </conditionalFormatting>
  <conditionalFormatting sqref="P170">
    <cfRule type="expression" dxfId="128" priority="808">
      <formula>(#REF!&lt;&gt;"")*(#REF!&lt;&gt;"")</formula>
    </cfRule>
    <cfRule type="expression" dxfId="127" priority="809">
      <formula>(#REF!&lt;&gt;"")*(#REF!&lt;&gt;"")</formula>
    </cfRule>
  </conditionalFormatting>
  <conditionalFormatting sqref="P177">
    <cfRule type="expression" dxfId="126" priority="794">
      <formula>(#REF!&lt;&gt;"")*(Q$1&lt;&gt;"")</formula>
    </cfRule>
  </conditionalFormatting>
  <conditionalFormatting sqref="P182">
    <cfRule type="expression" dxfId="125" priority="781">
      <formula>(#REF!&lt;&gt;"")*(#REF!&lt;&gt;"")</formula>
    </cfRule>
    <cfRule type="expression" dxfId="124" priority="782">
      <formula>(#REF!&lt;&gt;"")*(#REF!&lt;&gt;"")</formula>
    </cfRule>
  </conditionalFormatting>
  <conditionalFormatting sqref="P231:P232 L232:M232 A233 F233:G233 J233:R233 L234:M234 P234 J265 J268:O268">
    <cfRule type="expression" dxfId="123" priority="723">
      <formula>(#REF!&lt;&gt;"")*(A$1&lt;&gt;"")</formula>
    </cfRule>
  </conditionalFormatting>
  <conditionalFormatting sqref="P340:P341">
    <cfRule type="expression" dxfId="122" priority="289">
      <formula>(#REF!&lt;&gt;"")*(#REF!&lt;&gt;"")</formula>
    </cfRule>
  </conditionalFormatting>
  <conditionalFormatting sqref="P342:P347">
    <cfRule type="expression" dxfId="121" priority="51">
      <formula>(#REF!&lt;&gt;"")*(P$1&lt;&gt;"")</formula>
    </cfRule>
  </conditionalFormatting>
  <conditionalFormatting sqref="P344:P347">
    <cfRule type="expression" dxfId="120" priority="45">
      <formula>(#REF!&lt;&gt;"")*(#REF!&lt;&gt;"")</formula>
    </cfRule>
  </conditionalFormatting>
  <conditionalFormatting sqref="P448:P449">
    <cfRule type="expression" dxfId="119" priority="195">
      <formula>(#REF!&lt;&gt;"")*(#REF!&lt;&gt;"")</formula>
    </cfRule>
  </conditionalFormatting>
  <conditionalFormatting sqref="P462:P467">
    <cfRule type="expression" dxfId="118" priority="141">
      <formula>(#REF!&lt;&gt;"")*(#REF!&lt;&gt;"")</formula>
    </cfRule>
    <cfRule type="expression" dxfId="117" priority="142">
      <formula>(#REF!&lt;&gt;"")*(#REF!&lt;&gt;"")</formula>
    </cfRule>
  </conditionalFormatting>
  <conditionalFormatting sqref="P31:Q31">
    <cfRule type="expression" dxfId="116" priority="882">
      <formula>(#REF!&lt;&gt;"")*(#REF!&lt;&gt;"")</formula>
    </cfRule>
  </conditionalFormatting>
  <conditionalFormatting sqref="P72:Q73">
    <cfRule type="expression" dxfId="115" priority="876">
      <formula>(#REF!&lt;&gt;"")*(#REF!&lt;&gt;"")</formula>
    </cfRule>
  </conditionalFormatting>
  <conditionalFormatting sqref="P74:Q76 P77 P78:Q78">
    <cfRule type="expression" dxfId="114" priority="874">
      <formula>($A74&lt;&gt;"")*(#REF!&lt;&gt;"")</formula>
    </cfRule>
  </conditionalFormatting>
  <conditionalFormatting sqref="P89:Q89">
    <cfRule type="expression" dxfId="113" priority="884">
      <formula>(#REF!&lt;&gt;"")*(#REF!&lt;&gt;"")</formula>
    </cfRule>
  </conditionalFormatting>
  <conditionalFormatting sqref="P94:Q94">
    <cfRule type="expression" dxfId="112" priority="848">
      <formula>(#REF!&lt;&gt;"")*(#REF!&lt;&gt;"")</formula>
    </cfRule>
  </conditionalFormatting>
  <conditionalFormatting sqref="P187:Q187">
    <cfRule type="expression" dxfId="111" priority="740">
      <formula>(#REF!&lt;&gt;"")*(#REF!&lt;&gt;"")</formula>
    </cfRule>
  </conditionalFormatting>
  <conditionalFormatting sqref="P332:Q339">
    <cfRule type="expression" dxfId="110" priority="258">
      <formula>(#REF!&lt;&gt;"")*(#REF!&lt;&gt;"")</formula>
    </cfRule>
  </conditionalFormatting>
  <conditionalFormatting sqref="P353:Q353">
    <cfRule type="expression" dxfId="109" priority="251">
      <formula>(#REF!&lt;&gt;"")*(#REF!&lt;&gt;"")</formula>
    </cfRule>
  </conditionalFormatting>
  <conditionalFormatting sqref="P394:Q395 P399:Q401 Q416 O472:P485">
    <cfRule type="expression" dxfId="108" priority="313">
      <formula>(#REF!&lt;&gt;"")*(#REF!&lt;&gt;"")</formula>
    </cfRule>
  </conditionalFormatting>
  <conditionalFormatting sqref="P399:Q401">
    <cfRule type="expression" dxfId="107" priority="250">
      <formula>(#REF!&lt;&gt;"")*(#REF!&lt;&gt;"")</formula>
    </cfRule>
  </conditionalFormatting>
  <conditionalFormatting sqref="P417:Q420">
    <cfRule type="expression" dxfId="106" priority="265">
      <formula>(#REF!&lt;&gt;"")*(#REF!&lt;&gt;"")</formula>
    </cfRule>
  </conditionalFormatting>
  <conditionalFormatting sqref="P422:Q435">
    <cfRule type="expression" dxfId="105" priority="69">
      <formula>(#REF!&lt;&gt;"")*(#REF!&lt;&gt;"")</formula>
    </cfRule>
  </conditionalFormatting>
  <conditionalFormatting sqref="P425:Q428">
    <cfRule type="expression" dxfId="104" priority="66">
      <formula>(#REF!&lt;&gt;"")*(#REF!&lt;&gt;"")</formula>
    </cfRule>
  </conditionalFormatting>
  <conditionalFormatting sqref="P431:Q431">
    <cfRule type="expression" dxfId="103" priority="214">
      <formula>(#REF!&lt;&gt;"")*(#REF!&lt;&gt;"")</formula>
    </cfRule>
  </conditionalFormatting>
  <conditionalFormatting sqref="P444:Q461">
    <cfRule type="expression" dxfId="102" priority="4">
      <formula>(#REF!&lt;&gt;"")*(#REF!&lt;&gt;"")</formula>
    </cfRule>
  </conditionalFormatting>
  <conditionalFormatting sqref="P445:Q447">
    <cfRule type="expression" dxfId="101" priority="209">
      <formula>(#REF!&lt;&gt;"")*(#REF!&lt;&gt;"")</formula>
    </cfRule>
  </conditionalFormatting>
  <conditionalFormatting sqref="P450:Q459">
    <cfRule type="expression" dxfId="100" priority="186">
      <formula>(#REF!&lt;&gt;"")*(#REF!&lt;&gt;"")</formula>
    </cfRule>
  </conditionalFormatting>
  <conditionalFormatting sqref="P470:Q471">
    <cfRule type="expression" dxfId="99" priority="180">
      <formula>(#REF!&lt;&gt;"")*(#REF!&lt;&gt;"")</formula>
    </cfRule>
  </conditionalFormatting>
  <conditionalFormatting sqref="P73:R73">
    <cfRule type="expression" dxfId="98" priority="875">
      <formula>(#REF!&lt;&gt;"")*(#REF!&lt;&gt;"")</formula>
    </cfRule>
  </conditionalFormatting>
  <conditionalFormatting sqref="P432:R435">
    <cfRule type="expression" dxfId="97" priority="122">
      <formula>(#REF!&lt;&gt;"")*(#REF!&lt;&gt;"")</formula>
    </cfRule>
  </conditionalFormatting>
  <conditionalFormatting sqref="Q77">
    <cfRule type="expression" dxfId="96" priority="861">
      <formula>(#REF!&lt;&gt;"")*(#REF!&lt;&gt;"")</formula>
    </cfRule>
    <cfRule type="expression" dxfId="95" priority="864">
      <formula>(#REF!&lt;&gt;"")*(#REF!&lt;&gt;"")</formula>
    </cfRule>
  </conditionalFormatting>
  <conditionalFormatting sqref="Q78">
    <cfRule type="expression" dxfId="94" priority="857">
      <formula>($A78&lt;&gt;"")*(#REF!&lt;&gt;"")</formula>
    </cfRule>
  </conditionalFormatting>
  <conditionalFormatting sqref="Q92:Q94">
    <cfRule type="expression" dxfId="93" priority="849">
      <formula>(#REF!&lt;&gt;"")*(#REF!&lt;&gt;"")</formula>
    </cfRule>
  </conditionalFormatting>
  <conditionalFormatting sqref="Q152:Q160">
    <cfRule type="expression" dxfId="92" priority="789">
      <formula>(#REF!&lt;&gt;"")*(R$1&lt;&gt;"")</formula>
    </cfRule>
  </conditionalFormatting>
  <conditionalFormatting sqref="Q162">
    <cfRule type="expression" dxfId="91" priority="820">
      <formula>(#REF!&lt;&gt;"")*(R$1&lt;&gt;"")</formula>
    </cfRule>
  </conditionalFormatting>
  <conditionalFormatting sqref="Q170">
    <cfRule type="expression" dxfId="90" priority="810">
      <formula>(#REF!&lt;&gt;"")*(R$1&lt;&gt;"")</formula>
    </cfRule>
  </conditionalFormatting>
  <conditionalFormatting sqref="Q171">
    <cfRule type="expression" dxfId="89" priority="799">
      <formula>(#REF!&lt;&gt;"")*(#REF!&lt;&gt;"")</formula>
    </cfRule>
  </conditionalFormatting>
  <conditionalFormatting sqref="Q182">
    <cfRule type="expression" dxfId="88" priority="783">
      <formula>(#REF!&lt;&gt;"")*(R$1&lt;&gt;"")</formula>
    </cfRule>
  </conditionalFormatting>
  <conditionalFormatting sqref="Q203:Q208">
    <cfRule type="expression" dxfId="87" priority="726">
      <formula>(#REF!&lt;&gt;"")*(R$1&lt;&gt;"")</formula>
    </cfRule>
  </conditionalFormatting>
  <conditionalFormatting sqref="Q209:Q244">
    <cfRule type="expression" dxfId="86" priority="13">
      <formula>(#REF!&lt;&gt;"")*(Q$1&lt;&gt;"")</formula>
    </cfRule>
  </conditionalFormatting>
  <conditionalFormatting sqref="Q257">
    <cfRule type="expression" dxfId="85" priority="656">
      <formula>(#REF!&lt;&gt;"")*(Q$1&lt;&gt;"")</formula>
    </cfRule>
  </conditionalFormatting>
  <conditionalFormatting sqref="Q260:Q331">
    <cfRule type="expression" dxfId="84" priority="12">
      <formula>(#REF!&lt;&gt;"")*(Q$1&lt;&gt;"")</formula>
    </cfRule>
  </conditionalFormatting>
  <conditionalFormatting sqref="Q332:Q347">
    <cfRule type="expression" dxfId="83" priority="11">
      <formula>(#REF!&lt;&gt;"")*(#REF!&lt;&gt;"")</formula>
    </cfRule>
  </conditionalFormatting>
  <conditionalFormatting sqref="Q340:Q347">
    <cfRule type="expression" dxfId="82" priority="10">
      <formula>(#REF!&lt;&gt;"")*(#REF!&lt;&gt;"")</formula>
    </cfRule>
  </conditionalFormatting>
  <conditionalFormatting sqref="Q396:Q398">
    <cfRule type="expression" dxfId="81" priority="8">
      <formula>(#REF!&lt;&gt;"")*(#REF!&lt;&gt;"")</formula>
    </cfRule>
    <cfRule type="expression" dxfId="80" priority="9">
      <formula>(#REF!&lt;&gt;"")*(#REF!&lt;&gt;"")</formula>
    </cfRule>
  </conditionalFormatting>
  <conditionalFormatting sqref="Q402:Q416">
    <cfRule type="expression" dxfId="79" priority="140">
      <formula>(#REF!&lt;&gt;"")*(#REF!&lt;&gt;"")</formula>
    </cfRule>
  </conditionalFormatting>
  <conditionalFormatting sqref="Q421">
    <cfRule type="expression" dxfId="78" priority="62">
      <formula>(#REF!&lt;&gt;"")*(#REF!&lt;&gt;"")</formula>
    </cfRule>
    <cfRule type="expression" dxfId="77" priority="63">
      <formula>(#REF!&lt;&gt;"")*(#REF!&lt;&gt;"")</formula>
    </cfRule>
  </conditionalFormatting>
  <conditionalFormatting sqref="Q423:Q428">
    <cfRule type="expression" dxfId="76" priority="67">
      <formula>(#REF!&lt;&gt;"")*(#REF!&lt;&gt;"")</formula>
    </cfRule>
  </conditionalFormatting>
  <conditionalFormatting sqref="Q432:Q435">
    <cfRule type="expression" dxfId="75" priority="121">
      <formula>(#REF!&lt;&gt;"")*(#REF!&lt;&gt;"")</formula>
    </cfRule>
  </conditionalFormatting>
  <conditionalFormatting sqref="Q448:Q459">
    <cfRule type="expression" dxfId="74" priority="2">
      <formula>(#REF!&lt;&gt;"")*(#REF!&lt;&gt;"")</formula>
    </cfRule>
  </conditionalFormatting>
  <conditionalFormatting sqref="Q461:Q471">
    <cfRule type="expression" dxfId="73" priority="137">
      <formula>(#REF!&lt;&gt;"")*(#REF!&lt;&gt;"")</formula>
    </cfRule>
  </conditionalFormatting>
  <conditionalFormatting sqref="Q462:Q469">
    <cfRule type="expression" dxfId="72" priority="138">
      <formula>(#REF!&lt;&gt;"")*(#REF!&lt;&gt;"")</formula>
    </cfRule>
  </conditionalFormatting>
  <conditionalFormatting sqref="Q486:Q531">
    <cfRule type="expression" dxfId="71" priority="1">
      <formula>(#REF!&lt;&gt;"")*(#REF!&lt;&gt;"")</formula>
    </cfRule>
  </conditionalFormatting>
  <conditionalFormatting sqref="R152:R160">
    <cfRule type="expression" dxfId="70" priority="791">
      <formula>(#REF!&lt;&gt;"")*(#REF!&lt;&gt;"")</formula>
    </cfRule>
  </conditionalFormatting>
  <conditionalFormatting sqref="R162">
    <cfRule type="expression" dxfId="69" priority="822">
      <formula>(#REF!&lt;&gt;"")*(#REF!&lt;&gt;"")</formula>
    </cfRule>
  </conditionalFormatting>
  <conditionalFormatting sqref="R170">
    <cfRule type="expression" dxfId="68" priority="812">
      <formula>(#REF!&lt;&gt;"")*(#REF!&lt;&gt;"")</formula>
    </cfRule>
  </conditionalFormatting>
  <conditionalFormatting sqref="R177">
    <cfRule type="expression" dxfId="67" priority="793">
      <formula>(#REF!&lt;&gt;"")*(#REF!&lt;&gt;"")</formula>
    </cfRule>
  </conditionalFormatting>
  <conditionalFormatting sqref="R182">
    <cfRule type="expression" dxfId="66" priority="785">
      <formula>(#REF!&lt;&gt;"")*(#REF!&lt;&gt;"")</formula>
    </cfRule>
  </conditionalFormatting>
  <conditionalFormatting sqref="R203:R208">
    <cfRule type="expression" dxfId="65" priority="728">
      <formula>(#REF!&lt;&gt;"")*(#REF!&lt;&gt;"")</formula>
    </cfRule>
  </conditionalFormatting>
  <conditionalFormatting sqref="R241:R254">
    <cfRule type="expression" dxfId="64" priority="371">
      <formula>(#REF!&lt;&gt;"")*(R$1&lt;&gt;"")</formula>
    </cfRule>
  </conditionalFormatting>
  <conditionalFormatting sqref="R257">
    <cfRule type="expression" dxfId="63" priority="655">
      <formula>(#REF!&lt;&gt;"")*(R$1&lt;&gt;"")</formula>
    </cfRule>
  </conditionalFormatting>
  <conditionalFormatting sqref="R261:R270 J266:L267 N266:O267 A266:A268 C266:C268 G266:G268">
    <cfRule type="expression" dxfId="62" priority="361">
      <formula>(#REF!&lt;&gt;"")*(A$1&lt;&gt;"")</formula>
    </cfRule>
  </conditionalFormatting>
  <conditionalFormatting sqref="R344:R347">
    <cfRule type="expression" dxfId="61" priority="42">
      <formula>(#REF!&lt;&gt;"")*(#REF!&lt;&gt;"")</formula>
    </cfRule>
  </conditionalFormatting>
  <conditionalFormatting sqref="R421:R428">
    <cfRule type="expression" dxfId="60" priority="61">
      <formula>(#REF!&lt;&gt;"")*(#REF!&lt;&gt;"")</formula>
    </cfRule>
  </conditionalFormatting>
  <conditionalFormatting sqref="R445:R459">
    <cfRule type="expression" dxfId="59" priority="185">
      <formula>(#REF!&lt;&gt;"")*(#REF!&lt;&gt;"")</formula>
    </cfRule>
  </conditionalFormatting>
  <conditionalFormatting sqref="R470:R485">
    <cfRule type="expression" dxfId="58" priority="111">
      <formula>(#REF!&lt;&gt;"")*(#REF!&lt;&gt;"")</formula>
    </cfRule>
  </conditionalFormatting>
  <conditionalFormatting sqref="T72 T89">
    <cfRule type="expression" dxfId="57" priority="777">
      <formula>(#REF!&lt;&gt;"")*(#REF!&lt;&gt;"")</formula>
    </cfRule>
  </conditionalFormatting>
  <conditionalFormatting sqref="T74:T76">
    <cfRule type="expression" dxfId="56" priority="774">
      <formula>($A74&lt;&gt;"")*(#REF!&lt;&gt;"")</formula>
    </cfRule>
  </conditionalFormatting>
  <conditionalFormatting sqref="T77">
    <cfRule type="expression" dxfId="55" priority="775">
      <formula>(#REF!&lt;&gt;"")*(#REF!&lt;&gt;"")</formula>
    </cfRule>
  </conditionalFormatting>
  <conditionalFormatting sqref="T272:T286">
    <cfRule type="expression" dxfId="54" priority="340">
      <formula>(#REF!&lt;&gt;"")*(#REF!&lt;&gt;"")</formula>
    </cfRule>
  </conditionalFormatting>
  <conditionalFormatting sqref="T297:T347">
    <cfRule type="expression" dxfId="53" priority="267">
      <formula>(#REF!&lt;&gt;"")*(#REF!&lt;&gt;"")</formula>
    </cfRule>
  </conditionalFormatting>
  <conditionalFormatting sqref="T78:U78">
    <cfRule type="expression" dxfId="52" priority="772">
      <formula>($A78&lt;&gt;"")*(#REF!&lt;&gt;"")</formula>
    </cfRule>
  </conditionalFormatting>
  <conditionalFormatting sqref="U272:U331">
    <cfRule type="expression" dxfId="51" priority="335">
      <formula>(#REF!&lt;&gt;"")*(X$1&lt;&gt;"")</formula>
    </cfRule>
  </conditionalFormatting>
  <conditionalFormatting sqref="U462:U469">
    <cfRule type="expression" dxfId="50" priority="136">
      <formula>(#REF!&lt;&gt;"")*(W$1&lt;&gt;"")</formula>
    </cfRule>
  </conditionalFormatting>
  <conditionalFormatting sqref="W221">
    <cfRule type="expression" dxfId="49" priority="697">
      <formula>(#REF!&lt;&gt;"")*(X$1&lt;&gt;"")</formula>
    </cfRule>
  </conditionalFormatting>
  <conditionalFormatting sqref="W255">
    <cfRule type="expression" dxfId="48" priority="701">
      <formula>(#REF!&lt;&gt;"")*(X$1&lt;&gt;"")</formula>
    </cfRule>
  </conditionalFormatting>
  <conditionalFormatting sqref="W302">
    <cfRule type="expression" dxfId="47" priority="448">
      <formula>(#REF!&lt;&gt;"")*(X$1&lt;&gt;"")</formula>
    </cfRule>
  </conditionalFormatting>
  <conditionalFormatting sqref="X283">
    <cfRule type="expression" dxfId="46" priority="531">
      <formula>(#REF!&lt;&gt;"")*(Y$1&lt;&gt;"")</formula>
    </cfRule>
  </conditionalFormatting>
  <conditionalFormatting sqref="Y239">
    <cfRule type="expression" dxfId="45" priority="841">
      <formula>(#REF!&lt;&gt;"")*(Z$1&lt;&gt;"")</formula>
    </cfRule>
  </conditionalFormatting>
  <conditionalFormatting sqref="Y532:AB545">
    <cfRule type="expression" dxfId="44" priority="83">
      <formula>(#REF!&lt;&gt;"")*(#REF!&lt;&gt;"")</formula>
    </cfRule>
  </conditionalFormatting>
  <conditionalFormatting sqref="Z78">
    <cfRule type="expression" dxfId="43" priority="773">
      <formula>($A78&lt;&gt;"")*(#REF!&lt;&gt;"")</formula>
    </cfRule>
  </conditionalFormatting>
  <conditionalFormatting sqref="Z255:Z256">
    <cfRule type="expression" dxfId="42" priority="365">
      <formula>(#REF!&lt;&gt;"")*(#REF!&lt;&gt;"")</formula>
    </cfRule>
  </conditionalFormatting>
  <conditionalFormatting sqref="Z264">
    <cfRule type="expression" dxfId="41" priority="720">
      <formula>(#REF!&lt;&gt;"")*(#REF!&lt;&gt;"")</formula>
    </cfRule>
  </conditionalFormatting>
  <conditionalFormatting sqref="Z266:Z268">
    <cfRule type="expression" dxfId="40" priority="360">
      <formula>(#REF!&lt;&gt;"")*(#REF!&lt;&gt;"")</formula>
    </cfRule>
  </conditionalFormatting>
  <conditionalFormatting sqref="Z704">
    <cfRule type="duplicateValues" dxfId="39" priority="19"/>
  </conditionalFormatting>
  <conditionalFormatting sqref="Z705">
    <cfRule type="duplicateValues" dxfId="38" priority="18"/>
  </conditionalFormatting>
  <conditionalFormatting sqref="Z706">
    <cfRule type="duplicateValues" dxfId="37" priority="17"/>
  </conditionalFormatting>
  <conditionalFormatting sqref="Z707">
    <cfRule type="duplicateValues" dxfId="36" priority="16"/>
  </conditionalFormatting>
  <conditionalFormatting sqref="Z1027692">
    <cfRule type="expression" dxfId="35" priority="895">
      <formula>(#REF!&lt;&gt;"")*(AB$1&lt;&gt;"")</formula>
    </cfRule>
  </conditionalFormatting>
  <conditionalFormatting sqref="Z1027693">
    <cfRule type="expression" dxfId="34" priority="894">
      <formula>(#REF!&lt;&gt;"")*(#REF!&lt;&gt;"")</formula>
    </cfRule>
  </conditionalFormatting>
  <conditionalFormatting sqref="Z1027695:Z1027698">
    <cfRule type="expression" dxfId="33" priority="893">
      <formula>(#REF!&lt;&gt;"")*(#REF!&lt;&gt;"")</formula>
    </cfRule>
  </conditionalFormatting>
  <conditionalFormatting sqref="Z459:AA461">
    <cfRule type="expression" dxfId="32" priority="172">
      <formula>(#REF!&lt;&gt;"")*(#REF!&lt;&gt;"")</formula>
    </cfRule>
  </conditionalFormatting>
  <conditionalFormatting sqref="Z528:AB531">
    <cfRule type="expression" dxfId="31" priority="84">
      <formula>(#REF!&lt;&gt;"")*(#REF!&lt;&gt;"")</formula>
    </cfRule>
  </conditionalFormatting>
  <conditionalFormatting sqref="Z72:AC73 Z89:AC89">
    <cfRule type="expression" dxfId="30" priority="779">
      <formula>(#REF!&lt;&gt;"")*(#REF!&lt;&gt;"")</formula>
    </cfRule>
  </conditionalFormatting>
  <conditionalFormatting sqref="Z74:AC75 Z76 AB76:AC76">
    <cfRule type="expression" dxfId="29" priority="776">
      <formula>($A74&lt;&gt;"")*(#REF!&lt;&gt;"")</formula>
    </cfRule>
  </conditionalFormatting>
  <conditionalFormatting sqref="Z77:AC77">
    <cfRule type="expression" dxfId="28" priority="778">
      <formula>(#REF!&lt;&gt;"")*(#REF!&lt;&gt;"")</formula>
    </cfRule>
  </conditionalFormatting>
  <conditionalFormatting sqref="Z489:AC494 AC499:AC514">
    <cfRule type="expression" dxfId="27" priority="86">
      <formula>(#REF!&lt;&gt;"")*(#REF!&lt;&gt;"")</formula>
    </cfRule>
  </conditionalFormatting>
  <conditionalFormatting sqref="AA84">
    <cfRule type="expression" dxfId="26" priority="760">
      <formula>($A84&lt;&gt;"")*(#REF!&lt;&gt;"")</formula>
    </cfRule>
  </conditionalFormatting>
  <conditionalFormatting sqref="AA88">
    <cfRule type="expression" dxfId="25" priority="761">
      <formula>(#REF!&lt;&gt;"")*(#REF!&lt;&gt;"")</formula>
    </cfRule>
  </conditionalFormatting>
  <conditionalFormatting sqref="AA97">
    <cfRule type="expression" dxfId="24" priority="759">
      <formula>($A97&lt;&gt;"")*(#REF!&lt;&gt;"")</formula>
    </cfRule>
  </conditionalFormatting>
  <conditionalFormatting sqref="AA99">
    <cfRule type="expression" dxfId="23" priority="758">
      <formula>($A99&lt;&gt;"")*(#REF!&lt;&gt;"")</formula>
    </cfRule>
  </conditionalFormatting>
  <conditionalFormatting sqref="AA103">
    <cfRule type="expression" dxfId="22" priority="757">
      <formula>($A103&lt;&gt;"")*(#REF!&lt;&gt;"")</formula>
    </cfRule>
  </conditionalFormatting>
  <conditionalFormatting sqref="AA139:AA140">
    <cfRule type="expression" dxfId="21" priority="755">
      <formula>($A139&lt;&gt;"")*(#REF!&lt;&gt;"")</formula>
    </cfRule>
  </conditionalFormatting>
  <conditionalFormatting sqref="AA142:AA145">
    <cfRule type="expression" dxfId="20" priority="753">
      <formula>($A142&lt;&gt;"")*(#REF!&lt;&gt;"")</formula>
    </cfRule>
  </conditionalFormatting>
  <conditionalFormatting sqref="AA152 AA156 AA158">
    <cfRule type="expression" dxfId="19" priority="752">
      <formula>($A152&lt;&gt;"")*(#REF!&lt;&gt;"")</formula>
    </cfRule>
  </conditionalFormatting>
  <conditionalFormatting sqref="AA175">
    <cfRule type="expression" dxfId="18" priority="751">
      <formula>(#REF!&lt;&gt;"")*(#REF!&lt;&gt;"")</formula>
    </cfRule>
  </conditionalFormatting>
  <conditionalFormatting sqref="AA183">
    <cfRule type="expression" dxfId="17" priority="745">
      <formula>(#REF!&lt;&gt;"")*(#REF!&lt;&gt;"")</formula>
    </cfRule>
  </conditionalFormatting>
  <conditionalFormatting sqref="AA78:AC78">
    <cfRule type="expression" dxfId="16" priority="771">
      <formula>(#REF!&lt;&gt;"")*(#REF!&lt;&gt;"")</formula>
    </cfRule>
  </conditionalFormatting>
  <conditionalFormatting sqref="AA394:AC396">
    <cfRule type="expression" dxfId="15" priority="206">
      <formula>(#REF!&lt;&gt;"")*(#REF!&lt;&gt;"")</formula>
    </cfRule>
  </conditionalFormatting>
  <conditionalFormatting sqref="AA399:AC401">
    <cfRule type="expression" dxfId="14" priority="64">
      <formula>(#REF!&lt;&gt;"")*(#REF!&lt;&gt;"")</formula>
    </cfRule>
  </conditionalFormatting>
  <conditionalFormatting sqref="AA417:AC430">
    <cfRule type="expression" dxfId="13" priority="65">
      <formula>(#REF!&lt;&gt;"")*(#REF!&lt;&gt;"")</formula>
    </cfRule>
  </conditionalFormatting>
  <conditionalFormatting sqref="AA432:AC435">
    <cfRule type="expression" dxfId="12" priority="116">
      <formula>(#REF!&lt;&gt;"")*(#REF!&lt;&gt;"")</formula>
    </cfRule>
  </conditionalFormatting>
  <conditionalFormatting sqref="AA445:AC454">
    <cfRule type="expression" dxfId="11" priority="193">
      <formula>(#REF!&lt;&gt;"")*(#REF!&lt;&gt;"")</formula>
    </cfRule>
  </conditionalFormatting>
  <conditionalFormatting sqref="AB155">
    <cfRule type="expression" dxfId="10" priority="767">
      <formula>(#REF!&lt;&gt;"")*(#REF!&lt;&gt;"")</formula>
    </cfRule>
  </conditionalFormatting>
  <conditionalFormatting sqref="AB461">
    <cfRule type="expression" dxfId="9" priority="171">
      <formula>(#REF!&lt;&gt;"")*(#REF!&lt;&gt;"")</formula>
    </cfRule>
  </conditionalFormatting>
  <conditionalFormatting sqref="AB464:AB473 AB474:AC488">
    <cfRule type="expression" dxfId="8" priority="114">
      <formula>(#REF!&lt;&gt;"")*(#REF!&lt;&gt;"")</formula>
    </cfRule>
  </conditionalFormatting>
  <conditionalFormatting sqref="AB152:AC152">
    <cfRule type="expression" dxfId="7" priority="769">
      <formula>(#REF!&lt;&gt;"")*(#REF!&lt;&gt;"")</formula>
    </cfRule>
  </conditionalFormatting>
  <conditionalFormatting sqref="AB156:AC160">
    <cfRule type="expression" dxfId="6" priority="750">
      <formula>(#REF!&lt;&gt;"")*(#REF!&lt;&gt;"")</formula>
    </cfRule>
  </conditionalFormatting>
  <conditionalFormatting sqref="AB182:AC182">
    <cfRule type="expression" dxfId="5" priority="747">
      <formula>(#REF!&lt;&gt;"")*(#REF!&lt;&gt;"")</formula>
    </cfRule>
  </conditionalFormatting>
  <conditionalFormatting sqref="AB459:AC460">
    <cfRule type="expression" dxfId="4" priority="150">
      <formula>(#REF!&lt;&gt;"")*(#REF!&lt;&gt;"")</formula>
    </cfRule>
  </conditionalFormatting>
  <conditionalFormatting sqref="AC156:AC160">
    <cfRule type="expression" dxfId="3" priority="749">
      <formula>(#REF!&lt;&gt;"")*(#REF!&lt;&gt;"")</formula>
    </cfRule>
  </conditionalFormatting>
  <conditionalFormatting sqref="AC182">
    <cfRule type="expression" dxfId="2" priority="746">
      <formula>(#REF!&lt;&gt;"")*(#REF!&lt;&gt;"")</formula>
    </cfRule>
  </conditionalFormatting>
  <conditionalFormatting sqref="AC461:AC473">
    <cfRule type="expression" dxfId="1" priority="130">
      <formula>(#REF!&lt;&gt;"")*(#REF!&lt;&gt;"")</formula>
    </cfRule>
  </conditionalFormatting>
  <conditionalFormatting sqref="AC528:AC545">
    <cfRule type="expression" dxfId="0" priority="85">
      <formula>(#REF!&lt;&gt;"")*(#REF!&lt;&gt;"")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22" id="{B300668C-1CC4-4DFA-AC7E-7A35C9EBEEBA}">
            <xm:f>('/Users/zhuangyuhao/Desktop/IDC\A计提表\2020年\202008\[2020年8月IDC费用支付明细表-华东-WO.xlsx]202008华东及第三方-带宽'!#REF!&lt;&gt;"")*('/Users/zhuangyuhao/Desktop/IDC\A计提表\2020年\202008\[2020年8月IDC费用支付明细表-华东-WO.xlsx]202008华东及第三方-带宽'!#REF!&lt;&gt;"")</xm:f>
            <x14:dxf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M271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202309带宽</vt:lpstr>
    </vt:vector>
  </TitlesOfParts>
  <Company>BAIDU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Wu,Rui</dc:creator>
  <cp:lastModifiedBy>庄 较瘦</cp:lastModifiedBy>
  <dcterms:created xsi:type="dcterms:W3CDTF">2023-10-02T06:18:23Z</dcterms:created>
  <dcterms:modified xsi:type="dcterms:W3CDTF">2023-11-13T03:47:42Z</dcterms:modified>
</cp:coreProperties>
</file>