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2va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9" i="1" l="1"/>
  <c r="AP10" i="1"/>
  <c r="AP11" i="1"/>
  <c r="AP12" i="1"/>
  <c r="AP13" i="1"/>
  <c r="AP14" i="1"/>
  <c r="AP15" i="1"/>
  <c r="AP16" i="1"/>
  <c r="AP17" i="1"/>
  <c r="AP18" i="1"/>
  <c r="AP8" i="1"/>
  <c r="AY9" i="1"/>
  <c r="AY10" i="1"/>
  <c r="AY11" i="1"/>
  <c r="AY12" i="1"/>
  <c r="AY13" i="1"/>
  <c r="AY14" i="1"/>
  <c r="AY15" i="1"/>
  <c r="AY16" i="1"/>
  <c r="AY17" i="1"/>
  <c r="AY18" i="1"/>
  <c r="AY19" i="1"/>
  <c r="AY8" i="1"/>
  <c r="AV9" i="1"/>
  <c r="AV10" i="1"/>
  <c r="AV11" i="1"/>
  <c r="AV12" i="1"/>
  <c r="AV13" i="1"/>
  <c r="AV14" i="1"/>
  <c r="AV15" i="1"/>
  <c r="AV16" i="1"/>
  <c r="AV17" i="1"/>
  <c r="AV18" i="1"/>
  <c r="AV8" i="1"/>
  <c r="AS9" i="1"/>
  <c r="AS10" i="1"/>
  <c r="AS11" i="1"/>
  <c r="AS12" i="1"/>
  <c r="AS13" i="1"/>
  <c r="AS14" i="1"/>
  <c r="AS15" i="1"/>
  <c r="AS16" i="1"/>
  <c r="AS17" i="1"/>
  <c r="AS18" i="1"/>
  <c r="AS8" i="1"/>
  <c r="AM12" i="1"/>
  <c r="AM8" i="1"/>
  <c r="V56" i="1"/>
  <c r="AP103" i="1"/>
  <c r="AP104" i="1"/>
  <c r="AP105" i="1"/>
  <c r="AP106" i="1"/>
  <c r="AP107" i="1"/>
  <c r="AP108" i="1"/>
  <c r="AP109" i="1"/>
  <c r="AP110" i="1"/>
  <c r="AK84" i="1"/>
  <c r="AM83" i="1"/>
  <c r="AL83" i="1"/>
  <c r="AG86" i="1"/>
  <c r="AG87" i="1"/>
  <c r="AG88" i="1"/>
  <c r="AG89" i="1"/>
  <c r="AG90" i="1"/>
  <c r="AG91" i="1"/>
  <c r="AG92" i="1"/>
  <c r="Y71" i="1"/>
  <c r="Y72" i="1"/>
  <c r="Y73" i="1"/>
  <c r="Y74" i="1"/>
  <c r="Y75" i="1"/>
  <c r="Y76" i="1"/>
  <c r="AC69" i="1"/>
  <c r="AB69" i="1"/>
  <c r="AC68" i="1"/>
  <c r="AB68" i="1"/>
  <c r="R58" i="1"/>
  <c r="R54" i="1"/>
  <c r="R53" i="1"/>
  <c r="R59" i="1"/>
  <c r="R60" i="1"/>
  <c r="R61" i="1"/>
  <c r="R62" i="1"/>
  <c r="N45" i="1"/>
  <c r="U56" i="1"/>
  <c r="T56" i="1"/>
  <c r="T55" i="1"/>
  <c r="S47" i="1"/>
  <c r="S48" i="1"/>
  <c r="S49" i="1"/>
  <c r="L47" i="1" l="1"/>
  <c r="L48" i="1"/>
  <c r="AH19" i="1" l="1"/>
  <c r="AK19" i="1"/>
  <c r="AZ9" i="1"/>
  <c r="AZ10" i="1"/>
  <c r="AZ11" i="1"/>
  <c r="AZ12" i="1"/>
  <c r="AZ13" i="1"/>
  <c r="AZ14" i="1"/>
  <c r="AZ15" i="1"/>
  <c r="AZ16" i="1"/>
  <c r="AZ17" i="1"/>
  <c r="AZ18" i="1"/>
  <c r="AZ8" i="1"/>
  <c r="AW9" i="1"/>
  <c r="AW10" i="1"/>
  <c r="AW11" i="1"/>
  <c r="AW12" i="1"/>
  <c r="AW13" i="1"/>
  <c r="AW14" i="1"/>
  <c r="AW15" i="1"/>
  <c r="AW16" i="1"/>
  <c r="AW17" i="1"/>
  <c r="AW18" i="1"/>
  <c r="AW8" i="1"/>
  <c r="AT9" i="1"/>
  <c r="AT10" i="1"/>
  <c r="AT11" i="1"/>
  <c r="AT12" i="1"/>
  <c r="AT13" i="1"/>
  <c r="AT14" i="1"/>
  <c r="AT15" i="1"/>
  <c r="AT16" i="1"/>
  <c r="AT17" i="1"/>
  <c r="AT18" i="1"/>
  <c r="AT8" i="1"/>
  <c r="AQ9" i="1"/>
  <c r="AQ10" i="1"/>
  <c r="AQ11" i="1"/>
  <c r="AQ12" i="1"/>
  <c r="AQ13" i="1"/>
  <c r="AQ14" i="1"/>
  <c r="AQ15" i="1"/>
  <c r="AQ16" i="1"/>
  <c r="AQ17" i="1"/>
  <c r="AQ18" i="1"/>
  <c r="AQ8" i="1"/>
  <c r="AK9" i="1"/>
  <c r="AK10" i="1"/>
  <c r="AK11" i="1"/>
  <c r="AK12" i="1"/>
  <c r="AK13" i="1"/>
  <c r="AK14" i="1"/>
  <c r="AK15" i="1"/>
  <c r="AK16" i="1"/>
  <c r="AK17" i="1"/>
  <c r="AK18" i="1"/>
  <c r="AK8" i="1"/>
  <c r="AH9" i="1"/>
  <c r="AH10" i="1"/>
  <c r="AH11" i="1"/>
  <c r="AH12" i="1"/>
  <c r="AH13" i="1"/>
  <c r="AH14" i="1"/>
  <c r="AH15" i="1"/>
  <c r="AH16" i="1"/>
  <c r="AH17" i="1"/>
  <c r="AH18" i="1"/>
  <c r="AH8" i="1"/>
  <c r="AZ19" i="1" l="1"/>
  <c r="AW19" i="1"/>
  <c r="AT19" i="1"/>
  <c r="AQ19" i="1"/>
  <c r="AX9" i="1"/>
  <c r="AX10" i="1" s="1"/>
  <c r="AX11" i="1" s="1"/>
  <c r="AX12" i="1" s="1"/>
  <c r="AX13" i="1" s="1"/>
  <c r="AX14" i="1" s="1"/>
  <c r="AX15" i="1" s="1"/>
  <c r="AX16" i="1" s="1"/>
  <c r="AX17" i="1" s="1"/>
  <c r="AX18" i="1" s="1"/>
  <c r="AU9" i="1"/>
  <c r="AU10" i="1" s="1"/>
  <c r="AU11" i="1" s="1"/>
  <c r="AU12" i="1" s="1"/>
  <c r="AU13" i="1" s="1"/>
  <c r="AU14" i="1" s="1"/>
  <c r="AU15" i="1" s="1"/>
  <c r="AU16" i="1" s="1"/>
  <c r="AU17" i="1" s="1"/>
  <c r="AU18" i="1" s="1"/>
  <c r="AR9" i="1"/>
  <c r="AR10" i="1" s="1"/>
  <c r="AR11" i="1" s="1"/>
  <c r="AR12" i="1" s="1"/>
  <c r="AR13" i="1" s="1"/>
  <c r="AR14" i="1" s="1"/>
  <c r="AR15" i="1" s="1"/>
  <c r="AR16" i="1" s="1"/>
  <c r="AR17" i="1" s="1"/>
  <c r="AR18" i="1" s="1"/>
  <c r="AO9" i="1"/>
  <c r="AO10" i="1" s="1"/>
  <c r="AO11" i="1" s="1"/>
  <c r="AO12" i="1" s="1"/>
  <c r="AO13" i="1" s="1"/>
  <c r="AO14" i="1" s="1"/>
  <c r="AO15" i="1" s="1"/>
  <c r="AO16" i="1" s="1"/>
  <c r="AO17" i="1" s="1"/>
  <c r="AO18" i="1" s="1"/>
  <c r="AL9" i="1"/>
  <c r="AL10" i="1" s="1"/>
  <c r="AL11" i="1" s="1"/>
  <c r="AL12" i="1" s="1"/>
  <c r="AL13" i="1" s="1"/>
  <c r="AL14" i="1" s="1"/>
  <c r="AL15" i="1" s="1"/>
  <c r="AL16" i="1" s="1"/>
  <c r="AL17" i="1" s="1"/>
  <c r="AL18" i="1" s="1"/>
  <c r="AI9" i="1"/>
  <c r="AI10" i="1" s="1"/>
  <c r="AI11" i="1" s="1"/>
  <c r="AI12" i="1" s="1"/>
  <c r="AI13" i="1" s="1"/>
  <c r="AI14" i="1" s="1"/>
  <c r="AI15" i="1" s="1"/>
  <c r="AI16" i="1" s="1"/>
  <c r="AI17" i="1" s="1"/>
  <c r="AI18" i="1" s="1"/>
  <c r="AF9" i="1"/>
  <c r="AF10" i="1" s="1"/>
  <c r="AF11" i="1" s="1"/>
  <c r="AF12" i="1" s="1"/>
  <c r="AF13" i="1" s="1"/>
  <c r="AF14" i="1" s="1"/>
  <c r="AF15" i="1" s="1"/>
  <c r="AF16" i="1" s="1"/>
  <c r="AF17" i="1" s="1"/>
  <c r="AF18" i="1" s="1"/>
  <c r="AJ9" i="1"/>
  <c r="AJ10" i="1"/>
  <c r="AJ11" i="1"/>
  <c r="AJ12" i="1"/>
  <c r="AJ13" i="1"/>
  <c r="AJ14" i="1"/>
  <c r="AJ15" i="1"/>
  <c r="AJ16" i="1"/>
  <c r="AJ17" i="1"/>
  <c r="AJ18" i="1"/>
  <c r="AJ8" i="1"/>
  <c r="AM9" i="1"/>
  <c r="AN9" i="1" s="1"/>
  <c r="AG12" i="1"/>
  <c r="AG9" i="1"/>
  <c r="AG10" i="1"/>
  <c r="AG11" i="1"/>
  <c r="AG13" i="1"/>
  <c r="AG14" i="1"/>
  <c r="AG15" i="1"/>
  <c r="AG16" i="1"/>
  <c r="AG17" i="1"/>
  <c r="AG18" i="1"/>
  <c r="AG8" i="1"/>
  <c r="AP34" i="1"/>
  <c r="AP44" i="1" s="1"/>
  <c r="AP54" i="1" s="1"/>
  <c r="AP64" i="1" s="1"/>
  <c r="AP74" i="1" s="1"/>
  <c r="AP84" i="1" s="1"/>
  <c r="AP94" i="1" s="1"/>
  <c r="AQ34" i="1"/>
  <c r="AQ44" i="1" s="1"/>
  <c r="AQ54" i="1" s="1"/>
  <c r="AQ64" i="1" s="1"/>
  <c r="AQ74" i="1" s="1"/>
  <c r="AQ84" i="1" s="1"/>
  <c r="AQ94" i="1" s="1"/>
  <c r="AR34" i="1"/>
  <c r="AR44" i="1" s="1"/>
  <c r="AR54" i="1" s="1"/>
  <c r="AR64" i="1" s="1"/>
  <c r="AR74" i="1" s="1"/>
  <c r="AR84" i="1" s="1"/>
  <c r="AR94" i="1" s="1"/>
  <c r="AS34" i="1"/>
  <c r="AS44" i="1" s="1"/>
  <c r="AS54" i="1" s="1"/>
  <c r="AS64" i="1" s="1"/>
  <c r="AS74" i="1" s="1"/>
  <c r="AS84" i="1" s="1"/>
  <c r="AS94" i="1" s="1"/>
  <c r="AT34" i="1"/>
  <c r="AT44" i="1" s="1"/>
  <c r="AT54" i="1" s="1"/>
  <c r="AT64" i="1" s="1"/>
  <c r="AT74" i="1" s="1"/>
  <c r="AT84" i="1" s="1"/>
  <c r="AT94" i="1" s="1"/>
  <c r="AU34" i="1"/>
  <c r="AV34" i="1"/>
  <c r="AV44" i="1" s="1"/>
  <c r="AV54" i="1" s="1"/>
  <c r="AV64" i="1" s="1"/>
  <c r="AV74" i="1" s="1"/>
  <c r="AV84" i="1" s="1"/>
  <c r="AV94" i="1" s="1"/>
  <c r="AW34" i="1"/>
  <c r="AO34" i="1"/>
  <c r="AO44" i="1" s="1"/>
  <c r="AO54" i="1" s="1"/>
  <c r="AO64" i="1" s="1"/>
  <c r="AO74" i="1" s="1"/>
  <c r="AO84" i="1" s="1"/>
  <c r="AO94" i="1" s="1"/>
  <c r="AW31" i="1"/>
  <c r="AW30" i="1"/>
  <c r="AW29" i="1"/>
  <c r="AW28" i="1"/>
  <c r="AW27" i="1"/>
  <c r="AW26" i="1"/>
  <c r="AW25" i="1"/>
  <c r="AV31" i="1"/>
  <c r="AV30" i="1"/>
  <c r="AV29" i="1"/>
  <c r="U19" i="1"/>
  <c r="AV28" i="1"/>
  <c r="AV27" i="1"/>
  <c r="AV26" i="1"/>
  <c r="AU31" i="1"/>
  <c r="AU30" i="1"/>
  <c r="AU29" i="1"/>
  <c r="AU28" i="1"/>
  <c r="AU27" i="1"/>
  <c r="AT28" i="1"/>
  <c r="AS29" i="1" s="1"/>
  <c r="AR30" i="1" s="1"/>
  <c r="AQ31" i="1" s="1"/>
  <c r="AT29" i="1"/>
  <c r="AS30" i="1" s="1"/>
  <c r="AR31" i="1" s="1"/>
  <c r="AT30" i="1"/>
  <c r="AS31" i="1" s="1"/>
  <c r="AT31" i="1"/>
  <c r="AU26" i="1"/>
  <c r="AT27" i="1" s="1"/>
  <c r="AV25" i="1"/>
  <c r="AP25" i="1"/>
  <c r="AO26" i="1" s="1"/>
  <c r="AO36" i="1" s="1"/>
  <c r="AQ25" i="1"/>
  <c r="AP26" i="1" s="1"/>
  <c r="AO27" i="1" s="1"/>
  <c r="AO37" i="1" s="1"/>
  <c r="AR25" i="1"/>
  <c r="AQ26" i="1" s="1"/>
  <c r="AP27" i="1" s="1"/>
  <c r="AO28" i="1" s="1"/>
  <c r="AO38" i="1" s="1"/>
  <c r="AS25" i="1"/>
  <c r="AR26" i="1" s="1"/>
  <c r="AQ27" i="1" s="1"/>
  <c r="AP28" i="1" s="1"/>
  <c r="AO29" i="1" s="1"/>
  <c r="AO39" i="1" s="1"/>
  <c r="AT25" i="1"/>
  <c r="AS26" i="1" s="1"/>
  <c r="AR27" i="1" s="1"/>
  <c r="AQ28" i="1" s="1"/>
  <c r="AP29" i="1" s="1"/>
  <c r="AO30" i="1" s="1"/>
  <c r="AO40" i="1" s="1"/>
  <c r="AU25" i="1"/>
  <c r="AT26" i="1" s="1"/>
  <c r="AS27" i="1" s="1"/>
  <c r="AR28" i="1" s="1"/>
  <c r="AQ29" i="1" s="1"/>
  <c r="AP30" i="1" s="1"/>
  <c r="AO31" i="1" s="1"/>
  <c r="AO41" i="1" s="1"/>
  <c r="AO25" i="1"/>
  <c r="AV35" i="1" s="1"/>
  <c r="AW24" i="1"/>
  <c r="AV24" i="1"/>
  <c r="AU24" i="1"/>
  <c r="AT24" i="1"/>
  <c r="AS24" i="1"/>
  <c r="AR24" i="1"/>
  <c r="AQ24" i="1"/>
  <c r="AP24" i="1"/>
  <c r="AO24" i="1"/>
  <c r="AG33" i="1"/>
  <c r="AG42" i="1" s="1"/>
  <c r="AG51" i="1" s="1"/>
  <c r="AG60" i="1" s="1"/>
  <c r="AG69" i="1" s="1"/>
  <c r="AG78" i="1" s="1"/>
  <c r="AH33" i="1"/>
  <c r="AH42" i="1" s="1"/>
  <c r="AH51" i="1" s="1"/>
  <c r="AH60" i="1" s="1"/>
  <c r="AH69" i="1" s="1"/>
  <c r="AH78" i="1" s="1"/>
  <c r="AI33" i="1"/>
  <c r="AI42" i="1" s="1"/>
  <c r="AI51" i="1" s="1"/>
  <c r="AI60" i="1" s="1"/>
  <c r="AI69" i="1" s="1"/>
  <c r="AI78" i="1" s="1"/>
  <c r="AJ33" i="1"/>
  <c r="AJ42" i="1" s="1"/>
  <c r="AJ51" i="1" s="1"/>
  <c r="AJ60" i="1" s="1"/>
  <c r="AJ69" i="1" s="1"/>
  <c r="AJ78" i="1" s="1"/>
  <c r="AK33" i="1"/>
  <c r="AK42" i="1" s="1"/>
  <c r="AK51" i="1" s="1"/>
  <c r="AK60" i="1" s="1"/>
  <c r="AK69" i="1" s="1"/>
  <c r="AK78" i="1" s="1"/>
  <c r="AL33" i="1"/>
  <c r="AM33" i="1"/>
  <c r="AF33" i="1"/>
  <c r="AF42" i="1" s="1"/>
  <c r="AF51" i="1" s="1"/>
  <c r="AF60" i="1" s="1"/>
  <c r="AF69" i="1" s="1"/>
  <c r="AF78" i="1" s="1"/>
  <c r="AM30" i="1"/>
  <c r="AM29" i="1"/>
  <c r="AM28" i="1"/>
  <c r="AM27" i="1"/>
  <c r="AM26" i="1"/>
  <c r="AM25" i="1"/>
  <c r="AM24" i="1"/>
  <c r="AL30" i="1"/>
  <c r="AL29" i="1"/>
  <c r="AL28" i="1"/>
  <c r="AL27" i="1"/>
  <c r="AL26" i="1"/>
  <c r="AK26" i="1"/>
  <c r="AK27" i="1"/>
  <c r="AK28" i="1"/>
  <c r="AK29" i="1"/>
  <c r="AJ30" i="1" s="1"/>
  <c r="AK30" i="1"/>
  <c r="AL25" i="1"/>
  <c r="AG25" i="1"/>
  <c r="AH25" i="1"/>
  <c r="AI25" i="1"/>
  <c r="AJ25" i="1"/>
  <c r="AK25" i="1"/>
  <c r="AJ26" i="1" s="1"/>
  <c r="AI27" i="1" s="1"/>
  <c r="AF25" i="1"/>
  <c r="AL24" i="1"/>
  <c r="AK24" i="1"/>
  <c r="AJ24" i="1"/>
  <c r="AI24" i="1"/>
  <c r="AH24" i="1"/>
  <c r="AG24" i="1"/>
  <c r="AF24" i="1"/>
  <c r="Y32" i="1"/>
  <c r="Y40" i="1" s="1"/>
  <c r="Y48" i="1" s="1"/>
  <c r="Y56" i="1" s="1"/>
  <c r="Y64" i="1" s="1"/>
  <c r="Z32" i="1"/>
  <c r="Z40" i="1" s="1"/>
  <c r="Z48" i="1" s="1"/>
  <c r="Z56" i="1" s="1"/>
  <c r="Z64" i="1" s="1"/>
  <c r="AA32" i="1"/>
  <c r="AA40" i="1" s="1"/>
  <c r="AA48" i="1" s="1"/>
  <c r="AA56" i="1" s="1"/>
  <c r="AA64" i="1" s="1"/>
  <c r="AB32" i="1"/>
  <c r="AB40" i="1" s="1"/>
  <c r="AB48" i="1" s="1"/>
  <c r="AB56" i="1" s="1"/>
  <c r="AB64" i="1" s="1"/>
  <c r="AC32" i="1"/>
  <c r="AD32" i="1"/>
  <c r="AD40" i="1" s="1"/>
  <c r="AD48" i="1" s="1"/>
  <c r="AD56" i="1" s="1"/>
  <c r="AD64" i="1" s="1"/>
  <c r="X32" i="1"/>
  <c r="X40" i="1" s="1"/>
  <c r="X48" i="1" s="1"/>
  <c r="X56" i="1" s="1"/>
  <c r="X64" i="1" s="1"/>
  <c r="AD29" i="1"/>
  <c r="AC29" i="1"/>
  <c r="AB29" i="1"/>
  <c r="AD28" i="1"/>
  <c r="AD27" i="1"/>
  <c r="AD26" i="1"/>
  <c r="AD25" i="1"/>
  <c r="AB28" i="1"/>
  <c r="AB27" i="1"/>
  <c r="AA28" i="1" s="1"/>
  <c r="Z29" i="1" s="1"/>
  <c r="AB26" i="1"/>
  <c r="AA27" i="1" s="1"/>
  <c r="Z28" i="1" s="1"/>
  <c r="Y29" i="1" s="1"/>
  <c r="AC28" i="1"/>
  <c r="AC27" i="1"/>
  <c r="AC26" i="1"/>
  <c r="AC25" i="1"/>
  <c r="AB25" i="1"/>
  <c r="AA26" i="1" s="1"/>
  <c r="Z27" i="1" s="1"/>
  <c r="AA25" i="1"/>
  <c r="Z26" i="1" s="1"/>
  <c r="Y27" i="1" s="1"/>
  <c r="X28" i="1" s="1"/>
  <c r="Z25" i="1"/>
  <c r="Y26" i="1" s="1"/>
  <c r="X27" i="1" s="1"/>
  <c r="X35" i="1" s="1"/>
  <c r="Y25" i="1"/>
  <c r="X26" i="1" s="1"/>
  <c r="X25" i="1"/>
  <c r="X33" i="1" s="1"/>
  <c r="AD24" i="1"/>
  <c r="AC24" i="1"/>
  <c r="AB24" i="1"/>
  <c r="AA24" i="1"/>
  <c r="Z24" i="1"/>
  <c r="Y24" i="1"/>
  <c r="X24" i="1"/>
  <c r="T9" i="1"/>
  <c r="T10" i="1"/>
  <c r="T11" i="1"/>
  <c r="T12" i="1"/>
  <c r="T13" i="1"/>
  <c r="T14" i="1"/>
  <c r="T15" i="1"/>
  <c r="T16" i="1"/>
  <c r="T17" i="1"/>
  <c r="T18" i="1"/>
  <c r="T8" i="1"/>
  <c r="Q9" i="1"/>
  <c r="Q10" i="1"/>
  <c r="Q19" i="1" s="1"/>
  <c r="Q11" i="1"/>
  <c r="Q12" i="1"/>
  <c r="Q13" i="1"/>
  <c r="Q14" i="1"/>
  <c r="Q15" i="1"/>
  <c r="Q16" i="1"/>
  <c r="Q17" i="1"/>
  <c r="Q18" i="1"/>
  <c r="Q8" i="1"/>
  <c r="W19" i="1"/>
  <c r="W9" i="1"/>
  <c r="W10" i="1"/>
  <c r="W11" i="1"/>
  <c r="W12" i="1"/>
  <c r="W13" i="1"/>
  <c r="W14" i="1"/>
  <c r="W15" i="1"/>
  <c r="W16" i="1"/>
  <c r="W17" i="1"/>
  <c r="W18" i="1"/>
  <c r="W8" i="1"/>
  <c r="O9" i="1"/>
  <c r="O10" i="1"/>
  <c r="O11" i="1"/>
  <c r="O12" i="1"/>
  <c r="O13" i="1"/>
  <c r="O14" i="1"/>
  <c r="O15" i="1"/>
  <c r="O16" i="1"/>
  <c r="O17" i="1"/>
  <c r="O18" i="1"/>
  <c r="O8" i="1"/>
  <c r="V19" i="1"/>
  <c r="V9" i="1"/>
  <c r="V10" i="1"/>
  <c r="V11" i="1"/>
  <c r="V12" i="1"/>
  <c r="V13" i="1"/>
  <c r="V14" i="1"/>
  <c r="V15" i="1"/>
  <c r="V16" i="1"/>
  <c r="V17" i="1"/>
  <c r="V18" i="1"/>
  <c r="V8" i="1"/>
  <c r="U9" i="1"/>
  <c r="U10" i="1"/>
  <c r="U11" i="1"/>
  <c r="U12" i="1"/>
  <c r="U13" i="1"/>
  <c r="U14" i="1"/>
  <c r="U15" i="1"/>
  <c r="U16" i="1"/>
  <c r="U17" i="1"/>
  <c r="U18" i="1"/>
  <c r="U8" i="1"/>
  <c r="R19" i="1"/>
  <c r="S19" i="1"/>
  <c r="T19" i="1"/>
  <c r="S9" i="1"/>
  <c r="S10" i="1"/>
  <c r="S11" i="1"/>
  <c r="S12" i="1"/>
  <c r="S13" i="1"/>
  <c r="S14" i="1"/>
  <c r="S15" i="1"/>
  <c r="S16" i="1"/>
  <c r="S17" i="1"/>
  <c r="S18" i="1"/>
  <c r="S8" i="1"/>
  <c r="R9" i="1"/>
  <c r="R10" i="1"/>
  <c r="R11" i="1"/>
  <c r="R12" i="1"/>
  <c r="R13" i="1"/>
  <c r="R14" i="1"/>
  <c r="R15" i="1"/>
  <c r="R16" i="1"/>
  <c r="R17" i="1"/>
  <c r="R18" i="1"/>
  <c r="R8" i="1"/>
  <c r="O19" i="1"/>
  <c r="P19" i="1"/>
  <c r="P9" i="1"/>
  <c r="P10" i="1"/>
  <c r="P11" i="1"/>
  <c r="P12" i="1"/>
  <c r="P13" i="1"/>
  <c r="P14" i="1"/>
  <c r="P15" i="1"/>
  <c r="P16" i="1"/>
  <c r="P17" i="1"/>
  <c r="P18" i="1"/>
  <c r="P8" i="1"/>
  <c r="Q24" i="1"/>
  <c r="Q31" i="1" s="1"/>
  <c r="Q38" i="1" s="1"/>
  <c r="Q45" i="1" s="1"/>
  <c r="Q52" i="1" s="1"/>
  <c r="K24" i="1"/>
  <c r="K30" i="1" s="1"/>
  <c r="K36" i="1" s="1"/>
  <c r="K42" i="1" s="1"/>
  <c r="F24" i="1"/>
  <c r="F29" i="1" s="1"/>
  <c r="F34" i="1" s="1"/>
  <c r="H8" i="1"/>
  <c r="G8" i="1"/>
  <c r="F8" i="1"/>
  <c r="E8" i="1"/>
  <c r="D8" i="1"/>
  <c r="C19" i="1"/>
  <c r="I24" i="1" s="1"/>
  <c r="I29" i="1" s="1"/>
  <c r="I34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B24" i="1" s="1"/>
  <c r="B28" i="1" s="1"/>
  <c r="B32" i="1" s="1"/>
  <c r="B9" i="1"/>
  <c r="F9" i="1" s="1"/>
  <c r="AM18" i="1" l="1"/>
  <c r="AN18" i="1" s="1"/>
  <c r="AM16" i="1"/>
  <c r="AN16" i="1" s="1"/>
  <c r="AM14" i="1"/>
  <c r="AN14" i="1" s="1"/>
  <c r="AN12" i="1"/>
  <c r="AM10" i="1"/>
  <c r="AN10" i="1" s="1"/>
  <c r="AN8" i="1"/>
  <c r="AM17" i="1"/>
  <c r="AN17" i="1" s="1"/>
  <c r="AM15" i="1"/>
  <c r="AN15" i="1" s="1"/>
  <c r="AM13" i="1"/>
  <c r="AN13" i="1" s="1"/>
  <c r="AM11" i="1"/>
  <c r="AN11" i="1" s="1"/>
  <c r="AT41" i="1"/>
  <c r="AR41" i="1"/>
  <c r="AS41" i="1"/>
  <c r="AF34" i="1"/>
  <c r="AJ34" i="1"/>
  <c r="AH34" i="1"/>
  <c r="AK34" i="1"/>
  <c r="AI34" i="1"/>
  <c r="AH26" i="1"/>
  <c r="AQ41" i="1"/>
  <c r="AV37" i="1"/>
  <c r="AV39" i="1"/>
  <c r="AW41" i="1"/>
  <c r="AU41" i="1"/>
  <c r="AT39" i="1"/>
  <c r="AV41" i="1"/>
  <c r="AH28" i="1"/>
  <c r="AG34" i="1"/>
  <c r="AG43" i="1" s="1"/>
  <c r="AG52" i="1" s="1"/>
  <c r="AG61" i="1" s="1"/>
  <c r="AG70" i="1" s="1"/>
  <c r="AG79" i="1" s="1"/>
  <c r="AF26" i="1"/>
  <c r="AF35" i="1" s="1"/>
  <c r="AI26" i="1"/>
  <c r="AG26" i="1"/>
  <c r="AJ29" i="1"/>
  <c r="AK35" i="1"/>
  <c r="AJ27" i="1"/>
  <c r="AM42" i="1"/>
  <c r="AM51" i="1" s="1"/>
  <c r="AM60" i="1" s="1"/>
  <c r="AM69" i="1" s="1"/>
  <c r="AM78" i="1" s="1"/>
  <c r="AM34" i="1"/>
  <c r="AG27" i="1"/>
  <c r="AJ28" i="1"/>
  <c r="AL42" i="1"/>
  <c r="AL51" i="1" s="1"/>
  <c r="AL60" i="1" s="1"/>
  <c r="AL69" i="1" s="1"/>
  <c r="AL78" i="1" s="1"/>
  <c r="AL34" i="1"/>
  <c r="AL43" i="1" s="1"/>
  <c r="AL52" i="1" s="1"/>
  <c r="AL61" i="1" s="1"/>
  <c r="AL70" i="1" s="1"/>
  <c r="AL79" i="1" s="1"/>
  <c r="AL35" i="1"/>
  <c r="AS28" i="1"/>
  <c r="AT37" i="1"/>
  <c r="AO35" i="1"/>
  <c r="AO45" i="1" s="1"/>
  <c r="AO55" i="1" s="1"/>
  <c r="AO65" i="1" s="1"/>
  <c r="AO75" i="1" s="1"/>
  <c r="AO85" i="1" s="1"/>
  <c r="AO95" i="1" s="1"/>
  <c r="AT35" i="1"/>
  <c r="AR35" i="1"/>
  <c r="AR45" i="1" s="1"/>
  <c r="AR55" i="1" s="1"/>
  <c r="AR65" i="1" s="1"/>
  <c r="AR75" i="1" s="1"/>
  <c r="AR85" i="1" s="1"/>
  <c r="AR95" i="1" s="1"/>
  <c r="AP35" i="1"/>
  <c r="AP45" i="1" s="1"/>
  <c r="AP55" i="1" s="1"/>
  <c r="AP65" i="1" s="1"/>
  <c r="AP75" i="1" s="1"/>
  <c r="AP85" i="1" s="1"/>
  <c r="AP95" i="1" s="1"/>
  <c r="AW36" i="1"/>
  <c r="AU36" i="1"/>
  <c r="AS36" i="1"/>
  <c r="AQ36" i="1"/>
  <c r="AR37" i="1"/>
  <c r="AP37" i="1"/>
  <c r="AP47" i="1" s="1"/>
  <c r="AW38" i="1"/>
  <c r="AU38" i="1"/>
  <c r="AQ38" i="1"/>
  <c r="AP39" i="1"/>
  <c r="AP49" i="1" s="1"/>
  <c r="AW40" i="1"/>
  <c r="AU40" i="1"/>
  <c r="AS40" i="1"/>
  <c r="AW44" i="1"/>
  <c r="AW54" i="1" s="1"/>
  <c r="AW64" i="1" s="1"/>
  <c r="AW74" i="1" s="1"/>
  <c r="AW84" i="1" s="1"/>
  <c r="AW94" i="1" s="1"/>
  <c r="AU44" i="1"/>
  <c r="AU54" i="1" s="1"/>
  <c r="AU64" i="1" s="1"/>
  <c r="AU74" i="1" s="1"/>
  <c r="AU84" i="1" s="1"/>
  <c r="AU94" i="1" s="1"/>
  <c r="AW35" i="1"/>
  <c r="AW45" i="1" s="1"/>
  <c r="AW55" i="1" s="1"/>
  <c r="AW65" i="1" s="1"/>
  <c r="AW75" i="1" s="1"/>
  <c r="AW85" i="1" s="1"/>
  <c r="AW95" i="1" s="1"/>
  <c r="AU35" i="1"/>
  <c r="AU45" i="1" s="1"/>
  <c r="AU55" i="1" s="1"/>
  <c r="AU65" i="1" s="1"/>
  <c r="AU75" i="1" s="1"/>
  <c r="AU85" i="1" s="1"/>
  <c r="AU95" i="1" s="1"/>
  <c r="AS35" i="1"/>
  <c r="AS45" i="1" s="1"/>
  <c r="AS55" i="1" s="1"/>
  <c r="AS65" i="1" s="1"/>
  <c r="AS75" i="1" s="1"/>
  <c r="AS85" i="1" s="1"/>
  <c r="AS95" i="1" s="1"/>
  <c r="AQ35" i="1"/>
  <c r="AQ45" i="1" s="1"/>
  <c r="AQ55" i="1" s="1"/>
  <c r="AQ65" i="1" s="1"/>
  <c r="AQ75" i="1" s="1"/>
  <c r="AQ85" i="1" s="1"/>
  <c r="AQ95" i="1" s="1"/>
  <c r="AV36" i="1"/>
  <c r="AT36" i="1"/>
  <c r="AR36" i="1"/>
  <c r="AP36" i="1"/>
  <c r="AP46" i="1" s="1"/>
  <c r="AW37" i="1"/>
  <c r="AU37" i="1"/>
  <c r="AU47" i="1" s="1"/>
  <c r="AS37" i="1"/>
  <c r="AQ37" i="1"/>
  <c r="AQ47" i="1" s="1"/>
  <c r="AV38" i="1"/>
  <c r="AT38" i="1"/>
  <c r="AR38" i="1"/>
  <c r="AP38" i="1"/>
  <c r="AP48" i="1" s="1"/>
  <c r="AW39" i="1"/>
  <c r="AW49" i="1" s="1"/>
  <c r="AU39" i="1"/>
  <c r="AU49" i="1" s="1"/>
  <c r="AS39" i="1"/>
  <c r="AS49" i="1" s="1"/>
  <c r="AQ39" i="1"/>
  <c r="AQ49" i="1" s="1"/>
  <c r="AV40" i="1"/>
  <c r="AT40" i="1"/>
  <c r="AR40" i="1"/>
  <c r="AP40" i="1"/>
  <c r="AP50" i="1" s="1"/>
  <c r="AC34" i="1"/>
  <c r="Z33" i="1"/>
  <c r="Y34" i="1"/>
  <c r="X36" i="1"/>
  <c r="AC40" i="1"/>
  <c r="AC48" i="1" s="1"/>
  <c r="AC56" i="1" s="1"/>
  <c r="AC64" i="1" s="1"/>
  <c r="AB35" i="1"/>
  <c r="AD33" i="1"/>
  <c r="AA35" i="1"/>
  <c r="AA36" i="1"/>
  <c r="Y28" i="1"/>
  <c r="Z35" i="1"/>
  <c r="AA29" i="1"/>
  <c r="AB36" i="1"/>
  <c r="AC33" i="1"/>
  <c r="AB33" i="1"/>
  <c r="X34" i="1"/>
  <c r="AA34" i="1"/>
  <c r="AC35" i="1"/>
  <c r="Y35" i="1"/>
  <c r="AC36" i="1"/>
  <c r="AA33" i="1"/>
  <c r="Y33" i="1"/>
  <c r="Y41" i="1" s="1"/>
  <c r="Y49" i="1" s="1"/>
  <c r="Y57" i="1" s="1"/>
  <c r="Y65" i="1" s="1"/>
  <c r="AD34" i="1"/>
  <c r="AB34" i="1"/>
  <c r="Z34" i="1"/>
  <c r="AD35" i="1"/>
  <c r="AD36" i="1"/>
  <c r="Z36" i="1"/>
  <c r="K9" i="1"/>
  <c r="J9" i="1"/>
  <c r="D9" i="1"/>
  <c r="E9" i="1"/>
  <c r="M8" i="1"/>
  <c r="L8" i="1"/>
  <c r="I8" i="1"/>
  <c r="J8" i="1"/>
  <c r="K8" i="1"/>
  <c r="O24" i="1"/>
  <c r="O30" i="1" s="1"/>
  <c r="O36" i="1" s="1"/>
  <c r="O42" i="1" s="1"/>
  <c r="D24" i="1"/>
  <c r="D28" i="1" s="1"/>
  <c r="N8" i="1"/>
  <c r="V24" i="1"/>
  <c r="V31" i="1" s="1"/>
  <c r="B10" i="1"/>
  <c r="AN19" i="1" l="1"/>
  <c r="P4" i="1" s="1"/>
  <c r="P3" i="1" s="1"/>
  <c r="AJ35" i="1"/>
  <c r="AM35" i="1"/>
  <c r="AM43" i="1"/>
  <c r="AM52" i="1" s="1"/>
  <c r="AM61" i="1" s="1"/>
  <c r="AM70" i="1" s="1"/>
  <c r="AM79" i="1" s="1"/>
  <c r="AO49" i="1"/>
  <c r="AI28" i="1"/>
  <c r="AI35" i="1"/>
  <c r="AH27" i="1"/>
  <c r="AG29" i="1"/>
  <c r="AH43" i="1"/>
  <c r="AH52" i="1" s="1"/>
  <c r="AH61" i="1" s="1"/>
  <c r="AH70" i="1" s="1"/>
  <c r="AH79" i="1" s="1"/>
  <c r="AF43" i="1"/>
  <c r="AF52" i="1" s="1"/>
  <c r="AF61" i="1" s="1"/>
  <c r="AF70" i="1" s="1"/>
  <c r="AF79" i="1" s="1"/>
  <c r="AI43" i="1"/>
  <c r="AI52" i="1" s="1"/>
  <c r="AI61" i="1" s="1"/>
  <c r="AI70" i="1" s="1"/>
  <c r="AI79" i="1" s="1"/>
  <c r="AI29" i="1"/>
  <c r="AF28" i="1"/>
  <c r="AI30" i="1"/>
  <c r="AG35" i="1"/>
  <c r="AG44" i="1" s="1"/>
  <c r="AF27" i="1"/>
  <c r="AJ43" i="1"/>
  <c r="AJ52" i="1" s="1"/>
  <c r="AJ61" i="1" s="1"/>
  <c r="AJ70" i="1" s="1"/>
  <c r="AJ79" i="1" s="1"/>
  <c r="AH35" i="1"/>
  <c r="AH44" i="1" s="1"/>
  <c r="AH53" i="1" s="1"/>
  <c r="AH62" i="1" s="1"/>
  <c r="AH71" i="1" s="1"/>
  <c r="AH80" i="1" s="1"/>
  <c r="AK43" i="1"/>
  <c r="AK52" i="1" s="1"/>
  <c r="AK61" i="1" s="1"/>
  <c r="AK70" i="1" s="1"/>
  <c r="AK79" i="1" s="1"/>
  <c r="AS50" i="1"/>
  <c r="AW50" i="1"/>
  <c r="AU48" i="1"/>
  <c r="AS46" i="1"/>
  <c r="AW46" i="1"/>
  <c r="AO46" i="1"/>
  <c r="AO50" i="1"/>
  <c r="AR50" i="1"/>
  <c r="AR48" i="1"/>
  <c r="AS47" i="1"/>
  <c r="AW47" i="1"/>
  <c r="AR46" i="1"/>
  <c r="AU50" i="1"/>
  <c r="AQ48" i="1"/>
  <c r="AW48" i="1"/>
  <c r="AR47" i="1"/>
  <c r="AQ46" i="1"/>
  <c r="AQ56" i="1" s="1"/>
  <c r="AQ66" i="1" s="1"/>
  <c r="AQ76" i="1" s="1"/>
  <c r="AQ86" i="1" s="1"/>
  <c r="AQ96" i="1" s="1"/>
  <c r="AU46" i="1"/>
  <c r="AT45" i="1"/>
  <c r="AT48" i="1" s="1"/>
  <c r="AO47" i="1"/>
  <c r="AR29" i="1"/>
  <c r="AS38" i="1"/>
  <c r="AS48" i="1" s="1"/>
  <c r="AO48" i="1"/>
  <c r="AV45" i="1"/>
  <c r="V38" i="1"/>
  <c r="V45" i="1" s="1"/>
  <c r="V52" i="1" s="1"/>
  <c r="AC41" i="1"/>
  <c r="AA41" i="1"/>
  <c r="Y43" i="1"/>
  <c r="AA42" i="1"/>
  <c r="AB41" i="1"/>
  <c r="X29" i="1"/>
  <c r="Y36" i="1"/>
  <c r="Y44" i="1" s="1"/>
  <c r="X41" i="1"/>
  <c r="Y42" i="1"/>
  <c r="AD41" i="1"/>
  <c r="AD49" i="1" s="1"/>
  <c r="AD57" i="1" s="1"/>
  <c r="AD65" i="1" s="1"/>
  <c r="Z41" i="1"/>
  <c r="Z49" i="1" s="1"/>
  <c r="Z57" i="1" s="1"/>
  <c r="Z65" i="1" s="1"/>
  <c r="B11" i="1"/>
  <c r="F10" i="1"/>
  <c r="E10" i="1"/>
  <c r="D10" i="1"/>
  <c r="D32" i="1"/>
  <c r="H9" i="1"/>
  <c r="G9" i="1"/>
  <c r="I9" i="1"/>
  <c r="AF44" i="1" l="1"/>
  <c r="AT47" i="1"/>
  <c r="AS56" i="1"/>
  <c r="AS66" i="1" s="1"/>
  <c r="AS76" i="1" s="1"/>
  <c r="AS86" i="1" s="1"/>
  <c r="AS96" i="1" s="1"/>
  <c r="AT46" i="1"/>
  <c r="AT56" i="1" s="1"/>
  <c r="AT66" i="1" s="1"/>
  <c r="AT76" i="1" s="1"/>
  <c r="AT86" i="1" s="1"/>
  <c r="AT96" i="1" s="1"/>
  <c r="AT50" i="1"/>
  <c r="AS58" i="1"/>
  <c r="AU56" i="1"/>
  <c r="AU66" i="1" s="1"/>
  <c r="AU76" i="1" s="1"/>
  <c r="AU86" i="1" s="1"/>
  <c r="AU96" i="1" s="1"/>
  <c r="AQ58" i="1"/>
  <c r="AF53" i="1"/>
  <c r="AF62" i="1" s="1"/>
  <c r="AF71" i="1" s="1"/>
  <c r="AF80" i="1" s="1"/>
  <c r="AG53" i="1"/>
  <c r="AG62" i="1" s="1"/>
  <c r="AG71" i="1" s="1"/>
  <c r="AG80" i="1" s="1"/>
  <c r="AF37" i="1"/>
  <c r="AK37" i="1"/>
  <c r="AM37" i="1"/>
  <c r="AL37" i="1"/>
  <c r="AJ37" i="1"/>
  <c r="AH37" i="1"/>
  <c r="AI44" i="1"/>
  <c r="AI53" i="1" s="1"/>
  <c r="AI62" i="1" s="1"/>
  <c r="AI71" i="1" s="1"/>
  <c r="AI80" i="1" s="1"/>
  <c r="AI37" i="1"/>
  <c r="AH29" i="1"/>
  <c r="AJ44" i="1"/>
  <c r="AJ53" i="1" s="1"/>
  <c r="AJ62" i="1" s="1"/>
  <c r="AJ71" i="1" s="1"/>
  <c r="AJ80" i="1" s="1"/>
  <c r="AF36" i="1"/>
  <c r="AI36" i="1"/>
  <c r="AM36" i="1"/>
  <c r="AK36" i="1"/>
  <c r="AL36" i="1"/>
  <c r="AK44" i="1"/>
  <c r="AK53" i="1" s="1"/>
  <c r="AK62" i="1" s="1"/>
  <c r="AK71" i="1" s="1"/>
  <c r="AK80" i="1" s="1"/>
  <c r="AG36" i="1"/>
  <c r="AG45" i="1" s="1"/>
  <c r="AH30" i="1"/>
  <c r="AF30" i="1"/>
  <c r="AH36" i="1"/>
  <c r="AH45" i="1" s="1"/>
  <c r="AH54" i="1" s="1"/>
  <c r="AG28" i="1"/>
  <c r="AJ36" i="1"/>
  <c r="AJ45" i="1" s="1"/>
  <c r="AJ54" i="1" s="1"/>
  <c r="AM44" i="1"/>
  <c r="AM53" i="1" s="1"/>
  <c r="AM62" i="1" s="1"/>
  <c r="AM71" i="1" s="1"/>
  <c r="AM80" i="1" s="1"/>
  <c r="AL44" i="1"/>
  <c r="AL53" i="1" s="1"/>
  <c r="AL62" i="1" s="1"/>
  <c r="AL71" i="1" s="1"/>
  <c r="AL80" i="1" s="1"/>
  <c r="AV55" i="1"/>
  <c r="AV65" i="1" s="1"/>
  <c r="AV75" i="1" s="1"/>
  <c r="AV85" i="1" s="1"/>
  <c r="AV95" i="1" s="1"/>
  <c r="AV49" i="1"/>
  <c r="AV47" i="1"/>
  <c r="AV46" i="1"/>
  <c r="AV56" i="1" s="1"/>
  <c r="AV66" i="1" s="1"/>
  <c r="AV76" i="1" s="1"/>
  <c r="AV86" i="1" s="1"/>
  <c r="AV96" i="1" s="1"/>
  <c r="AV48" i="1"/>
  <c r="AV50" i="1"/>
  <c r="AU58" i="1"/>
  <c r="AU57" i="1"/>
  <c r="AU59" i="1"/>
  <c r="AQ30" i="1"/>
  <c r="AR39" i="1"/>
  <c r="AR49" i="1" s="1"/>
  <c r="AT55" i="1"/>
  <c r="AT65" i="1" s="1"/>
  <c r="AT75" i="1" s="1"/>
  <c r="AT85" i="1" s="1"/>
  <c r="AT95" i="1" s="1"/>
  <c r="AT49" i="1"/>
  <c r="AR56" i="1"/>
  <c r="AR66" i="1" s="1"/>
  <c r="AR76" i="1" s="1"/>
  <c r="AR86" i="1" s="1"/>
  <c r="AR96" i="1" s="1"/>
  <c r="AS57" i="1"/>
  <c r="AR58" i="1"/>
  <c r="AS59" i="1"/>
  <c r="AO56" i="1"/>
  <c r="AW56" i="1"/>
  <c r="AW58" i="1" s="1"/>
  <c r="AP56" i="1"/>
  <c r="AQ57" i="1"/>
  <c r="AQ59" i="1"/>
  <c r="AC44" i="1"/>
  <c r="X49" i="1"/>
  <c r="X57" i="1" s="1"/>
  <c r="X65" i="1" s="1"/>
  <c r="X44" i="1"/>
  <c r="X43" i="1"/>
  <c r="X37" i="1"/>
  <c r="AB37" i="1"/>
  <c r="Z37" i="1"/>
  <c r="AD37" i="1"/>
  <c r="AC37" i="1"/>
  <c r="Y37" i="1"/>
  <c r="Y45" i="1" s="1"/>
  <c r="AB49" i="1"/>
  <c r="AB57" i="1" s="1"/>
  <c r="AB65" i="1" s="1"/>
  <c r="AB43" i="1"/>
  <c r="AD42" i="1"/>
  <c r="AD44" i="1"/>
  <c r="AB44" i="1"/>
  <c r="X42" i="1"/>
  <c r="AD43" i="1"/>
  <c r="AA37" i="1"/>
  <c r="AA45" i="1" s="1"/>
  <c r="AA49" i="1"/>
  <c r="AA57" i="1" s="1"/>
  <c r="AA65" i="1" s="1"/>
  <c r="AA43" i="1"/>
  <c r="AA44" i="1"/>
  <c r="Z42" i="1"/>
  <c r="Z50" i="1" s="1"/>
  <c r="Z58" i="1" s="1"/>
  <c r="Z66" i="1" s="1"/>
  <c r="Z43" i="1"/>
  <c r="AC49" i="1"/>
  <c r="AC57" i="1" s="1"/>
  <c r="AC65" i="1" s="1"/>
  <c r="AC42" i="1"/>
  <c r="AC43" i="1"/>
  <c r="AB42" i="1"/>
  <c r="Z44" i="1"/>
  <c r="Z52" i="1" s="1"/>
  <c r="N9" i="1"/>
  <c r="M9" i="1"/>
  <c r="L9" i="1"/>
  <c r="B12" i="1"/>
  <c r="E11" i="1"/>
  <c r="D11" i="1"/>
  <c r="F11" i="1"/>
  <c r="H10" i="1"/>
  <c r="G10" i="1"/>
  <c r="K10" i="1"/>
  <c r="J10" i="1"/>
  <c r="I10" i="1"/>
  <c r="AT59" i="1" l="1"/>
  <c r="AT58" i="1"/>
  <c r="AV58" i="1"/>
  <c r="AR59" i="1"/>
  <c r="AT57" i="1"/>
  <c r="AG37" i="1"/>
  <c r="AG46" i="1" s="1"/>
  <c r="AF29" i="1"/>
  <c r="AF39" i="1"/>
  <c r="AJ39" i="1"/>
  <c r="AK39" i="1"/>
  <c r="AM39" i="1"/>
  <c r="AL39" i="1"/>
  <c r="AG54" i="1"/>
  <c r="AL45" i="1"/>
  <c r="AL54" i="1" s="1"/>
  <c r="AM45" i="1"/>
  <c r="AM54" i="1" s="1"/>
  <c r="AF45" i="1"/>
  <c r="AF54" i="1" s="1"/>
  <c r="AH38" i="1"/>
  <c r="AG30" i="1"/>
  <c r="AG39" i="1" s="1"/>
  <c r="AG48" i="1" s="1"/>
  <c r="AJ46" i="1"/>
  <c r="AM46" i="1"/>
  <c r="AF46" i="1"/>
  <c r="AH39" i="1"/>
  <c r="AH48" i="1" s="1"/>
  <c r="AH57" i="1" s="1"/>
  <c r="AK45" i="1"/>
  <c r="AK54" i="1" s="1"/>
  <c r="AI45" i="1"/>
  <c r="AI54" i="1" s="1"/>
  <c r="AI63" i="1" s="1"/>
  <c r="AI72" i="1" s="1"/>
  <c r="AI81" i="1" s="1"/>
  <c r="AI46" i="1"/>
  <c r="AH46" i="1"/>
  <c r="AH55" i="1" s="1"/>
  <c r="AL46" i="1"/>
  <c r="AK46" i="1"/>
  <c r="AK55" i="1" s="1"/>
  <c r="AI39" i="1"/>
  <c r="AI48" i="1" s="1"/>
  <c r="AI57" i="1" s="1"/>
  <c r="AI66" i="1" s="1"/>
  <c r="AO66" i="1"/>
  <c r="AO76" i="1" s="1"/>
  <c r="AO86" i="1" s="1"/>
  <c r="AO96" i="1" s="1"/>
  <c r="AO59" i="1"/>
  <c r="AO58" i="1"/>
  <c r="AO57" i="1"/>
  <c r="AV59" i="1"/>
  <c r="AP66" i="1"/>
  <c r="AP76" i="1" s="1"/>
  <c r="AP86" i="1" s="1"/>
  <c r="AP96" i="1" s="1"/>
  <c r="AP58" i="1"/>
  <c r="AP57" i="1"/>
  <c r="AP59" i="1"/>
  <c r="AW66" i="1"/>
  <c r="AW76" i="1" s="1"/>
  <c r="AW86" i="1" s="1"/>
  <c r="AW96" i="1" s="1"/>
  <c r="AW59" i="1"/>
  <c r="AP31" i="1"/>
  <c r="AP41" i="1" s="1"/>
  <c r="AQ40" i="1"/>
  <c r="AQ50" i="1" s="1"/>
  <c r="AO60" i="1" s="1"/>
  <c r="AV60" i="1"/>
  <c r="AW57" i="1"/>
  <c r="AR57" i="1"/>
  <c r="AV57" i="1"/>
  <c r="AD50" i="1"/>
  <c r="AD58" i="1" s="1"/>
  <c r="AD66" i="1" s="1"/>
  <c r="AB50" i="1"/>
  <c r="AB58" i="1" s="1"/>
  <c r="AB66" i="1" s="1"/>
  <c r="AC50" i="1"/>
  <c r="AC58" i="1" s="1"/>
  <c r="AC66" i="1" s="1"/>
  <c r="Z51" i="1"/>
  <c r="Y50" i="1"/>
  <c r="Y58" i="1" s="1"/>
  <c r="Y66" i="1" s="1"/>
  <c r="AC52" i="1"/>
  <c r="AD45" i="1"/>
  <c r="AB45" i="1"/>
  <c r="AC51" i="1"/>
  <c r="AA50" i="1"/>
  <c r="AA58" i="1" s="1"/>
  <c r="AA66" i="1" s="1"/>
  <c r="Y52" i="1"/>
  <c r="AD51" i="1"/>
  <c r="X50" i="1"/>
  <c r="X58" i="1" s="1"/>
  <c r="X66" i="1" s="1"/>
  <c r="AD52" i="1"/>
  <c r="Y51" i="1"/>
  <c r="AC45" i="1"/>
  <c r="Z45" i="1"/>
  <c r="Z53" i="1" s="1"/>
  <c r="X45" i="1"/>
  <c r="X52" i="1"/>
  <c r="N10" i="1"/>
  <c r="M10" i="1"/>
  <c r="L10" i="1"/>
  <c r="K11" i="1"/>
  <c r="J11" i="1"/>
  <c r="I11" i="1"/>
  <c r="H11" i="1"/>
  <c r="G11" i="1"/>
  <c r="B13" i="1"/>
  <c r="F12" i="1"/>
  <c r="E12" i="1"/>
  <c r="D12" i="1"/>
  <c r="AW60" i="1" l="1"/>
  <c r="AP60" i="1"/>
  <c r="AJ63" i="1"/>
  <c r="AJ72" i="1" s="1"/>
  <c r="AJ81" i="1" s="1"/>
  <c r="AM55" i="1"/>
  <c r="AG57" i="1"/>
  <c r="AF63" i="1"/>
  <c r="AF72" i="1" s="1"/>
  <c r="AF81" i="1" s="1"/>
  <c r="AL63" i="1"/>
  <c r="AL72" i="1" s="1"/>
  <c r="AL81" i="1" s="1"/>
  <c r="AL48" i="1"/>
  <c r="AL57" i="1" s="1"/>
  <c r="AK48" i="1"/>
  <c r="AK57" i="1" s="1"/>
  <c r="AF48" i="1"/>
  <c r="AF57" i="1" s="1"/>
  <c r="AF66" i="1" s="1"/>
  <c r="AG55" i="1"/>
  <c r="AL55" i="1"/>
  <c r="AI55" i="1"/>
  <c r="AI64" i="1" s="1"/>
  <c r="AK63" i="1"/>
  <c r="AK72" i="1" s="1"/>
  <c r="AK81" i="1" s="1"/>
  <c r="AH63" i="1"/>
  <c r="AH72" i="1" s="1"/>
  <c r="AH81" i="1" s="1"/>
  <c r="AF55" i="1"/>
  <c r="AJ55" i="1"/>
  <c r="AJ64" i="1" s="1"/>
  <c r="AJ73" i="1" s="1"/>
  <c r="AJ82" i="1" s="1"/>
  <c r="AM63" i="1"/>
  <c r="AM72" i="1" s="1"/>
  <c r="AM81" i="1" s="1"/>
  <c r="AG63" i="1"/>
  <c r="AG72" i="1" s="1"/>
  <c r="AG81" i="1" s="1"/>
  <c r="AM48" i="1"/>
  <c r="AM57" i="1" s="1"/>
  <c r="AM66" i="1" s="1"/>
  <c r="AJ48" i="1"/>
  <c r="AJ57" i="1" s="1"/>
  <c r="AJ66" i="1" s="1"/>
  <c r="AF38" i="1"/>
  <c r="AM38" i="1"/>
  <c r="AK38" i="1"/>
  <c r="AL38" i="1"/>
  <c r="AJ38" i="1"/>
  <c r="AG38" i="1"/>
  <c r="AG47" i="1" s="1"/>
  <c r="AI38" i="1"/>
  <c r="AR67" i="1"/>
  <c r="AT67" i="1"/>
  <c r="AP51" i="1"/>
  <c r="AR51" i="1"/>
  <c r="AQ51" i="1"/>
  <c r="AQ61" i="1" s="1"/>
  <c r="AO51" i="1"/>
  <c r="AW51" i="1"/>
  <c r="AW61" i="1" s="1"/>
  <c r="AU51" i="1"/>
  <c r="AS51" i="1"/>
  <c r="AS61" i="1" s="1"/>
  <c r="AV51" i="1"/>
  <c r="AT51" i="1"/>
  <c r="AT61" i="1" s="1"/>
  <c r="AP67" i="1"/>
  <c r="AP77" i="1" s="1"/>
  <c r="AP87" i="1" s="1"/>
  <c r="AP97" i="1" s="1"/>
  <c r="AO67" i="1"/>
  <c r="AO77" i="1" s="1"/>
  <c r="AO87" i="1" s="1"/>
  <c r="AO97" i="1" s="1"/>
  <c r="AU67" i="1"/>
  <c r="AV67" i="1"/>
  <c r="AW67" i="1"/>
  <c r="AQ60" i="1"/>
  <c r="AU60" i="1"/>
  <c r="AT60" i="1"/>
  <c r="AR60" i="1"/>
  <c r="AS60" i="1"/>
  <c r="AW69" i="1"/>
  <c r="AS67" i="1"/>
  <c r="AQ67" i="1"/>
  <c r="AB51" i="1"/>
  <c r="X53" i="1"/>
  <c r="AC53" i="1"/>
  <c r="X51" i="1"/>
  <c r="AD53" i="1"/>
  <c r="AB52" i="1"/>
  <c r="AA53" i="1"/>
  <c r="AA51" i="1"/>
  <c r="X59" i="1" s="1"/>
  <c r="X67" i="1" s="1"/>
  <c r="AB53" i="1"/>
  <c r="Y53" i="1"/>
  <c r="AA52" i="1"/>
  <c r="B14" i="1"/>
  <c r="F13" i="1"/>
  <c r="E13" i="1"/>
  <c r="D13" i="1"/>
  <c r="L11" i="1"/>
  <c r="N11" i="1"/>
  <c r="M11" i="1"/>
  <c r="H12" i="1"/>
  <c r="G12" i="1"/>
  <c r="K12" i="1"/>
  <c r="J12" i="1"/>
  <c r="I12" i="1"/>
  <c r="AP68" i="1" l="1"/>
  <c r="AR70" i="1"/>
  <c r="AI47" i="1"/>
  <c r="AJ47" i="1"/>
  <c r="AK47" i="1"/>
  <c r="AF47" i="1"/>
  <c r="AL66" i="1"/>
  <c r="AL47" i="1"/>
  <c r="AM47" i="1"/>
  <c r="AJ75" i="1"/>
  <c r="AH47" i="1"/>
  <c r="AH56" i="1" s="1"/>
  <c r="AF64" i="1"/>
  <c r="AF73" i="1" s="1"/>
  <c r="AF82" i="1" s="1"/>
  <c r="AL64" i="1"/>
  <c r="AL73" i="1" s="1"/>
  <c r="AL82" i="1" s="1"/>
  <c r="AG64" i="1"/>
  <c r="AG73" i="1" s="1"/>
  <c r="AG82" i="1" s="1"/>
  <c r="AK66" i="1"/>
  <c r="AG66" i="1"/>
  <c r="AG75" i="1" s="1"/>
  <c r="AH64" i="1"/>
  <c r="AH73" i="1" s="1"/>
  <c r="AH82" i="1" s="1"/>
  <c r="AI73" i="1"/>
  <c r="AM64" i="1"/>
  <c r="AM73" i="1" s="1"/>
  <c r="AM82" i="1" s="1"/>
  <c r="AH66" i="1"/>
  <c r="AK64" i="1"/>
  <c r="AK73" i="1" s="1"/>
  <c r="AK82" i="1" s="1"/>
  <c r="AQ77" i="1"/>
  <c r="AQ87" i="1" s="1"/>
  <c r="AQ97" i="1" s="1"/>
  <c r="AQ68" i="1"/>
  <c r="AQ69" i="1"/>
  <c r="AS77" i="1"/>
  <c r="AS87" i="1" s="1"/>
  <c r="AS97" i="1" s="1"/>
  <c r="AS68" i="1"/>
  <c r="AS78" i="1" s="1"/>
  <c r="AS88" i="1" s="1"/>
  <c r="AS98" i="1" s="1"/>
  <c r="AS69" i="1"/>
  <c r="AP78" i="1"/>
  <c r="AP88" i="1" s="1"/>
  <c r="AP98" i="1" s="1"/>
  <c r="AU70" i="1"/>
  <c r="AW70" i="1"/>
  <c r="AV77" i="1"/>
  <c r="AV87" i="1" s="1"/>
  <c r="AV97" i="1" s="1"/>
  <c r="AV68" i="1"/>
  <c r="AV78" i="1" s="1"/>
  <c r="AV88" i="1" s="1"/>
  <c r="AV98" i="1" s="1"/>
  <c r="AU77" i="1"/>
  <c r="AU87" i="1" s="1"/>
  <c r="AU97" i="1" s="1"/>
  <c r="AU69" i="1"/>
  <c r="AU68" i="1"/>
  <c r="AP61" i="1"/>
  <c r="AT77" i="1"/>
  <c r="AT87" i="1" s="1"/>
  <c r="AT97" i="1" s="1"/>
  <c r="AT69" i="1"/>
  <c r="AT68" i="1"/>
  <c r="AO69" i="1"/>
  <c r="AV69" i="1"/>
  <c r="AP69" i="1"/>
  <c r="AS70" i="1"/>
  <c r="AT70" i="1"/>
  <c r="AQ70" i="1"/>
  <c r="AW77" i="1"/>
  <c r="AW87" i="1" s="1"/>
  <c r="AW97" i="1" s="1"/>
  <c r="AW68" i="1"/>
  <c r="AO68" i="1"/>
  <c r="AO78" i="1" s="1"/>
  <c r="AO88" i="1" s="1"/>
  <c r="AO98" i="1" s="1"/>
  <c r="AO70" i="1"/>
  <c r="AP70" i="1"/>
  <c r="AV61" i="1"/>
  <c r="AU61" i="1"/>
  <c r="AO61" i="1"/>
  <c r="AR61" i="1"/>
  <c r="AR71" i="1" s="1"/>
  <c r="AV70" i="1"/>
  <c r="AR77" i="1"/>
  <c r="AR87" i="1" s="1"/>
  <c r="AR97" i="1" s="1"/>
  <c r="AR69" i="1"/>
  <c r="AR68" i="1"/>
  <c r="AR78" i="1" s="1"/>
  <c r="AR88" i="1" s="1"/>
  <c r="AR98" i="1" s="1"/>
  <c r="AB59" i="1"/>
  <c r="AB67" i="1" s="1"/>
  <c r="AD59" i="1"/>
  <c r="AD67" i="1" s="1"/>
  <c r="AB61" i="1"/>
  <c r="AA59" i="1"/>
  <c r="AA67" i="1" s="1"/>
  <c r="Z59" i="1"/>
  <c r="Y59" i="1"/>
  <c r="X60" i="1"/>
  <c r="AB60" i="1"/>
  <c r="AC59" i="1"/>
  <c r="X61" i="1"/>
  <c r="N12" i="1"/>
  <c r="M12" i="1"/>
  <c r="L12" i="1"/>
  <c r="B15" i="1"/>
  <c r="F14" i="1"/>
  <c r="E14" i="1"/>
  <c r="D14" i="1"/>
  <c r="H13" i="1"/>
  <c r="G13" i="1"/>
  <c r="K13" i="1"/>
  <c r="J13" i="1"/>
  <c r="I13" i="1"/>
  <c r="AR79" i="1" l="1"/>
  <c r="AV80" i="1"/>
  <c r="AO71" i="1"/>
  <c r="AV71" i="1"/>
  <c r="AO80" i="1"/>
  <c r="AW78" i="1"/>
  <c r="AW88" i="1" s="1"/>
  <c r="AW98" i="1" s="1"/>
  <c r="AS80" i="1"/>
  <c r="AV79" i="1"/>
  <c r="AT78" i="1"/>
  <c r="AT88" i="1" s="1"/>
  <c r="AT98" i="1" s="1"/>
  <c r="AU78" i="1"/>
  <c r="AU88" i="1" s="1"/>
  <c r="AU98" i="1" s="1"/>
  <c r="AL75" i="1"/>
  <c r="AH75" i="1"/>
  <c r="AJ56" i="1"/>
  <c r="AF56" i="1"/>
  <c r="AF75" i="1"/>
  <c r="AQ71" i="1"/>
  <c r="AS79" i="1"/>
  <c r="AQ78" i="1"/>
  <c r="AQ88" i="1" s="1"/>
  <c r="AQ98" i="1" s="1"/>
  <c r="AS71" i="1"/>
  <c r="AS81" i="1" s="1"/>
  <c r="AI82" i="1"/>
  <c r="AI75" i="1"/>
  <c r="AM75" i="1"/>
  <c r="AL56" i="1"/>
  <c r="AK56" i="1"/>
  <c r="AK75" i="1"/>
  <c r="AM56" i="1"/>
  <c r="AG56" i="1"/>
  <c r="AI56" i="1"/>
  <c r="AI65" i="1" s="1"/>
  <c r="AW79" i="1"/>
  <c r="AR81" i="1"/>
  <c r="AU71" i="1"/>
  <c r="AU81" i="1" s="1"/>
  <c r="AP80" i="1"/>
  <c r="AT80" i="1"/>
  <c r="AP79" i="1"/>
  <c r="AO79" i="1"/>
  <c r="AT79" i="1"/>
  <c r="AT89" i="1" s="1"/>
  <c r="AT99" i="1" s="1"/>
  <c r="AP71" i="1"/>
  <c r="AP81" i="1" s="1"/>
  <c r="AW71" i="1"/>
  <c r="AT71" i="1"/>
  <c r="AT81" i="1" s="1"/>
  <c r="AW80" i="1"/>
  <c r="AR80" i="1"/>
  <c r="AQ79" i="1"/>
  <c r="AD60" i="1"/>
  <c r="AD61" i="1"/>
  <c r="AC67" i="1"/>
  <c r="AC61" i="1"/>
  <c r="AC60" i="1"/>
  <c r="Y67" i="1"/>
  <c r="Y60" i="1"/>
  <c r="Y68" i="1" s="1"/>
  <c r="AA60" i="1"/>
  <c r="AA68" i="1" s="1"/>
  <c r="AA61" i="1"/>
  <c r="AD68" i="1"/>
  <c r="X68" i="1"/>
  <c r="X69" i="1" s="1"/>
  <c r="Z67" i="1"/>
  <c r="Z60" i="1"/>
  <c r="Z68" i="1" s="1"/>
  <c r="Z61" i="1"/>
  <c r="Y61" i="1"/>
  <c r="N13" i="1"/>
  <c r="M13" i="1"/>
  <c r="L13" i="1"/>
  <c r="B16" i="1"/>
  <c r="E15" i="1"/>
  <c r="D15" i="1"/>
  <c r="F15" i="1"/>
  <c r="H14" i="1"/>
  <c r="G14" i="1"/>
  <c r="K14" i="1"/>
  <c r="J14" i="1"/>
  <c r="I14" i="1"/>
  <c r="AU79" i="1" l="1"/>
  <c r="AU89" i="1" s="1"/>
  <c r="AU99" i="1" s="1"/>
  <c r="AW81" i="1"/>
  <c r="AU80" i="1"/>
  <c r="AG65" i="1"/>
  <c r="AQ81" i="1"/>
  <c r="AV81" i="1"/>
  <c r="AQ80" i="1"/>
  <c r="AO81" i="1"/>
  <c r="AM65" i="1"/>
  <c r="AK65" i="1"/>
  <c r="AJ65" i="1"/>
  <c r="AJ74" i="1" s="1"/>
  <c r="AH65" i="1"/>
  <c r="AF65" i="1"/>
  <c r="AL65" i="1"/>
  <c r="AP89" i="1"/>
  <c r="AP99" i="1" s="1"/>
  <c r="AU91" i="1"/>
  <c r="AS89" i="1"/>
  <c r="AU90" i="1"/>
  <c r="AU100" i="1" s="1"/>
  <c r="AQ89" i="1"/>
  <c r="AT91" i="1"/>
  <c r="AO89" i="1"/>
  <c r="AT90" i="1"/>
  <c r="AT100" i="1" s="1"/>
  <c r="AP90" i="1"/>
  <c r="AW89" i="1"/>
  <c r="AW99" i="1" s="1"/>
  <c r="AV89" i="1"/>
  <c r="AR89" i="1"/>
  <c r="AR99" i="1" s="1"/>
  <c r="AD69" i="1"/>
  <c r="Z69" i="1"/>
  <c r="AA69" i="1"/>
  <c r="Y69" i="1"/>
  <c r="K15" i="1"/>
  <c r="J15" i="1"/>
  <c r="I15" i="1"/>
  <c r="N14" i="1"/>
  <c r="M14" i="1"/>
  <c r="L14" i="1"/>
  <c r="H15" i="1"/>
  <c r="G15" i="1"/>
  <c r="B17" i="1"/>
  <c r="F16" i="1"/>
  <c r="E16" i="1"/>
  <c r="D16" i="1"/>
  <c r="AL74" i="1" l="1"/>
  <c r="AH74" i="1"/>
  <c r="AF74" i="1"/>
  <c r="AG74" i="1"/>
  <c r="AR91" i="1"/>
  <c r="AP91" i="1"/>
  <c r="AW90" i="1"/>
  <c r="AW100" i="1" s="1"/>
  <c r="AW91" i="1"/>
  <c r="AW101" i="1" s="1"/>
  <c r="AK74" i="1"/>
  <c r="AK83" i="1" s="1"/>
  <c r="AM74" i="1"/>
  <c r="AF83" i="1"/>
  <c r="AF84" i="1" s="1"/>
  <c r="AG83" i="1"/>
  <c r="AG84" i="1" s="1"/>
  <c r="AJ83" i="1"/>
  <c r="AJ84" i="1" s="1"/>
  <c r="AI74" i="1"/>
  <c r="AI83" i="1" s="1"/>
  <c r="AI84" i="1" s="1"/>
  <c r="AV99" i="1"/>
  <c r="AV90" i="1"/>
  <c r="AV100" i="1" s="1"/>
  <c r="AV91" i="1"/>
  <c r="AU101" i="1"/>
  <c r="AP100" i="1"/>
  <c r="AO99" i="1"/>
  <c r="AO91" i="1"/>
  <c r="AO90" i="1"/>
  <c r="AO100" i="1" s="1"/>
  <c r="AT101" i="1"/>
  <c r="AQ99" i="1"/>
  <c r="AQ90" i="1"/>
  <c r="AQ100" i="1" s="1"/>
  <c r="AQ91" i="1"/>
  <c r="AS99" i="1"/>
  <c r="AS91" i="1"/>
  <c r="AS90" i="1"/>
  <c r="AS100" i="1" s="1"/>
  <c r="AR90" i="1"/>
  <c r="AR100" i="1" s="1"/>
  <c r="AR101" i="1" s="1"/>
  <c r="K16" i="1"/>
  <c r="J16" i="1"/>
  <c r="I16" i="1"/>
  <c r="H16" i="1"/>
  <c r="G16" i="1"/>
  <c r="B18" i="1"/>
  <c r="F17" i="1"/>
  <c r="E17" i="1"/>
  <c r="D17" i="1"/>
  <c r="B19" i="1"/>
  <c r="M15" i="1"/>
  <c r="L15" i="1"/>
  <c r="N15" i="1"/>
  <c r="AO101" i="1" l="1"/>
  <c r="AP101" i="1"/>
  <c r="AM84" i="1"/>
  <c r="AH83" i="1"/>
  <c r="AH84" i="1" s="1"/>
  <c r="AL84" i="1"/>
  <c r="AS101" i="1"/>
  <c r="AQ101" i="1"/>
  <c r="AV101" i="1"/>
  <c r="H17" i="1"/>
  <c r="G17" i="1"/>
  <c r="R24" i="1"/>
  <c r="L24" i="1"/>
  <c r="G24" i="1"/>
  <c r="C24" i="1"/>
  <c r="F18" i="1"/>
  <c r="E18" i="1"/>
  <c r="E19" i="1" s="1"/>
  <c r="D18" i="1"/>
  <c r="N16" i="1"/>
  <c r="M16" i="1"/>
  <c r="L16" i="1"/>
  <c r="K17" i="1"/>
  <c r="J17" i="1"/>
  <c r="I17" i="1"/>
  <c r="V25" i="1" l="1"/>
  <c r="O25" i="1"/>
  <c r="O31" i="1" s="1"/>
  <c r="I25" i="1"/>
  <c r="I30" i="1" s="1"/>
  <c r="D25" i="1"/>
  <c r="D29" i="1" s="1"/>
  <c r="C28" i="1"/>
  <c r="C32" i="1" s="1"/>
  <c r="B25" i="1"/>
  <c r="B29" i="1" s="1"/>
  <c r="L30" i="1"/>
  <c r="L36" i="1" s="1"/>
  <c r="L42" i="1" s="1"/>
  <c r="K25" i="1"/>
  <c r="K31" i="1" s="1"/>
  <c r="H18" i="1"/>
  <c r="G18" i="1"/>
  <c r="G19" i="1" s="1"/>
  <c r="D19" i="1"/>
  <c r="K18" i="1"/>
  <c r="K19" i="1" s="1"/>
  <c r="J18" i="1"/>
  <c r="J19" i="1" s="1"/>
  <c r="I18" i="1"/>
  <c r="I19" i="1" s="1"/>
  <c r="F19" i="1"/>
  <c r="G29" i="1"/>
  <c r="G34" i="1" s="1"/>
  <c r="F25" i="1"/>
  <c r="F30" i="1" s="1"/>
  <c r="Q25" i="1"/>
  <c r="R31" i="1"/>
  <c r="R38" i="1" s="1"/>
  <c r="R45" i="1" s="1"/>
  <c r="R52" i="1" s="1"/>
  <c r="N17" i="1"/>
  <c r="M17" i="1"/>
  <c r="L17" i="1"/>
  <c r="Q32" i="1" l="1"/>
  <c r="V32" i="1"/>
  <c r="N26" i="1"/>
  <c r="U25" i="1"/>
  <c r="N27" i="1"/>
  <c r="U26" i="1"/>
  <c r="V26" i="1"/>
  <c r="V33" i="1" s="1"/>
  <c r="I26" i="1"/>
  <c r="I31" i="1" s="1"/>
  <c r="I36" i="1" s="1"/>
  <c r="O26" i="1"/>
  <c r="O32" i="1" s="1"/>
  <c r="F35" i="1"/>
  <c r="T24" i="1"/>
  <c r="N24" i="1"/>
  <c r="H25" i="1"/>
  <c r="G26" i="1"/>
  <c r="G31" i="1" s="1"/>
  <c r="O27" i="1"/>
  <c r="O33" i="1" s="1"/>
  <c r="V27" i="1"/>
  <c r="V34" i="1" s="1"/>
  <c r="S24" i="1"/>
  <c r="G25" i="1"/>
  <c r="C25" i="1"/>
  <c r="C29" i="1" s="1"/>
  <c r="C33" i="1" s="1"/>
  <c r="M24" i="1"/>
  <c r="H24" i="1"/>
  <c r="H29" i="1" s="1"/>
  <c r="H34" i="1" s="1"/>
  <c r="N18" i="1"/>
  <c r="N19" i="1" s="1"/>
  <c r="U28" i="1" s="1"/>
  <c r="M18" i="1"/>
  <c r="M19" i="1" s="1"/>
  <c r="V28" i="1" s="1"/>
  <c r="V35" i="1" s="1"/>
  <c r="L18" i="1"/>
  <c r="L19" i="1" s="1"/>
  <c r="U27" i="1" s="1"/>
  <c r="H19" i="1"/>
  <c r="I35" i="1"/>
  <c r="U24" i="1" l="1"/>
  <c r="N25" i="1"/>
  <c r="H26" i="1"/>
  <c r="H31" i="1" s="1"/>
  <c r="S31" i="1"/>
  <c r="S38" i="1" s="1"/>
  <c r="S45" i="1" s="1"/>
  <c r="S52" i="1" s="1"/>
  <c r="R25" i="1"/>
  <c r="R32" i="1" s="1"/>
  <c r="H30" i="1"/>
  <c r="S25" i="1"/>
  <c r="T31" i="1"/>
  <c r="T38" i="1" s="1"/>
  <c r="T45" i="1" s="1"/>
  <c r="T52" i="1" s="1"/>
  <c r="D33" i="1"/>
  <c r="C36" i="1" s="1"/>
  <c r="C35" i="1" s="1"/>
  <c r="T27" i="1"/>
  <c r="T26" i="1"/>
  <c r="T28" i="1"/>
  <c r="M30" i="1"/>
  <c r="M36" i="1" s="1"/>
  <c r="M42" i="1" s="1"/>
  <c r="L25" i="1"/>
  <c r="F26" i="1"/>
  <c r="F31" i="1" s="1"/>
  <c r="F36" i="1" s="1"/>
  <c r="G30" i="1"/>
  <c r="N30" i="1"/>
  <c r="N36" i="1" s="1"/>
  <c r="N42" i="1" s="1"/>
  <c r="M25" i="1"/>
  <c r="B33" i="1"/>
  <c r="M27" i="1"/>
  <c r="M33" i="1" s="1"/>
  <c r="N32" i="1" l="1"/>
  <c r="S32" i="1"/>
  <c r="N33" i="1"/>
  <c r="L26" i="1"/>
  <c r="M31" i="1"/>
  <c r="G36" i="1"/>
  <c r="G35" i="1"/>
  <c r="L31" i="1"/>
  <c r="K26" i="1"/>
  <c r="K32" i="1" s="1"/>
  <c r="S27" i="1"/>
  <c r="T33" i="1"/>
  <c r="H36" i="1"/>
  <c r="G40" i="1" s="1"/>
  <c r="H35" i="1"/>
  <c r="N31" i="1"/>
  <c r="M26" i="1"/>
  <c r="T35" i="1"/>
  <c r="S28" i="1"/>
  <c r="S35" i="1" s="1"/>
  <c r="T34" i="1"/>
  <c r="R26" i="1"/>
  <c r="Q26" i="1"/>
  <c r="Q33" i="1" s="1"/>
  <c r="U31" i="1"/>
  <c r="U32" i="1" s="1"/>
  <c r="T25" i="1"/>
  <c r="T32" i="1" s="1"/>
  <c r="G39" i="1" l="1"/>
  <c r="G38" i="1" s="1"/>
  <c r="S26" i="1"/>
  <c r="Q27" i="1"/>
  <c r="Q34" i="1" s="1"/>
  <c r="R33" i="1"/>
  <c r="M32" i="1"/>
  <c r="L27" i="1"/>
  <c r="L33" i="1" s="1"/>
  <c r="M37" i="1"/>
  <c r="U38" i="1"/>
  <c r="U45" i="1" s="1"/>
  <c r="U52" i="1" s="1"/>
  <c r="U33" i="1"/>
  <c r="U34" i="1"/>
  <c r="U35" i="1"/>
  <c r="R39" i="1"/>
  <c r="R46" i="1" s="1"/>
  <c r="Q39" i="1"/>
  <c r="Q46" i="1" s="1"/>
  <c r="Q53" i="1" s="1"/>
  <c r="V39" i="1"/>
  <c r="S39" i="1"/>
  <c r="S46" i="1" s="1"/>
  <c r="S53" i="1" s="1"/>
  <c r="N37" i="1"/>
  <c r="S34" i="1"/>
  <c r="R28" i="1"/>
  <c r="R35" i="1" s="1"/>
  <c r="R42" i="1" s="1"/>
  <c r="L37" i="1"/>
  <c r="L43" i="1" s="1"/>
  <c r="K37" i="1"/>
  <c r="K43" i="1" s="1"/>
  <c r="O37" i="1"/>
  <c r="L32" i="1"/>
  <c r="K27" i="1"/>
  <c r="K33" i="1" s="1"/>
  <c r="L39" i="1" l="1"/>
  <c r="V46" i="1"/>
  <c r="V53" i="1" s="1"/>
  <c r="V40" i="1"/>
  <c r="V42" i="1"/>
  <c r="R40" i="1"/>
  <c r="Q40" i="1"/>
  <c r="S42" i="1"/>
  <c r="L38" i="1"/>
  <c r="N43" i="1"/>
  <c r="N38" i="1"/>
  <c r="N39" i="1"/>
  <c r="K39" i="1"/>
  <c r="O43" i="1"/>
  <c r="O39" i="1"/>
  <c r="O38" i="1"/>
  <c r="M43" i="1"/>
  <c r="M39" i="1"/>
  <c r="M38" i="1"/>
  <c r="O44" i="1" s="1"/>
  <c r="K38" i="1"/>
  <c r="M44" i="1"/>
  <c r="S33" i="1"/>
  <c r="S40" i="1" s="1"/>
  <c r="R27" i="1"/>
  <c r="N44" i="1"/>
  <c r="U39" i="1"/>
  <c r="U46" i="1" s="1"/>
  <c r="U53" i="1" s="1"/>
  <c r="T39" i="1"/>
  <c r="L44" i="1" l="1"/>
  <c r="L45" i="1" s="1"/>
  <c r="K44" i="1"/>
  <c r="M45" i="1"/>
  <c r="T46" i="1"/>
  <c r="T53" i="1" s="1"/>
  <c r="T42" i="1"/>
  <c r="T40" i="1"/>
  <c r="T47" i="1" s="1"/>
  <c r="T54" i="1" s="1"/>
  <c r="U40" i="1"/>
  <c r="U47" i="1" s="1"/>
  <c r="U54" i="1" s="1"/>
  <c r="U42" i="1"/>
  <c r="O45" i="1"/>
  <c r="K45" i="1"/>
  <c r="S54" i="1"/>
  <c r="V47" i="1"/>
  <c r="V54" i="1" s="1"/>
  <c r="Q47" i="1"/>
  <c r="Q54" i="1" s="1"/>
  <c r="R47" i="1"/>
  <c r="Q28" i="1"/>
  <c r="Q35" i="1" s="1"/>
  <c r="Q42" i="1" s="1"/>
  <c r="Q49" i="1" s="1"/>
  <c r="R34" i="1"/>
  <c r="U49" i="1" l="1"/>
  <c r="T49" i="1"/>
  <c r="R41" i="1"/>
  <c r="V41" i="1"/>
  <c r="Q41" i="1"/>
  <c r="S41" i="1"/>
  <c r="R49" i="1"/>
  <c r="U41" i="1"/>
  <c r="T41" i="1"/>
  <c r="V49" i="1"/>
  <c r="L50" i="1"/>
  <c r="L49" i="1" s="1"/>
  <c r="U48" i="1" l="1"/>
  <c r="V48" i="1"/>
  <c r="T48" i="1"/>
  <c r="Q48" i="1"/>
  <c r="R48" i="1"/>
  <c r="R55" i="1" s="1"/>
  <c r="R56" i="1" s="1"/>
  <c r="U55" i="1" l="1"/>
  <c r="Q55" i="1"/>
  <c r="Q56" i="1" s="1"/>
  <c r="S55" i="1"/>
  <c r="S56" i="1" s="1"/>
  <c r="V55" i="1"/>
</calcChain>
</file>

<file path=xl/sharedStrings.xml><?xml version="1.0" encoding="utf-8"?>
<sst xmlns="http://schemas.openxmlformats.org/spreadsheetml/2006/main" count="370" uniqueCount="69">
  <si>
    <t>k</t>
  </si>
  <si>
    <t>f(xk)</t>
  </si>
  <si>
    <t>xk</t>
  </si>
  <si>
    <t>α1</t>
  </si>
  <si>
    <t>α0</t>
  </si>
  <si>
    <t>∑</t>
  </si>
  <si>
    <t>f(xk)*xk^N</t>
  </si>
  <si>
    <t>f(xk)*xk</t>
  </si>
  <si>
    <t>Passo 1</t>
  </si>
  <si>
    <t>Passo 2</t>
  </si>
  <si>
    <t>Passo 3</t>
  </si>
  <si>
    <t>xk^2</t>
  </si>
  <si>
    <t>xk^3</t>
  </si>
  <si>
    <t>f(xk)*xk^2</t>
  </si>
  <si>
    <t>xk^4</t>
  </si>
  <si>
    <t>α2</t>
  </si>
  <si>
    <t>xk^5</t>
  </si>
  <si>
    <t>f(xk)*xk^3</t>
  </si>
  <si>
    <t>xk^6</t>
  </si>
  <si>
    <t>P/N&lt;=1</t>
  </si>
  <si>
    <t>α3</t>
  </si>
  <si>
    <t>P/N&lt;=2</t>
  </si>
  <si>
    <t>P/N&lt;=3</t>
  </si>
  <si>
    <t>Passo 4</t>
  </si>
  <si>
    <t>xk^7</t>
  </si>
  <si>
    <t>f(xk)*xk^4</t>
  </si>
  <si>
    <t>xk^8</t>
  </si>
  <si>
    <t>α4</t>
  </si>
  <si>
    <t>P/N&lt;=4</t>
  </si>
  <si>
    <t>Passo 5</t>
  </si>
  <si>
    <t>xk^9</t>
  </si>
  <si>
    <t>f(xk)*xk^5</t>
  </si>
  <si>
    <t>xk^10</t>
  </si>
  <si>
    <t>xk^11</t>
  </si>
  <si>
    <t>f(xk)*xk^6</t>
  </si>
  <si>
    <t>xk^12</t>
  </si>
  <si>
    <t>xk^13</t>
  </si>
  <si>
    <t>f(xk)*xk^7</t>
  </si>
  <si>
    <t>xk^14</t>
  </si>
  <si>
    <t>α5</t>
  </si>
  <si>
    <t>P/N&lt;=5</t>
  </si>
  <si>
    <t>Passo 6</t>
  </si>
  <si>
    <t>P/N&lt;=6</t>
  </si>
  <si>
    <t>α6</t>
  </si>
  <si>
    <t>Passo 7</t>
  </si>
  <si>
    <t>P/N&lt;=7</t>
  </si>
  <si>
    <t>α7</t>
  </si>
  <si>
    <t>Passo 8</t>
  </si>
  <si>
    <t>Resolução da 2ª questão</t>
  </si>
  <si>
    <t>N=1</t>
  </si>
  <si>
    <t>N=2</t>
  </si>
  <si>
    <t>N=3</t>
  </si>
  <si>
    <t>N=4</t>
  </si>
  <si>
    <t>N=5</t>
  </si>
  <si>
    <t>N=6</t>
  </si>
  <si>
    <t>N=7</t>
  </si>
  <si>
    <t>erro</t>
  </si>
  <si>
    <r>
      <rPr>
        <sz val="11"/>
        <color theme="1"/>
        <rFont val="Calibri"/>
        <family val="2"/>
      </rPr>
      <t>φ(x) = α</t>
    </r>
    <r>
      <rPr>
        <sz val="11"/>
        <color theme="1"/>
        <rFont val="Calibri"/>
        <family val="2"/>
        <scheme val="minor"/>
      </rPr>
      <t xml:space="preserve">0*x^0 + </t>
    </r>
    <r>
      <rPr>
        <sz val="11"/>
        <color theme="1"/>
        <rFont val="Calibri"/>
        <family val="2"/>
      </rPr>
      <t>α1*x^1 + ... + αN*x^N</t>
    </r>
  </si>
  <si>
    <t>De 1&lt;=N&lt;=7</t>
  </si>
  <si>
    <t>α0+α1*x</t>
  </si>
  <si>
    <t>α0+...+α2*x^2</t>
  </si>
  <si>
    <t>α0+...+α3*x^3</t>
  </si>
  <si>
    <t>α0+...+α4*x^4</t>
  </si>
  <si>
    <t>α0+...+α5*x^5</t>
  </si>
  <si>
    <t>α0+...+α6*x^6</t>
  </si>
  <si>
    <t>α0+...+α7*x^7</t>
  </si>
  <si>
    <t>seu erro é de:</t>
  </si>
  <si>
    <t>De acordo com o erro calculado (no canto direito desta planilha), a função que mais se a proxima da função f(x) é =</t>
  </si>
  <si>
    <t>Obs.: Os gráficos estão abaixo das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</si>
</sst>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2" fillId="0" borderId="0" xfId="0" applyFont="1"/>
    <xf numFmtId="0" fontId="0" fillId="2" borderId="0" xfId="0" applyFill="1" applyBorder="1"/>
    <xf numFmtId="0" fontId="1" fillId="2" borderId="0" xfId="0" applyFont="1" applyFill="1" applyBorder="1"/>
    <xf numFmtId="0" fontId="0" fillId="2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3" borderId="0" xfId="0" applyFill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6" xfId="0" applyBorder="1"/>
    <xf numFmtId="0" fontId="0" fillId="2" borderId="8" xfId="0" applyFill="1" applyBorder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de pontos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5554389034703994"/>
          <c:w val="0.8762106299212598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Plan1!$B$8:$B$18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Plan1!$C$8:$C$18</c:f>
              <c:numCache>
                <c:formatCode>General</c:formatCode>
                <c:ptCount val="11"/>
                <c:pt idx="0">
                  <c:v>-0.65</c:v>
                </c:pt>
                <c:pt idx="1">
                  <c:v>0.32</c:v>
                </c:pt>
                <c:pt idx="2">
                  <c:v>12.18</c:v>
                </c:pt>
                <c:pt idx="3">
                  <c:v>52.1</c:v>
                </c:pt>
                <c:pt idx="4">
                  <c:v>144.91</c:v>
                </c:pt>
                <c:pt idx="5">
                  <c:v>296.07</c:v>
                </c:pt>
                <c:pt idx="6">
                  <c:v>488.1</c:v>
                </c:pt>
                <c:pt idx="7">
                  <c:v>677.82870000000003</c:v>
                </c:pt>
                <c:pt idx="8">
                  <c:v>770.27</c:v>
                </c:pt>
                <c:pt idx="9">
                  <c:v>618.55999999999995</c:v>
                </c:pt>
                <c:pt idx="10">
                  <c:v>4.2323000000000004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1120"/>
        <c:axId val="189814256"/>
      </c:scatterChart>
      <c:valAx>
        <c:axId val="189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4256"/>
        <c:crosses val="autoZero"/>
        <c:crossBetween val="midCat"/>
      </c:valAx>
      <c:valAx>
        <c:axId val="189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</a:t>
            </a:r>
            <a:r>
              <a:rPr lang="pt-BR"/>
              <a:t>0+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pt-BR" sz="1400" b="0" i="0" u="none" strike="noStrike" baseline="0">
                <a:effectLst/>
              </a:rPr>
              <a:t>1x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Plan1!$AF$8:$AF$18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Plan1!$AG$8:$AG$18</c:f>
              <c:numCache>
                <c:formatCode>General</c:formatCode>
                <c:ptCount val="11"/>
                <c:pt idx="0">
                  <c:v>-10.838495454545466</c:v>
                </c:pt>
                <c:pt idx="1">
                  <c:v>47.036858181818168</c:v>
                </c:pt>
                <c:pt idx="2">
                  <c:v>104.9122118181818</c:v>
                </c:pt>
                <c:pt idx="3">
                  <c:v>162.78756545454544</c:v>
                </c:pt>
                <c:pt idx="4">
                  <c:v>220.66291909090907</c:v>
                </c:pt>
                <c:pt idx="5">
                  <c:v>278.53827272727273</c:v>
                </c:pt>
                <c:pt idx="6">
                  <c:v>336.41362636363635</c:v>
                </c:pt>
                <c:pt idx="7">
                  <c:v>394.28897999999998</c:v>
                </c:pt>
                <c:pt idx="8">
                  <c:v>452.16433363636361</c:v>
                </c:pt>
                <c:pt idx="9">
                  <c:v>510.03968727272724</c:v>
                </c:pt>
                <c:pt idx="10">
                  <c:v>567.91504090909098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3472"/>
        <c:axId val="189809160"/>
      </c:scatterChart>
      <c:valAx>
        <c:axId val="1898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09160"/>
        <c:crosses val="autoZero"/>
        <c:crossBetween val="midCat"/>
      </c:valAx>
      <c:valAx>
        <c:axId val="1898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α</a:t>
            </a:r>
            <a:r>
              <a:rPr lang="pt-BR" sz="1400" b="0" i="0" u="none" strike="noStrike" baseline="0">
                <a:effectLst/>
              </a:rPr>
              <a:t>0+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pt-BR" sz="1400" b="0" i="0" u="none" strike="noStrike" baseline="0">
                <a:effectLst/>
              </a:rPr>
              <a:t>1x+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pt-BR" sz="1400" b="0" i="0" u="none" strike="noStrike" baseline="0">
                <a:effectLst/>
              </a:rPr>
              <a:t>2x^2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Plan1!$AI$8:$AI$18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Plan1!$AJ$8:$AJ$18</c:f>
              <c:numCache>
                <c:formatCode>General</c:formatCode>
                <c:ptCount val="11"/>
                <c:pt idx="0">
                  <c:v>-186.58670699300671</c:v>
                </c:pt>
                <c:pt idx="1">
                  <c:v>-23.262426433566315</c:v>
                </c:pt>
                <c:pt idx="2">
                  <c:v>116.62875925407924</c:v>
                </c:pt>
                <c:pt idx="3">
                  <c:v>233.08685006992994</c:v>
                </c:pt>
                <c:pt idx="4">
                  <c:v>326.11184601398583</c:v>
                </c:pt>
                <c:pt idx="5">
                  <c:v>395.70374708624689</c:v>
                </c:pt>
                <c:pt idx="6">
                  <c:v>441.86255328671297</c:v>
                </c:pt>
                <c:pt idx="7">
                  <c:v>464.58826461538422</c:v>
                </c:pt>
                <c:pt idx="8">
                  <c:v>463.88088107226099</c:v>
                </c:pt>
                <c:pt idx="9">
                  <c:v>439.74040265734243</c:v>
                </c:pt>
                <c:pt idx="10">
                  <c:v>392.16682937062956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4648"/>
        <c:axId val="189812296"/>
      </c:scatterChart>
      <c:valAx>
        <c:axId val="18981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2296"/>
        <c:crosses val="autoZero"/>
        <c:crossBetween val="midCat"/>
      </c:valAx>
      <c:valAx>
        <c:axId val="1898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0+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1x+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2x^2+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3x^3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Plan1!$AL$8:$AL$18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Plan1!$AM$8:$AM$18</c:f>
              <c:numCache>
                <c:formatCode>General</c:formatCode>
                <c:ptCount val="11"/>
                <c:pt idx="0">
                  <c:v>89.199104895106757</c:v>
                </c:pt>
                <c:pt idx="1">
                  <c:v>-78.419588811189598</c:v>
                </c:pt>
                <c:pt idx="2">
                  <c:v>-85.614169463871491</c:v>
                </c:pt>
                <c:pt idx="3">
                  <c:v>21.651060955708743</c:v>
                </c:pt>
                <c:pt idx="4">
                  <c:v>197.41180046619883</c:v>
                </c:pt>
                <c:pt idx="5">
                  <c:v>395.70374708624649</c:v>
                </c:pt>
                <c:pt idx="6">
                  <c:v>570.56259883449889</c:v>
                </c:pt>
                <c:pt idx="7">
                  <c:v>676.02405372960402</c:v>
                </c:pt>
                <c:pt idx="8">
                  <c:v>666.123809790211</c:v>
                </c:pt>
                <c:pt idx="9">
                  <c:v>494.89756503496483</c:v>
                </c:pt>
                <c:pt idx="10">
                  <c:v>116.38101748251574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12688"/>
        <c:axId val="189815040"/>
      </c:scatterChart>
      <c:valAx>
        <c:axId val="1898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5040"/>
        <c:crosses val="autoZero"/>
        <c:crossBetween val="midCat"/>
      </c:valAx>
      <c:valAx>
        <c:axId val="1898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0+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1x+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2x^2+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3x^3+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4x^4+</a:t>
            </a:r>
            <a:r>
              <a:rPr lang="el-GR" sz="1800" b="0" i="0" baseline="0">
                <a:effectLst/>
                <a:latin typeface="Calibri" panose="020F0502020204030204" pitchFamily="34" charset="0"/>
              </a:rPr>
              <a:t>α</a:t>
            </a:r>
            <a:r>
              <a:rPr lang="pt-BR" sz="1800" b="0" i="0" baseline="0">
                <a:effectLst/>
                <a:latin typeface="Calibri" panose="020F0502020204030204" pitchFamily="34" charset="0"/>
              </a:rPr>
              <a:t>5x^5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Plan1!$AR$8:$AR$18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Plan1!$AS$8:$AS$18</c:f>
              <c:numCache>
                <c:formatCode>General</c:formatCode>
                <c:ptCount val="11"/>
                <c:pt idx="0">
                  <c:v>-0.56692220278068817</c:v>
                </c:pt>
                <c:pt idx="1">
                  <c:v>0.24627867130118869</c:v>
                </c:pt>
                <c:pt idx="2">
                  <c:v>11.551964044281755</c:v>
                </c:pt>
                <c:pt idx="3">
                  <c:v>53.262304895120522</c:v>
                </c:pt>
                <c:pt idx="4">
                  <c:v>144.96788881120693</c:v>
                </c:pt>
                <c:pt idx="5">
                  <c:v>294.83756037296325</c:v>
                </c:pt>
                <c:pt idx="6">
                  <c:v>488.51826153844718</c:v>
                </c:pt>
                <c:pt idx="7">
                  <c:v>678.034872027956</c:v>
                </c:pt>
                <c:pt idx="8">
                  <c:v>770.69004970862716</c:v>
                </c:pt>
                <c:pt idx="9">
                  <c:v>617.96407097904375</c:v>
                </c:pt>
                <c:pt idx="10">
                  <c:v>4.414671153836025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8744"/>
        <c:axId val="248281488"/>
      </c:scatterChart>
      <c:valAx>
        <c:axId val="24827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81488"/>
        <c:crosses val="autoZero"/>
        <c:crossBetween val="midCat"/>
      </c:valAx>
      <c:valAx>
        <c:axId val="2482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7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0+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1x+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2x^2+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3x^3+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4x^4+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5x^5+</a:t>
            </a:r>
            <a:r>
              <a:rPr lang="el-GR" sz="1800" b="0" i="0" baseline="0">
                <a:effectLst/>
                <a:latin typeface="Calibri" panose="020F0502020204030204" pitchFamily="34" charset="0"/>
              </a:rPr>
              <a:t>α</a:t>
            </a:r>
            <a:r>
              <a:rPr lang="pt-BR" sz="1800" b="0" i="0" baseline="0">
                <a:effectLst/>
                <a:latin typeface="Calibri" panose="020F0502020204030204" pitchFamily="34" charset="0"/>
              </a:rPr>
              <a:t>6x^6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Plan1!$AU$8:$AU$18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Plan1!$AV$8:$AV$18</c:f>
              <c:numCache>
                <c:formatCode>General</c:formatCode>
                <c:ptCount val="11"/>
                <c:pt idx="0">
                  <c:v>-0.73128356639445968</c:v>
                </c:pt>
                <c:pt idx="1">
                  <c:v>0.77223503485363532</c:v>
                </c:pt>
                <c:pt idx="2">
                  <c:v>11.234198741313488</c:v>
                </c:pt>
                <c:pt idx="3">
                  <c:v>52.867837622458467</c:v>
                </c:pt>
                <c:pt idx="4">
                  <c:v>145.09937790208286</c:v>
                </c:pt>
                <c:pt idx="5">
                  <c:v>295.27585734257752</c:v>
                </c:pt>
                <c:pt idx="6">
                  <c:v>488.64975062933854</c:v>
                </c:pt>
                <c:pt idx="7">
                  <c:v>677.64040475530896</c:v>
                </c:pt>
                <c:pt idx="8">
                  <c:v>770.37228440565491</c:v>
                </c:pt>
                <c:pt idx="9">
                  <c:v>618.4900273425734</c:v>
                </c:pt>
                <c:pt idx="10">
                  <c:v>4.2503097902350646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79528"/>
        <c:axId val="248281096"/>
      </c:scatterChart>
      <c:valAx>
        <c:axId val="2482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81096"/>
        <c:crosses val="autoZero"/>
        <c:crossBetween val="midCat"/>
      </c:valAx>
      <c:valAx>
        <c:axId val="2482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0+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1x+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2x^2+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3x^3+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4x^4+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5x^5+</a:t>
            </a:r>
            <a:r>
              <a:rPr lang="el-GR" sz="1800" b="0" i="0" baseline="0">
                <a:effectLst/>
              </a:rPr>
              <a:t>α</a:t>
            </a:r>
            <a:r>
              <a:rPr lang="pt-BR" sz="1800" b="0" i="0" baseline="0">
                <a:effectLst/>
              </a:rPr>
              <a:t>6x^6+</a:t>
            </a:r>
            <a:r>
              <a:rPr lang="el-GR" sz="1800" b="0" i="0" baseline="0">
                <a:effectLst/>
                <a:latin typeface="Calibri" panose="020F0502020204030204" pitchFamily="34" charset="0"/>
              </a:rPr>
              <a:t>α</a:t>
            </a:r>
            <a:r>
              <a:rPr lang="pt-BR" sz="1800" b="0" i="0" baseline="0">
                <a:effectLst/>
                <a:latin typeface="Calibri" panose="020F0502020204030204" pitchFamily="34" charset="0"/>
              </a:rPr>
              <a:t>7x^7</a:t>
            </a:r>
          </a:p>
          <a:p>
            <a:pPr>
              <a:defRPr/>
            </a:pP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Plan1!$AX$8:$AX$18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Plan1!$AY$8:$AY$18</c:f>
              <c:numCache>
                <c:formatCode>General</c:formatCode>
                <c:ptCount val="11"/>
                <c:pt idx="0">
                  <c:v>-0.69126310157089677</c:v>
                </c:pt>
                <c:pt idx="1">
                  <c:v>0.58814089665373859</c:v>
                </c:pt>
                <c:pt idx="2">
                  <c:v>11.498333809221728</c:v>
                </c:pt>
                <c:pt idx="3">
                  <c:v>52.851829436457024</c:v>
                </c:pt>
                <c:pt idx="4">
                  <c:v>144.87526329898628</c:v>
                </c:pt>
                <c:pt idx="5">
                  <c:v>295.2758573426533</c:v>
                </c:pt>
                <c:pt idx="6">
                  <c:v>488.87386523248341</c:v>
                </c:pt>
                <c:pt idx="7">
                  <c:v>677.65641294117995</c:v>
                </c:pt>
                <c:pt idx="8">
                  <c:v>770.10814933763459</c:v>
                </c:pt>
                <c:pt idx="9">
                  <c:v>618.67412148093626</c:v>
                </c:pt>
                <c:pt idx="10">
                  <c:v>4.2102893253650109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83448"/>
        <c:axId val="248282664"/>
      </c:scatterChart>
      <c:valAx>
        <c:axId val="24828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82664"/>
        <c:crosses val="autoZero"/>
        <c:crossBetween val="midCat"/>
      </c:valAx>
      <c:valAx>
        <c:axId val="2482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8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>
                <a:latin typeface="Calibri" panose="020F0502020204030204" pitchFamily="34" charset="0"/>
              </a:rPr>
              <a:t>α0+</a:t>
            </a:r>
            <a:r>
              <a:rPr lang="el-GR" sz="1400">
                <a:latin typeface="Calibri" panose="020F0502020204030204" pitchFamily="34" charset="0"/>
              </a:rPr>
              <a:t>α</a:t>
            </a:r>
            <a:r>
              <a:rPr lang="pt-BR" sz="1400">
                <a:latin typeface="Calibri" panose="020F0502020204030204" pitchFamily="34" charset="0"/>
              </a:rPr>
              <a:t>1x+</a:t>
            </a:r>
            <a:r>
              <a:rPr lang="el-GR" sz="1400">
                <a:latin typeface="Calibri" panose="020F0502020204030204" pitchFamily="34" charset="0"/>
              </a:rPr>
              <a:t>α</a:t>
            </a:r>
            <a:r>
              <a:rPr lang="pt-BR" sz="1400">
                <a:latin typeface="Calibri" panose="020F0502020204030204" pitchFamily="34" charset="0"/>
              </a:rPr>
              <a:t>2x^2+</a:t>
            </a:r>
            <a:r>
              <a:rPr lang="el-GR" sz="1400">
                <a:latin typeface="Calibri" panose="020F0502020204030204" pitchFamily="34" charset="0"/>
              </a:rPr>
              <a:t>α</a:t>
            </a:r>
            <a:r>
              <a:rPr lang="pt-BR" sz="1400">
                <a:latin typeface="Calibri" panose="020F0502020204030204" pitchFamily="34" charset="0"/>
              </a:rPr>
              <a:t>3x^3+</a:t>
            </a:r>
            <a:r>
              <a:rPr lang="el-GR" sz="1400">
                <a:latin typeface="Calibri" panose="020F0502020204030204" pitchFamily="34" charset="0"/>
              </a:rPr>
              <a:t>α</a:t>
            </a:r>
            <a:r>
              <a:rPr lang="pt-BR" sz="1400">
                <a:latin typeface="Calibri" panose="020F0502020204030204" pitchFamily="34" charset="0"/>
              </a:rPr>
              <a:t>4x^4</a:t>
            </a:r>
            <a:endParaRPr lang="pt-B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Plan1!$AO$8:$AO$18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Plan1!$AP$8:$AP$18</c:f>
              <c:numCache>
                <c:formatCode>General</c:formatCode>
                <c:ptCount val="11"/>
                <c:pt idx="0">
                  <c:v>-11.667081818197175</c:v>
                </c:pt>
                <c:pt idx="1">
                  <c:v>22.446597902113179</c:v>
                </c:pt>
                <c:pt idx="2">
                  <c:v>15.252017249433074</c:v>
                </c:pt>
                <c:pt idx="3">
                  <c:v>38.462092074595617</c:v>
                </c:pt>
                <c:pt idx="4">
                  <c:v>130.16767599066668</c:v>
                </c:pt>
                <c:pt idx="5">
                  <c:v>294.83756037294518</c:v>
                </c:pt>
                <c:pt idx="6">
                  <c:v>503.31847435896384</c:v>
                </c:pt>
                <c:pt idx="7">
                  <c:v>692.83508484848562</c:v>
                </c:pt>
                <c:pt idx="8">
                  <c:v>766.98999650350925</c:v>
                </c:pt>
                <c:pt idx="9">
                  <c:v>595.76375174826535</c:v>
                </c:pt>
                <c:pt idx="10">
                  <c:v>15.514830769217951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05768"/>
        <c:axId val="248905376"/>
      </c:scatterChart>
      <c:valAx>
        <c:axId val="24890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905376"/>
        <c:crosses val="autoZero"/>
        <c:crossBetween val="midCat"/>
      </c:valAx>
      <c:valAx>
        <c:axId val="248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90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66675</xdr:colOff>
      <xdr:row>4</xdr:row>
      <xdr:rowOff>176212</xdr:rowOff>
    </xdr:from>
    <xdr:to>
      <xdr:col>30</xdr:col>
      <xdr:colOff>200025</xdr:colOff>
      <xdr:row>19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41</xdr:row>
      <xdr:rowOff>128587</xdr:rowOff>
    </xdr:from>
    <xdr:to>
      <xdr:col>7</xdr:col>
      <xdr:colOff>114300</xdr:colOff>
      <xdr:row>56</xdr:row>
      <xdr:rowOff>14287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56</xdr:row>
      <xdr:rowOff>42862</xdr:rowOff>
    </xdr:from>
    <xdr:to>
      <xdr:col>8</xdr:col>
      <xdr:colOff>619125</xdr:colOff>
      <xdr:row>70</xdr:row>
      <xdr:rowOff>119062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52</xdr:row>
      <xdr:rowOff>90487</xdr:rowOff>
    </xdr:from>
    <xdr:to>
      <xdr:col>15</xdr:col>
      <xdr:colOff>638175</xdr:colOff>
      <xdr:row>66</xdr:row>
      <xdr:rowOff>166687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533400</xdr:colOff>
      <xdr:row>77</xdr:row>
      <xdr:rowOff>4762</xdr:rowOff>
    </xdr:from>
    <xdr:to>
      <xdr:col>29</xdr:col>
      <xdr:colOff>542925</xdr:colOff>
      <xdr:row>91</xdr:row>
      <xdr:rowOff>80962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304800</xdr:colOff>
      <xdr:row>94</xdr:row>
      <xdr:rowOff>19050</xdr:rowOff>
    </xdr:from>
    <xdr:to>
      <xdr:col>38</xdr:col>
      <xdr:colOff>390525</xdr:colOff>
      <xdr:row>108</xdr:row>
      <xdr:rowOff>71437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171452</xdr:colOff>
      <xdr:row>111</xdr:row>
      <xdr:rowOff>85725</xdr:rowOff>
    </xdr:from>
    <xdr:to>
      <xdr:col>49</xdr:col>
      <xdr:colOff>180975</xdr:colOff>
      <xdr:row>126</xdr:row>
      <xdr:rowOff>52388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793748</xdr:colOff>
      <xdr:row>63</xdr:row>
      <xdr:rowOff>94191</xdr:rowOff>
    </xdr:from>
    <xdr:to>
      <xdr:col>22</xdr:col>
      <xdr:colOff>529165</xdr:colOff>
      <xdr:row>77</xdr:row>
      <xdr:rowOff>170391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0"/>
  <sheetViews>
    <sheetView tabSelected="1" topLeftCell="N75" zoomScale="90" zoomScaleNormal="90" workbookViewId="0">
      <selection activeCell="V63" sqref="V63"/>
    </sheetView>
  </sheetViews>
  <sheetFormatPr defaultRowHeight="15" x14ac:dyDescent="0.25"/>
  <cols>
    <col min="4" max="4" width="10.7109375" customWidth="1"/>
    <col min="5" max="6" width="10.28515625" customWidth="1"/>
    <col min="7" max="7" width="9.85546875" customWidth="1"/>
    <col min="8" max="9" width="10.28515625" customWidth="1"/>
    <col min="10" max="10" width="9.7109375" customWidth="1"/>
    <col min="13" max="13" width="11.7109375" customWidth="1"/>
    <col min="15" max="15" width="11.85546875" customWidth="1"/>
    <col min="16" max="16" width="13.28515625" customWidth="1"/>
    <col min="17" max="17" width="9.7109375" customWidth="1"/>
    <col min="19" max="19" width="10.5703125" customWidth="1"/>
    <col min="21" max="21" width="10" customWidth="1"/>
    <col min="22" max="22" width="10.42578125" customWidth="1"/>
    <col min="23" max="23" width="12" bestFit="1" customWidth="1"/>
    <col min="24" max="24" width="10.7109375" customWidth="1"/>
    <col min="30" max="30" width="10.42578125" customWidth="1"/>
    <col min="32" max="32" width="12" bestFit="1" customWidth="1"/>
    <col min="33" max="33" width="11" bestFit="1" customWidth="1"/>
    <col min="34" max="34" width="10.42578125" customWidth="1"/>
    <col min="36" max="36" width="12.85546875" customWidth="1"/>
    <col min="39" max="39" width="12.7109375" customWidth="1"/>
    <col min="40" max="40" width="12" bestFit="1" customWidth="1"/>
    <col min="41" max="41" width="10.7109375" customWidth="1"/>
    <col min="42" max="42" width="12.7109375" customWidth="1"/>
    <col min="45" max="45" width="13" customWidth="1"/>
    <col min="48" max="48" width="13" customWidth="1"/>
    <col min="49" max="49" width="11.5703125" customWidth="1"/>
    <col min="51" max="51" width="13" customWidth="1"/>
    <col min="54" max="54" width="12" bestFit="1" customWidth="1"/>
  </cols>
  <sheetData>
    <row r="1" spans="1:52" x14ac:dyDescent="0.25">
      <c r="A1" s="16" t="s">
        <v>48</v>
      </c>
    </row>
    <row r="3" spans="1:52" x14ac:dyDescent="0.25">
      <c r="A3" t="s">
        <v>57</v>
      </c>
      <c r="F3" s="27" t="s">
        <v>67</v>
      </c>
      <c r="P3" s="2" t="str">
        <f>IF(P4=AH19,AG7,IF(P4=AK19,AJ7,IF(P4=AN19,AM7,IF(P4=AQ19,AP7,IF(P4=AT19,AS7,IF(P4=AW19,AV7,IF(P4=AZ19,AY7,0)))))))</f>
        <v>α0+...+α7*x^7</v>
      </c>
    </row>
    <row r="4" spans="1:52" x14ac:dyDescent="0.25">
      <c r="A4" t="s">
        <v>58</v>
      </c>
      <c r="N4" t="s">
        <v>66</v>
      </c>
      <c r="P4" s="2">
        <f>SMALL(AH19:AZ19,1)</f>
        <v>2.403641727598496</v>
      </c>
    </row>
    <row r="5" spans="1:52" x14ac:dyDescent="0.25">
      <c r="A5" s="28" t="s">
        <v>68</v>
      </c>
    </row>
    <row r="7" spans="1:52" ht="30" x14ac:dyDescent="0.25">
      <c r="A7" t="s">
        <v>0</v>
      </c>
      <c r="B7" t="s">
        <v>2</v>
      </c>
      <c r="C7" t="s">
        <v>1</v>
      </c>
      <c r="D7" t="s">
        <v>11</v>
      </c>
      <c r="E7" t="s">
        <v>7</v>
      </c>
      <c r="F7" t="s">
        <v>12</v>
      </c>
      <c r="G7" t="s">
        <v>13</v>
      </c>
      <c r="H7" t="s">
        <v>14</v>
      </c>
      <c r="I7" t="s">
        <v>16</v>
      </c>
      <c r="J7" t="s">
        <v>17</v>
      </c>
      <c r="K7" t="s">
        <v>18</v>
      </c>
      <c r="L7" t="s">
        <v>24</v>
      </c>
      <c r="M7" t="s">
        <v>25</v>
      </c>
      <c r="N7" t="s">
        <v>26</v>
      </c>
      <c r="O7" t="s">
        <v>30</v>
      </c>
      <c r="P7" t="s">
        <v>31</v>
      </c>
      <c r="Q7" t="s">
        <v>32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AF7" s="4" t="s">
        <v>49</v>
      </c>
      <c r="AG7" s="23" t="s">
        <v>59</v>
      </c>
      <c r="AH7" s="5" t="s">
        <v>56</v>
      </c>
      <c r="AI7" s="5" t="s">
        <v>50</v>
      </c>
      <c r="AJ7" s="5" t="s">
        <v>60</v>
      </c>
      <c r="AK7" s="5" t="s">
        <v>56</v>
      </c>
      <c r="AL7" s="5" t="s">
        <v>51</v>
      </c>
      <c r="AM7" s="5" t="s">
        <v>61</v>
      </c>
      <c r="AN7" s="5" t="s">
        <v>56</v>
      </c>
      <c r="AO7" s="5" t="s">
        <v>52</v>
      </c>
      <c r="AP7" s="5" t="s">
        <v>62</v>
      </c>
      <c r="AQ7" s="5" t="s">
        <v>56</v>
      </c>
      <c r="AR7" s="5" t="s">
        <v>53</v>
      </c>
      <c r="AS7" s="5" t="s">
        <v>63</v>
      </c>
      <c r="AT7" s="5" t="s">
        <v>56</v>
      </c>
      <c r="AU7" s="5" t="s">
        <v>54</v>
      </c>
      <c r="AV7" s="5" t="s">
        <v>64</v>
      </c>
      <c r="AW7" s="5" t="s">
        <v>56</v>
      </c>
      <c r="AX7" s="5" t="s">
        <v>55</v>
      </c>
      <c r="AY7" s="24" t="s">
        <v>65</v>
      </c>
      <c r="AZ7" s="6" t="s">
        <v>56</v>
      </c>
    </row>
    <row r="8" spans="1:52" x14ac:dyDescent="0.25">
      <c r="A8">
        <v>0</v>
      </c>
      <c r="B8">
        <v>0</v>
      </c>
      <c r="C8">
        <v>-0.65</v>
      </c>
      <c r="D8">
        <f>B8*B8</f>
        <v>0</v>
      </c>
      <c r="E8" s="1">
        <f>B8*C8</f>
        <v>0</v>
      </c>
      <c r="F8" s="1">
        <f>PRODUCT(B8,B8,B8)</f>
        <v>0</v>
      </c>
      <c r="G8">
        <f>C8*D8</f>
        <v>0</v>
      </c>
      <c r="H8">
        <f>D8*D8</f>
        <v>0</v>
      </c>
      <c r="I8">
        <f>F8*D8</f>
        <v>0</v>
      </c>
      <c r="J8">
        <f>C8*F8</f>
        <v>0</v>
      </c>
      <c r="K8">
        <f>F8*F8</f>
        <v>0</v>
      </c>
      <c r="L8">
        <f>H8*F8</f>
        <v>0</v>
      </c>
      <c r="M8">
        <f>C8*H8</f>
        <v>0</v>
      </c>
      <c r="N8">
        <f>H8*H8</f>
        <v>0</v>
      </c>
      <c r="O8">
        <f>F8*K8</f>
        <v>0</v>
      </c>
      <c r="P8">
        <f>C8*I8</f>
        <v>0</v>
      </c>
      <c r="Q8">
        <f>I8*I8</f>
        <v>0</v>
      </c>
      <c r="R8">
        <f>L8*H8</f>
        <v>0</v>
      </c>
      <c r="S8">
        <f>C8*K8</f>
        <v>0</v>
      </c>
      <c r="T8">
        <f>K8*K8</f>
        <v>0</v>
      </c>
      <c r="U8">
        <f>K8*L8</f>
        <v>0</v>
      </c>
      <c r="V8">
        <f>C8*L8</f>
        <v>0</v>
      </c>
      <c r="W8">
        <f>L8*L8</f>
        <v>0</v>
      </c>
      <c r="AF8" s="7">
        <v>0</v>
      </c>
      <c r="AG8" s="8">
        <f t="shared" ref="AG8:AG18" si="0">$C$35+$C$36*B8</f>
        <v>-10.838495454545466</v>
      </c>
      <c r="AH8" s="8">
        <f>(C8-AG8)^2</f>
        <v>103.80543962729362</v>
      </c>
      <c r="AI8" s="8">
        <v>0</v>
      </c>
      <c r="AJ8" s="8">
        <f t="shared" ref="AJ8:AJ18" si="1">$G$38+B8*$G$39+D8*$G$40</f>
        <v>-186.58670699300671</v>
      </c>
      <c r="AK8" s="8">
        <f>(C8-AJ8)^2</f>
        <v>34572.459007403231</v>
      </c>
      <c r="AL8" s="8">
        <v>0</v>
      </c>
      <c r="AM8" s="8">
        <f>$L$47+$L$48*B8+$L$49*D8+$L$50*F8</f>
        <v>89.199104895106757</v>
      </c>
      <c r="AN8" s="8">
        <f>(C8-AM8)^2</f>
        <v>8072.8616504518977</v>
      </c>
      <c r="AO8" s="8">
        <v>0</v>
      </c>
      <c r="AP8" s="8">
        <f>$R$58+$R$59*B8+$R$60*D8+$R$61*F8+$R$62*H8</f>
        <v>-11.667081818197175</v>
      </c>
      <c r="AQ8" s="8">
        <f>(C8-AP8)^2</f>
        <v>121.37609178885077</v>
      </c>
      <c r="AR8" s="8">
        <v>0</v>
      </c>
      <c r="AS8" s="8">
        <f>$Y$71+$Y$72*B8+$Y$73*D8+$Y$74*F8+$Y$75*H8+$Y$76*I8</f>
        <v>-0.56692220278068817</v>
      </c>
      <c r="AT8" s="8">
        <f>(C8-AS8)^2</f>
        <v>6.9019203908131004E-3</v>
      </c>
      <c r="AU8" s="8">
        <v>0</v>
      </c>
      <c r="AV8" s="8">
        <f>$AG$86+$AG$87*B8+$AG$88*D8+$AG$89*F8+$AG$90*H8+$AG$91*I8+$AG$92*K8</f>
        <v>-0.73128356639445968</v>
      </c>
      <c r="AW8" s="8">
        <f>(C8-AV8)^2</f>
        <v>6.6070181658025315E-3</v>
      </c>
      <c r="AX8" s="8">
        <v>0</v>
      </c>
      <c r="AY8" s="8">
        <f>$AP$103+$AP$104*B8+$AP$105*D8+$AP$106*F8+$AP$107*H8+$AP$108*I8+$AP$109*K8+$AP$110*L8</f>
        <v>-0.69126310157089677</v>
      </c>
      <c r="AZ8" s="9">
        <f>(C8-AY8)^2</f>
        <v>1.7026435512501412E-3</v>
      </c>
    </row>
    <row r="9" spans="1:52" x14ac:dyDescent="0.25">
      <c r="A9">
        <f>A8+1</f>
        <v>1</v>
      </c>
      <c r="B9">
        <f>B8+0.5</f>
        <v>0.5</v>
      </c>
      <c r="C9">
        <v>0.32</v>
      </c>
      <c r="D9">
        <f t="shared" ref="D9:D17" si="2">B9*B9</f>
        <v>0.25</v>
      </c>
      <c r="E9" s="1">
        <f t="shared" ref="E9:E18" si="3">B9*C9</f>
        <v>0.16</v>
      </c>
      <c r="F9" s="1">
        <f t="shared" ref="F9:F18" si="4">PRODUCT(B9,B9,B9)</f>
        <v>0.125</v>
      </c>
      <c r="G9">
        <f t="shared" ref="G9:G18" si="5">C9*D9</f>
        <v>0.08</v>
      </c>
      <c r="H9">
        <f t="shared" ref="H9:H18" si="6">D9*D9</f>
        <v>6.25E-2</v>
      </c>
      <c r="I9">
        <f t="shared" ref="I9:I18" si="7">F9*D9</f>
        <v>3.125E-2</v>
      </c>
      <c r="J9">
        <f t="shared" ref="J9:J18" si="8">C9*F9</f>
        <v>0.04</v>
      </c>
      <c r="K9">
        <f t="shared" ref="K9:K18" si="9">F9*F9</f>
        <v>1.5625E-2</v>
      </c>
      <c r="L9">
        <f t="shared" ref="L9:L18" si="10">H9*F9</f>
        <v>7.8125E-3</v>
      </c>
      <c r="M9">
        <f t="shared" ref="M9:M18" si="11">C9*H9</f>
        <v>0.02</v>
      </c>
      <c r="N9">
        <f t="shared" ref="N9:N18" si="12">H9*H9</f>
        <v>3.90625E-3</v>
      </c>
      <c r="O9">
        <f t="shared" ref="O9:O18" si="13">F9*K9</f>
        <v>1.953125E-3</v>
      </c>
      <c r="P9">
        <f t="shared" ref="P9:P18" si="14">C9*I9</f>
        <v>0.01</v>
      </c>
      <c r="Q9">
        <f t="shared" ref="Q9:Q18" si="15">I9*I9</f>
        <v>9.765625E-4</v>
      </c>
      <c r="R9">
        <f t="shared" ref="R9:R18" si="16">L9*H9</f>
        <v>4.8828125E-4</v>
      </c>
      <c r="S9">
        <f t="shared" ref="S9:S18" si="17">C9*K9</f>
        <v>5.0000000000000001E-3</v>
      </c>
      <c r="T9">
        <f t="shared" ref="T9:T18" si="18">K9*K9</f>
        <v>2.44140625E-4</v>
      </c>
      <c r="U9">
        <f t="shared" ref="U9:U18" si="19">K9*L9</f>
        <v>1.220703125E-4</v>
      </c>
      <c r="V9">
        <f t="shared" ref="V9:V18" si="20">C9*L9</f>
        <v>2.5000000000000001E-3</v>
      </c>
      <c r="W9">
        <f t="shared" ref="W9:W18" si="21">L9*L9</f>
        <v>6.103515625E-5</v>
      </c>
      <c r="AF9" s="7">
        <f>AF8+0.5</f>
        <v>0.5</v>
      </c>
      <c r="AG9" s="8">
        <f t="shared" si="0"/>
        <v>47.036858181818168</v>
      </c>
      <c r="AH9" s="8">
        <f t="shared" ref="AH9:AH18" si="22">(C9-AG9)^2</f>
        <v>2182.4648383801109</v>
      </c>
      <c r="AI9" s="8">
        <f t="shared" ref="AI9:AI18" si="23">AI8+0.5</f>
        <v>0.5</v>
      </c>
      <c r="AJ9" s="8">
        <f t="shared" si="1"/>
        <v>-23.262426433566315</v>
      </c>
      <c r="AK9" s="8">
        <f t="shared" ref="AK9:AK18" si="24">(C9-AJ9)^2</f>
        <v>556.13083649456723</v>
      </c>
      <c r="AL9" s="8">
        <f t="shared" ref="AL9:AL18" si="25">AL8+0.5</f>
        <v>0.5</v>
      </c>
      <c r="AM9" s="8">
        <f t="shared" ref="AM8:AM18" si="26">$L$47+$L$48*B9+$L$49*D9+$L$50*F9</f>
        <v>-78.419588811189598</v>
      </c>
      <c r="AN9" s="8">
        <f t="shared" ref="AN9:AN18" si="27">(C9-AM9)^2</f>
        <v>6199.9228461552129</v>
      </c>
      <c r="AO9" s="8">
        <f t="shared" ref="AO9:AO18" si="28">AO8+0.5</f>
        <v>0.5</v>
      </c>
      <c r="AP9" s="8">
        <f t="shared" ref="AP9:AP18" si="29">$R$58+$R$59*B9+$R$60*D9+$R$61*F9+$R$62*H9</f>
        <v>22.446597902113179</v>
      </c>
      <c r="AQ9" s="8">
        <f t="shared" ref="AQ9:AQ18" si="30">(C9-AP9)^2</f>
        <v>489.58633472179935</v>
      </c>
      <c r="AR9" s="8">
        <f t="shared" ref="AR9:AR18" si="31">AR8+0.5</f>
        <v>0.5</v>
      </c>
      <c r="AS9" s="8">
        <f t="shared" ref="AS9:AS18" si="32">$Y$71+$Y$72*B9+$Y$73*D9+$Y$74*F9+$Y$75*H9+$Y$76*I9</f>
        <v>0.24627867130118869</v>
      </c>
      <c r="AT9" s="8">
        <f t="shared" ref="AT9:AT18" si="33">(C9-AS9)^2</f>
        <v>5.4348343051181811E-3</v>
      </c>
      <c r="AU9" s="8">
        <f t="shared" ref="AU9:AU18" si="34">AU8+0.5</f>
        <v>0.5</v>
      </c>
      <c r="AV9" s="8">
        <f t="shared" ref="AV9:AV18" si="35">$AG$86+$AG$87*B9+$AG$88*D9+$AG$89*F9+$AG$90*H9+$AG$91*I9+$AG$92*K9</f>
        <v>0.77223503485363532</v>
      </c>
      <c r="AW9" s="8">
        <f t="shared" ref="AW9:AW18" si="36">(C9-AV9)^2</f>
        <v>0.20451652674906876</v>
      </c>
      <c r="AX9" s="8">
        <f t="shared" ref="AX9:AX18" si="37">AX8+0.5</f>
        <v>0.5</v>
      </c>
      <c r="AY9" s="8">
        <f t="shared" ref="AY9:AY19" si="38">$AP$103+$AP$104*B9+$AP$105*D9+$AP$106*F9+$AP$107*H9+$AP$108*I9+$AP$109*K9+$AP$110*L9</f>
        <v>0.58814089665373859</v>
      </c>
      <c r="AZ9" s="9">
        <f t="shared" ref="AZ9:AZ18" si="39">(C9-AY9)^2</f>
        <v>7.1899540458270919E-2</v>
      </c>
    </row>
    <row r="10" spans="1:52" x14ac:dyDescent="0.25">
      <c r="A10">
        <f t="shared" ref="A10:A15" si="40">A9+1</f>
        <v>2</v>
      </c>
      <c r="B10">
        <f t="shared" ref="B10:B15" si="41">B9+0.5</f>
        <v>1</v>
      </c>
      <c r="C10">
        <v>12.18</v>
      </c>
      <c r="D10">
        <f t="shared" si="2"/>
        <v>1</v>
      </c>
      <c r="E10" s="1">
        <f t="shared" si="3"/>
        <v>12.18</v>
      </c>
      <c r="F10" s="1">
        <f t="shared" si="4"/>
        <v>1</v>
      </c>
      <c r="G10">
        <f t="shared" si="5"/>
        <v>12.18</v>
      </c>
      <c r="H10">
        <f t="shared" si="6"/>
        <v>1</v>
      </c>
      <c r="I10">
        <f t="shared" si="7"/>
        <v>1</v>
      </c>
      <c r="J10">
        <f t="shared" si="8"/>
        <v>12.18</v>
      </c>
      <c r="K10">
        <f t="shared" si="9"/>
        <v>1</v>
      </c>
      <c r="L10">
        <f t="shared" si="10"/>
        <v>1</v>
      </c>
      <c r="M10">
        <f t="shared" si="11"/>
        <v>12.18</v>
      </c>
      <c r="N10">
        <f t="shared" si="12"/>
        <v>1</v>
      </c>
      <c r="O10">
        <f t="shared" si="13"/>
        <v>1</v>
      </c>
      <c r="P10">
        <f t="shared" si="14"/>
        <v>12.18</v>
      </c>
      <c r="Q10">
        <f t="shared" si="15"/>
        <v>1</v>
      </c>
      <c r="R10">
        <f t="shared" si="16"/>
        <v>1</v>
      </c>
      <c r="S10">
        <f t="shared" si="17"/>
        <v>12.18</v>
      </c>
      <c r="T10">
        <f t="shared" si="18"/>
        <v>1</v>
      </c>
      <c r="U10">
        <f t="shared" si="19"/>
        <v>1</v>
      </c>
      <c r="V10">
        <f t="shared" si="20"/>
        <v>12.18</v>
      </c>
      <c r="W10">
        <f t="shared" si="21"/>
        <v>1</v>
      </c>
      <c r="AF10" s="7">
        <f t="shared" ref="AF10:AF18" si="42">AF9+0.5</f>
        <v>1</v>
      </c>
      <c r="AG10" s="8">
        <f t="shared" si="0"/>
        <v>104.9122118181818</v>
      </c>
      <c r="AH10" s="8">
        <f t="shared" si="22"/>
        <v>8599.2631086921374</v>
      </c>
      <c r="AI10" s="8">
        <f t="shared" si="23"/>
        <v>1</v>
      </c>
      <c r="AJ10" s="8">
        <f t="shared" si="1"/>
        <v>116.62875925407924</v>
      </c>
      <c r="AK10" s="8">
        <f t="shared" si="24"/>
        <v>10909.543309716606</v>
      </c>
      <c r="AL10" s="8">
        <f t="shared" si="25"/>
        <v>1</v>
      </c>
      <c r="AM10" s="8">
        <f t="shared" si="26"/>
        <v>-85.614169463871491</v>
      </c>
      <c r="AN10" s="8">
        <f t="shared" si="27"/>
        <v>9563.699581128416</v>
      </c>
      <c r="AO10" s="8">
        <f t="shared" si="28"/>
        <v>1</v>
      </c>
      <c r="AP10" s="8">
        <f t="shared" si="29"/>
        <v>15.252017249433074</v>
      </c>
      <c r="AQ10" s="8">
        <f t="shared" si="30"/>
        <v>9.4372899808143487</v>
      </c>
      <c r="AR10" s="8">
        <f t="shared" si="31"/>
        <v>1</v>
      </c>
      <c r="AS10" s="8">
        <f t="shared" si="32"/>
        <v>11.551964044281755</v>
      </c>
      <c r="AT10" s="8">
        <f t="shared" si="33"/>
        <v>0.39442916167492897</v>
      </c>
      <c r="AU10" s="8">
        <f t="shared" si="34"/>
        <v>1</v>
      </c>
      <c r="AV10" s="8">
        <f t="shared" si="35"/>
        <v>11.234198741313488</v>
      </c>
      <c r="AW10" s="8">
        <f t="shared" si="36"/>
        <v>0.89454002093298979</v>
      </c>
      <c r="AX10" s="8">
        <f t="shared" si="37"/>
        <v>1</v>
      </c>
      <c r="AY10" s="8">
        <f t="shared" si="38"/>
        <v>11.498333809221728</v>
      </c>
      <c r="AZ10" s="9">
        <f t="shared" si="39"/>
        <v>0.46466879565015856</v>
      </c>
    </row>
    <row r="11" spans="1:52" x14ac:dyDescent="0.25">
      <c r="A11">
        <f t="shared" si="40"/>
        <v>3</v>
      </c>
      <c r="B11">
        <f t="shared" si="41"/>
        <v>1.5</v>
      </c>
      <c r="C11">
        <v>52.1</v>
      </c>
      <c r="D11">
        <f t="shared" si="2"/>
        <v>2.25</v>
      </c>
      <c r="E11" s="1">
        <f t="shared" si="3"/>
        <v>78.150000000000006</v>
      </c>
      <c r="F11" s="1">
        <f t="shared" si="4"/>
        <v>3.375</v>
      </c>
      <c r="G11">
        <f t="shared" si="5"/>
        <v>117.22500000000001</v>
      </c>
      <c r="H11">
        <f t="shared" si="6"/>
        <v>5.0625</v>
      </c>
      <c r="I11">
        <f t="shared" si="7"/>
        <v>7.59375</v>
      </c>
      <c r="J11">
        <f t="shared" si="8"/>
        <v>175.83750000000001</v>
      </c>
      <c r="K11">
        <f t="shared" si="9"/>
        <v>11.390625</v>
      </c>
      <c r="L11">
        <f t="shared" si="10"/>
        <v>17.0859375</v>
      </c>
      <c r="M11">
        <f t="shared" si="11"/>
        <v>263.75625000000002</v>
      </c>
      <c r="N11">
        <f t="shared" si="12"/>
        <v>25.62890625</v>
      </c>
      <c r="O11">
        <f t="shared" si="13"/>
        <v>38.443359375</v>
      </c>
      <c r="P11">
        <f t="shared" si="14"/>
        <v>395.63437500000003</v>
      </c>
      <c r="Q11">
        <f t="shared" si="15"/>
        <v>57.6650390625</v>
      </c>
      <c r="R11">
        <f t="shared" si="16"/>
        <v>86.49755859375</v>
      </c>
      <c r="S11">
        <f t="shared" si="17"/>
        <v>593.45156250000002</v>
      </c>
      <c r="T11">
        <f t="shared" si="18"/>
        <v>129.746337890625</v>
      </c>
      <c r="U11">
        <f t="shared" si="19"/>
        <v>194.6195068359375</v>
      </c>
      <c r="V11">
        <f t="shared" si="20"/>
        <v>890.17734374999998</v>
      </c>
      <c r="W11">
        <f t="shared" si="21"/>
        <v>291.92926025390625</v>
      </c>
      <c r="AF11" s="7">
        <f t="shared" si="42"/>
        <v>1.5</v>
      </c>
      <c r="AG11" s="8">
        <f t="shared" si="0"/>
        <v>162.78756545454544</v>
      </c>
      <c r="AH11" s="8">
        <f t="shared" si="22"/>
        <v>12251.737146254283</v>
      </c>
      <c r="AI11" s="8">
        <f t="shared" si="23"/>
        <v>1.5</v>
      </c>
      <c r="AJ11" s="8">
        <f t="shared" si="1"/>
        <v>233.08685006992994</v>
      </c>
      <c r="AK11" s="8">
        <f t="shared" si="24"/>
        <v>32756.239898235301</v>
      </c>
      <c r="AL11" s="8">
        <f t="shared" si="25"/>
        <v>1.5</v>
      </c>
      <c r="AM11" s="8">
        <f t="shared" si="26"/>
        <v>21.651060955708743</v>
      </c>
      <c r="AN11" s="8">
        <f t="shared" si="27"/>
        <v>927.13788892296463</v>
      </c>
      <c r="AO11" s="8">
        <f t="shared" si="28"/>
        <v>1.5</v>
      </c>
      <c r="AP11" s="8">
        <f t="shared" si="29"/>
        <v>38.462092074595617</v>
      </c>
      <c r="AQ11" s="8">
        <f t="shared" si="30"/>
        <v>185.99253258180772</v>
      </c>
      <c r="AR11" s="8">
        <f t="shared" si="31"/>
        <v>1.5</v>
      </c>
      <c r="AS11" s="8">
        <f t="shared" si="32"/>
        <v>53.262304895120522</v>
      </c>
      <c r="AT11" s="8">
        <f t="shared" si="33"/>
        <v>1.3509526692211244</v>
      </c>
      <c r="AU11" s="8">
        <f t="shared" si="34"/>
        <v>1.5</v>
      </c>
      <c r="AV11" s="8">
        <f t="shared" si="35"/>
        <v>52.867837622458467</v>
      </c>
      <c r="AW11" s="8">
        <f t="shared" si="36"/>
        <v>0.58957461446266868</v>
      </c>
      <c r="AX11" s="8">
        <f t="shared" si="37"/>
        <v>1.5</v>
      </c>
      <c r="AY11" s="8">
        <f t="shared" si="38"/>
        <v>52.851829436457024</v>
      </c>
      <c r="AZ11" s="9">
        <f t="shared" si="39"/>
        <v>0.56524750152328385</v>
      </c>
    </row>
    <row r="12" spans="1:52" x14ac:dyDescent="0.25">
      <c r="A12">
        <f t="shared" si="40"/>
        <v>4</v>
      </c>
      <c r="B12">
        <f t="shared" si="41"/>
        <v>2</v>
      </c>
      <c r="C12">
        <v>144.91</v>
      </c>
      <c r="D12">
        <f t="shared" si="2"/>
        <v>4</v>
      </c>
      <c r="E12" s="1">
        <f t="shared" si="3"/>
        <v>289.82</v>
      </c>
      <c r="F12" s="1">
        <f t="shared" si="4"/>
        <v>8</v>
      </c>
      <c r="G12">
        <f t="shared" si="5"/>
        <v>579.64</v>
      </c>
      <c r="H12">
        <f t="shared" si="6"/>
        <v>16</v>
      </c>
      <c r="I12">
        <f t="shared" si="7"/>
        <v>32</v>
      </c>
      <c r="J12">
        <f t="shared" si="8"/>
        <v>1159.28</v>
      </c>
      <c r="K12">
        <f t="shared" si="9"/>
        <v>64</v>
      </c>
      <c r="L12">
        <f t="shared" si="10"/>
        <v>128</v>
      </c>
      <c r="M12">
        <f t="shared" si="11"/>
        <v>2318.56</v>
      </c>
      <c r="N12">
        <f t="shared" si="12"/>
        <v>256</v>
      </c>
      <c r="O12">
        <f t="shared" si="13"/>
        <v>512</v>
      </c>
      <c r="P12">
        <f t="shared" si="14"/>
        <v>4637.12</v>
      </c>
      <c r="Q12">
        <f t="shared" si="15"/>
        <v>1024</v>
      </c>
      <c r="R12">
        <f t="shared" si="16"/>
        <v>2048</v>
      </c>
      <c r="S12">
        <f t="shared" si="17"/>
        <v>9274.24</v>
      </c>
      <c r="T12">
        <f t="shared" si="18"/>
        <v>4096</v>
      </c>
      <c r="U12">
        <f t="shared" si="19"/>
        <v>8192</v>
      </c>
      <c r="V12">
        <f t="shared" si="20"/>
        <v>18548.48</v>
      </c>
      <c r="W12">
        <f t="shared" si="21"/>
        <v>16384</v>
      </c>
      <c r="AF12" s="7">
        <f t="shared" si="42"/>
        <v>2</v>
      </c>
      <c r="AG12" s="8">
        <f t="shared" si="0"/>
        <v>220.66291909090907</v>
      </c>
      <c r="AH12" s="8">
        <f t="shared" si="22"/>
        <v>5738.5047507938161</v>
      </c>
      <c r="AI12" s="8">
        <f t="shared" si="23"/>
        <v>2</v>
      </c>
      <c r="AJ12" s="8">
        <f t="shared" si="1"/>
        <v>326.11184601398583</v>
      </c>
      <c r="AK12" s="8">
        <f t="shared" si="24"/>
        <v>32834.108998876232</v>
      </c>
      <c r="AL12" s="8">
        <f t="shared" si="25"/>
        <v>2</v>
      </c>
      <c r="AM12" s="8">
        <f>$L$47+$L$48*B12+$L$49*D12+$L$50*F12</f>
        <v>197.41180046619883</v>
      </c>
      <c r="AN12" s="8">
        <f t="shared" si="27"/>
        <v>2756.4390521925557</v>
      </c>
      <c r="AO12" s="8">
        <f t="shared" si="28"/>
        <v>2</v>
      </c>
      <c r="AP12" s="8">
        <f t="shared" si="29"/>
        <v>130.16767599066668</v>
      </c>
      <c r="AQ12" s="8">
        <f t="shared" si="30"/>
        <v>217.33611719616556</v>
      </c>
      <c r="AR12" s="8">
        <f t="shared" si="31"/>
        <v>2</v>
      </c>
      <c r="AS12" s="8">
        <f t="shared" si="32"/>
        <v>144.96788881120693</v>
      </c>
      <c r="AT12" s="8">
        <f t="shared" si="33"/>
        <v>3.3511144629523315E-3</v>
      </c>
      <c r="AU12" s="8">
        <f t="shared" si="34"/>
        <v>2</v>
      </c>
      <c r="AV12" s="8">
        <f t="shared" si="35"/>
        <v>145.09937790208286</v>
      </c>
      <c r="AW12" s="8">
        <f t="shared" si="36"/>
        <v>3.5863989797308121E-2</v>
      </c>
      <c r="AX12" s="8">
        <f t="shared" si="37"/>
        <v>2</v>
      </c>
      <c r="AY12" s="8">
        <f t="shared" si="38"/>
        <v>144.87526329898628</v>
      </c>
      <c r="AZ12" s="9">
        <f t="shared" si="39"/>
        <v>1.2066383973161176E-3</v>
      </c>
    </row>
    <row r="13" spans="1:52" x14ac:dyDescent="0.25">
      <c r="A13">
        <f t="shared" si="40"/>
        <v>5</v>
      </c>
      <c r="B13">
        <f t="shared" si="41"/>
        <v>2.5</v>
      </c>
      <c r="C13">
        <v>296.07</v>
      </c>
      <c r="D13">
        <f t="shared" si="2"/>
        <v>6.25</v>
      </c>
      <c r="E13" s="1">
        <f t="shared" si="3"/>
        <v>740.17499999999995</v>
      </c>
      <c r="F13" s="1">
        <f t="shared" si="4"/>
        <v>15.625</v>
      </c>
      <c r="G13">
        <f t="shared" si="5"/>
        <v>1850.4375</v>
      </c>
      <c r="H13">
        <f t="shared" si="6"/>
        <v>39.0625</v>
      </c>
      <c r="I13">
        <f t="shared" si="7"/>
        <v>97.65625</v>
      </c>
      <c r="J13">
        <f t="shared" si="8"/>
        <v>4626.09375</v>
      </c>
      <c r="K13">
        <f t="shared" si="9"/>
        <v>244.140625</v>
      </c>
      <c r="L13">
        <f t="shared" si="10"/>
        <v>610.3515625</v>
      </c>
      <c r="M13">
        <f t="shared" si="11"/>
        <v>11565.234375</v>
      </c>
      <c r="N13">
        <f t="shared" si="12"/>
        <v>1525.87890625</v>
      </c>
      <c r="O13">
        <f t="shared" si="13"/>
        <v>3814.697265625</v>
      </c>
      <c r="P13">
        <f t="shared" si="14"/>
        <v>28913.0859375</v>
      </c>
      <c r="Q13">
        <f t="shared" si="15"/>
        <v>9536.7431640625</v>
      </c>
      <c r="R13">
        <f t="shared" si="16"/>
        <v>23841.85791015625</v>
      </c>
      <c r="S13">
        <f t="shared" si="17"/>
        <v>72282.71484375</v>
      </c>
      <c r="T13">
        <f t="shared" si="18"/>
        <v>59604.644775390625</v>
      </c>
      <c r="U13">
        <f t="shared" si="19"/>
        <v>149011.61193847656</v>
      </c>
      <c r="V13">
        <f t="shared" si="20"/>
        <v>180706.787109375</v>
      </c>
      <c r="W13">
        <f t="shared" si="21"/>
        <v>372529.02984619141</v>
      </c>
      <c r="AF13" s="7">
        <f t="shared" si="42"/>
        <v>2.5</v>
      </c>
      <c r="AG13" s="8">
        <f t="shared" si="0"/>
        <v>278.53827272727273</v>
      </c>
      <c r="AH13" s="8">
        <f t="shared" si="22"/>
        <v>307.36146116528903</v>
      </c>
      <c r="AI13" s="8">
        <f t="shared" si="23"/>
        <v>2.5</v>
      </c>
      <c r="AJ13" s="8">
        <f t="shared" si="1"/>
        <v>395.70374708624689</v>
      </c>
      <c r="AK13" s="8">
        <f t="shared" si="24"/>
        <v>9926.8835584462122</v>
      </c>
      <c r="AL13" s="8">
        <f t="shared" si="25"/>
        <v>2.5</v>
      </c>
      <c r="AM13" s="8">
        <f t="shared" si="26"/>
        <v>395.70374708624649</v>
      </c>
      <c r="AN13" s="8">
        <f t="shared" si="27"/>
        <v>9926.883558446134</v>
      </c>
      <c r="AO13" s="8">
        <f t="shared" si="28"/>
        <v>2.5</v>
      </c>
      <c r="AP13" s="8">
        <f t="shared" si="29"/>
        <v>294.83756037294518</v>
      </c>
      <c r="AQ13" s="8">
        <f t="shared" si="30"/>
        <v>1.5189074343350148</v>
      </c>
      <c r="AR13" s="8">
        <f t="shared" si="31"/>
        <v>2.5</v>
      </c>
      <c r="AS13" s="8">
        <f t="shared" si="32"/>
        <v>294.83756037296325</v>
      </c>
      <c r="AT13" s="8">
        <f t="shared" si="33"/>
        <v>1.5189074342904592</v>
      </c>
      <c r="AU13" s="8">
        <f t="shared" si="34"/>
        <v>2.5</v>
      </c>
      <c r="AV13" s="8">
        <f t="shared" si="35"/>
        <v>295.27585734257752</v>
      </c>
      <c r="AW13" s="8">
        <f t="shared" si="36"/>
        <v>0.63066256033802137</v>
      </c>
      <c r="AX13" s="8">
        <f t="shared" si="37"/>
        <v>2.5</v>
      </c>
      <c r="AY13" s="8">
        <f t="shared" si="38"/>
        <v>295.2758573426533</v>
      </c>
      <c r="AZ13" s="9">
        <f t="shared" si="39"/>
        <v>0.63066256021767342</v>
      </c>
    </row>
    <row r="14" spans="1:52" x14ac:dyDescent="0.25">
      <c r="A14">
        <f t="shared" si="40"/>
        <v>6</v>
      </c>
      <c r="B14">
        <f t="shared" si="41"/>
        <v>3</v>
      </c>
      <c r="C14">
        <v>488.1</v>
      </c>
      <c r="D14">
        <f t="shared" si="2"/>
        <v>9</v>
      </c>
      <c r="E14" s="1">
        <f t="shared" si="3"/>
        <v>1464.3000000000002</v>
      </c>
      <c r="F14" s="1">
        <f t="shared" si="4"/>
        <v>27</v>
      </c>
      <c r="G14">
        <f t="shared" si="5"/>
        <v>4392.9000000000005</v>
      </c>
      <c r="H14">
        <f t="shared" si="6"/>
        <v>81</v>
      </c>
      <c r="I14">
        <f t="shared" si="7"/>
        <v>243</v>
      </c>
      <c r="J14">
        <f t="shared" si="8"/>
        <v>13178.7</v>
      </c>
      <c r="K14">
        <f t="shared" si="9"/>
        <v>729</v>
      </c>
      <c r="L14">
        <f t="shared" si="10"/>
        <v>2187</v>
      </c>
      <c r="M14">
        <f t="shared" si="11"/>
        <v>39536.1</v>
      </c>
      <c r="N14">
        <f t="shared" si="12"/>
        <v>6561</v>
      </c>
      <c r="O14">
        <f t="shared" si="13"/>
        <v>19683</v>
      </c>
      <c r="P14">
        <f t="shared" si="14"/>
        <v>118608.3</v>
      </c>
      <c r="Q14">
        <f t="shared" si="15"/>
        <v>59049</v>
      </c>
      <c r="R14">
        <f t="shared" si="16"/>
        <v>177147</v>
      </c>
      <c r="S14">
        <f t="shared" si="17"/>
        <v>355824.9</v>
      </c>
      <c r="T14">
        <f t="shared" si="18"/>
        <v>531441</v>
      </c>
      <c r="U14">
        <f t="shared" si="19"/>
        <v>1594323</v>
      </c>
      <c r="V14">
        <f t="shared" si="20"/>
        <v>1067474.7</v>
      </c>
      <c r="W14">
        <f t="shared" si="21"/>
        <v>4782969</v>
      </c>
      <c r="AF14" s="7">
        <f t="shared" si="42"/>
        <v>3</v>
      </c>
      <c r="AG14" s="8">
        <f t="shared" si="0"/>
        <v>336.41362636363635</v>
      </c>
      <c r="AH14" s="8">
        <f t="shared" si="22"/>
        <v>23008.755946950521</v>
      </c>
      <c r="AI14" s="8">
        <f t="shared" si="23"/>
        <v>3</v>
      </c>
      <c r="AJ14" s="8">
        <f t="shared" si="1"/>
        <v>441.86255328671297</v>
      </c>
      <c r="AK14" s="8">
        <f t="shared" si="24"/>
        <v>2137.9014785640602</v>
      </c>
      <c r="AL14" s="8">
        <f t="shared" si="25"/>
        <v>3</v>
      </c>
      <c r="AM14" s="8">
        <f t="shared" si="26"/>
        <v>570.56259883449889</v>
      </c>
      <c r="AN14" s="8">
        <f t="shared" si="27"/>
        <v>6800.0802065394928</v>
      </c>
      <c r="AO14" s="8">
        <f t="shared" si="28"/>
        <v>3</v>
      </c>
      <c r="AP14" s="8">
        <f t="shared" si="29"/>
        <v>503.31847435896384</v>
      </c>
      <c r="AQ14" s="8">
        <f t="shared" si="30"/>
        <v>231.60196181443916</v>
      </c>
      <c r="AR14" s="8">
        <f t="shared" si="31"/>
        <v>3</v>
      </c>
      <c r="AS14" s="8">
        <f t="shared" si="32"/>
        <v>488.51826153844718</v>
      </c>
      <c r="AT14" s="8">
        <f t="shared" si="33"/>
        <v>0.17494271454418062</v>
      </c>
      <c r="AU14" s="8">
        <f t="shared" si="34"/>
        <v>3</v>
      </c>
      <c r="AV14" s="8">
        <f t="shared" si="35"/>
        <v>488.64975062933854</v>
      </c>
      <c r="AW14" s="8">
        <f t="shared" si="36"/>
        <v>0.30222575445809724</v>
      </c>
      <c r="AX14" s="8">
        <f t="shared" si="37"/>
        <v>3</v>
      </c>
      <c r="AY14" s="8">
        <f t="shared" si="38"/>
        <v>488.87386523248341</v>
      </c>
      <c r="AZ14" s="9">
        <f t="shared" si="39"/>
        <v>0.59886739804656797</v>
      </c>
    </row>
    <row r="15" spans="1:52" x14ac:dyDescent="0.25">
      <c r="A15">
        <f t="shared" si="40"/>
        <v>7</v>
      </c>
      <c r="B15">
        <f t="shared" si="41"/>
        <v>3.5</v>
      </c>
      <c r="C15">
        <v>677.82870000000003</v>
      </c>
      <c r="D15">
        <f t="shared" si="2"/>
        <v>12.25</v>
      </c>
      <c r="E15" s="1">
        <f t="shared" si="3"/>
        <v>2372.4004500000001</v>
      </c>
      <c r="F15" s="1">
        <f t="shared" si="4"/>
        <v>42.875</v>
      </c>
      <c r="G15">
        <f t="shared" si="5"/>
        <v>8303.4015749999999</v>
      </c>
      <c r="H15">
        <f t="shared" si="6"/>
        <v>150.0625</v>
      </c>
      <c r="I15">
        <f t="shared" si="7"/>
        <v>525.21875</v>
      </c>
      <c r="J15">
        <f t="shared" si="8"/>
        <v>29061.905512500001</v>
      </c>
      <c r="K15">
        <f t="shared" si="9"/>
        <v>1838.265625</v>
      </c>
      <c r="L15">
        <f t="shared" si="10"/>
        <v>6433.9296875</v>
      </c>
      <c r="M15">
        <f t="shared" si="11"/>
        <v>101716.66929375</v>
      </c>
      <c r="N15">
        <f t="shared" si="12"/>
        <v>22518.75390625</v>
      </c>
      <c r="O15">
        <f t="shared" si="13"/>
        <v>78815.638671875</v>
      </c>
      <c r="P15">
        <f t="shared" si="14"/>
        <v>356008.34252812504</v>
      </c>
      <c r="Q15">
        <f t="shared" si="15"/>
        <v>275854.7353515625</v>
      </c>
      <c r="R15">
        <f t="shared" si="16"/>
        <v>965491.57373046875</v>
      </c>
      <c r="S15">
        <f t="shared" si="17"/>
        <v>1246029.1988484375</v>
      </c>
      <c r="T15">
        <f t="shared" si="18"/>
        <v>3379220.5080566406</v>
      </c>
      <c r="U15">
        <f t="shared" si="19"/>
        <v>11827271.778198242</v>
      </c>
      <c r="V15">
        <f t="shared" si="20"/>
        <v>4361102.1959695313</v>
      </c>
      <c r="W15">
        <f t="shared" si="21"/>
        <v>41395451.223693848</v>
      </c>
      <c r="AF15" s="7">
        <f t="shared" si="42"/>
        <v>3.5</v>
      </c>
      <c r="AG15" s="8">
        <f t="shared" si="0"/>
        <v>394.28897999999998</v>
      </c>
      <c r="AH15" s="8">
        <f t="shared" si="22"/>
        <v>80394.772817678429</v>
      </c>
      <c r="AI15" s="8">
        <f t="shared" si="23"/>
        <v>3.5</v>
      </c>
      <c r="AJ15" s="8">
        <f t="shared" si="1"/>
        <v>464.58826461538422</v>
      </c>
      <c r="AK15" s="8">
        <f t="shared" si="24"/>
        <v>45471.483283020512</v>
      </c>
      <c r="AL15" s="8">
        <f t="shared" si="25"/>
        <v>3.5</v>
      </c>
      <c r="AM15" s="8">
        <f t="shared" si="26"/>
        <v>676.02405372960402</v>
      </c>
      <c r="AN15" s="8">
        <f t="shared" si="27"/>
        <v>3.2567481612542144</v>
      </c>
      <c r="AO15" s="8">
        <f t="shared" si="28"/>
        <v>3.5</v>
      </c>
      <c r="AP15" s="8">
        <f t="shared" si="29"/>
        <v>692.83508484848562</v>
      </c>
      <c r="AQ15" s="8">
        <f t="shared" si="30"/>
        <v>225.19158622085806</v>
      </c>
      <c r="AR15" s="8">
        <f t="shared" si="31"/>
        <v>3.5</v>
      </c>
      <c r="AS15" s="8">
        <f t="shared" si="32"/>
        <v>678.034872027956</v>
      </c>
      <c r="AT15" s="8">
        <f t="shared" si="33"/>
        <v>4.2506905111478192E-2</v>
      </c>
      <c r="AU15" s="8">
        <f t="shared" si="34"/>
        <v>3.5</v>
      </c>
      <c r="AV15" s="8">
        <f t="shared" si="35"/>
        <v>677.64040475530896</v>
      </c>
      <c r="AW15" s="8">
        <f t="shared" si="36"/>
        <v>3.5455099173266981E-2</v>
      </c>
      <c r="AX15" s="8">
        <f t="shared" si="37"/>
        <v>3.5</v>
      </c>
      <c r="AY15" s="8">
        <f t="shared" si="38"/>
        <v>677.65641294117995</v>
      </c>
      <c r="AZ15" s="9">
        <f t="shared" si="39"/>
        <v>2.9682830636871944E-2</v>
      </c>
    </row>
    <row r="16" spans="1:52" x14ac:dyDescent="0.25">
      <c r="A16">
        <f>A15+1</f>
        <v>8</v>
      </c>
      <c r="B16">
        <f>B15+0.5</f>
        <v>4</v>
      </c>
      <c r="C16">
        <v>770.27</v>
      </c>
      <c r="D16">
        <f t="shared" si="2"/>
        <v>16</v>
      </c>
      <c r="E16" s="1">
        <f t="shared" si="3"/>
        <v>3081.08</v>
      </c>
      <c r="F16" s="1">
        <f t="shared" si="4"/>
        <v>64</v>
      </c>
      <c r="G16">
        <f t="shared" si="5"/>
        <v>12324.32</v>
      </c>
      <c r="H16">
        <f t="shared" si="6"/>
        <v>256</v>
      </c>
      <c r="I16">
        <f t="shared" si="7"/>
        <v>1024</v>
      </c>
      <c r="J16">
        <f t="shared" si="8"/>
        <v>49297.279999999999</v>
      </c>
      <c r="K16">
        <f t="shared" si="9"/>
        <v>4096</v>
      </c>
      <c r="L16">
        <f t="shared" si="10"/>
        <v>16384</v>
      </c>
      <c r="M16">
        <f t="shared" si="11"/>
        <v>197189.12</v>
      </c>
      <c r="N16">
        <f t="shared" si="12"/>
        <v>65536</v>
      </c>
      <c r="O16">
        <f t="shared" si="13"/>
        <v>262144</v>
      </c>
      <c r="P16">
        <f t="shared" si="14"/>
        <v>788756.47999999998</v>
      </c>
      <c r="Q16">
        <f t="shared" si="15"/>
        <v>1048576</v>
      </c>
      <c r="R16">
        <f t="shared" si="16"/>
        <v>4194304</v>
      </c>
      <c r="S16">
        <f t="shared" si="17"/>
        <v>3155025.9199999999</v>
      </c>
      <c r="T16">
        <f t="shared" si="18"/>
        <v>16777216</v>
      </c>
      <c r="U16">
        <f t="shared" si="19"/>
        <v>67108864</v>
      </c>
      <c r="V16">
        <f t="shared" si="20"/>
        <v>12620103.68</v>
      </c>
      <c r="W16">
        <f t="shared" si="21"/>
        <v>268435456</v>
      </c>
      <c r="AF16" s="7">
        <f t="shared" si="42"/>
        <v>4</v>
      </c>
      <c r="AG16" s="8">
        <f t="shared" si="0"/>
        <v>452.16433363636361</v>
      </c>
      <c r="AH16" s="8">
        <f t="shared" si="22"/>
        <v>101191.21497265314</v>
      </c>
      <c r="AI16" s="8">
        <f t="shared" si="23"/>
        <v>4</v>
      </c>
      <c r="AJ16" s="8">
        <f t="shared" si="1"/>
        <v>463.88088107226099</v>
      </c>
      <c r="AK16" s="8">
        <f t="shared" si="24"/>
        <v>93874.292197316187</v>
      </c>
      <c r="AL16" s="8">
        <f t="shared" si="25"/>
        <v>4</v>
      </c>
      <c r="AM16" s="8">
        <f t="shared" si="26"/>
        <v>666.123809790211</v>
      </c>
      <c r="AN16" s="8">
        <f t="shared" si="27"/>
        <v>10846.428935213547</v>
      </c>
      <c r="AO16" s="8">
        <f t="shared" si="28"/>
        <v>4</v>
      </c>
      <c r="AP16" s="8">
        <f t="shared" si="29"/>
        <v>766.98999650350925</v>
      </c>
      <c r="AQ16" s="8">
        <f t="shared" si="30"/>
        <v>10.758422936991449</v>
      </c>
      <c r="AR16" s="8">
        <f t="shared" si="31"/>
        <v>4</v>
      </c>
      <c r="AS16" s="8">
        <f t="shared" si="32"/>
        <v>770.69004970862716</v>
      </c>
      <c r="AT16" s="8">
        <f t="shared" si="33"/>
        <v>0.17644175771777484</v>
      </c>
      <c r="AU16" s="8">
        <f t="shared" si="34"/>
        <v>4</v>
      </c>
      <c r="AV16" s="8">
        <f t="shared" si="35"/>
        <v>770.37228440565491</v>
      </c>
      <c r="AW16" s="8">
        <f t="shared" si="36"/>
        <v>1.0462099640181759E-2</v>
      </c>
      <c r="AX16" s="8">
        <f t="shared" si="37"/>
        <v>4</v>
      </c>
      <c r="AY16" s="8">
        <f t="shared" si="38"/>
        <v>770.10814933763459</v>
      </c>
      <c r="AZ16" s="9">
        <f t="shared" si="39"/>
        <v>2.6195636908117312E-2</v>
      </c>
    </row>
    <row r="17" spans="1:52" x14ac:dyDescent="0.25">
      <c r="A17">
        <f t="shared" ref="A17:A18" si="43">A16+1</f>
        <v>9</v>
      </c>
      <c r="B17">
        <f t="shared" ref="B17:B18" si="44">B16+0.5</f>
        <v>4.5</v>
      </c>
      <c r="C17">
        <v>618.55999999999995</v>
      </c>
      <c r="D17">
        <f t="shared" si="2"/>
        <v>20.25</v>
      </c>
      <c r="E17" s="1">
        <f t="shared" si="3"/>
        <v>2783.5199999999995</v>
      </c>
      <c r="F17" s="1">
        <f t="shared" si="4"/>
        <v>91.125</v>
      </c>
      <c r="G17">
        <f t="shared" si="5"/>
        <v>12525.839999999998</v>
      </c>
      <c r="H17">
        <f t="shared" si="6"/>
        <v>410.0625</v>
      </c>
      <c r="I17">
        <f t="shared" si="7"/>
        <v>1845.28125</v>
      </c>
      <c r="J17">
        <f t="shared" si="8"/>
        <v>56366.279999999992</v>
      </c>
      <c r="K17">
        <f t="shared" si="9"/>
        <v>8303.765625</v>
      </c>
      <c r="L17">
        <f t="shared" si="10"/>
        <v>37366.9453125</v>
      </c>
      <c r="M17">
        <f t="shared" si="11"/>
        <v>253648.25999999998</v>
      </c>
      <c r="N17">
        <f t="shared" si="12"/>
        <v>168151.25390625</v>
      </c>
      <c r="O17">
        <f t="shared" si="13"/>
        <v>756680.642578125</v>
      </c>
      <c r="P17">
        <f t="shared" si="14"/>
        <v>1141417.17</v>
      </c>
      <c r="Q17">
        <f t="shared" si="15"/>
        <v>3405062.8916015625</v>
      </c>
      <c r="R17">
        <f t="shared" si="16"/>
        <v>15322783.012207031</v>
      </c>
      <c r="S17">
        <f t="shared" si="17"/>
        <v>5136377.2649999997</v>
      </c>
      <c r="T17">
        <f t="shared" si="18"/>
        <v>68952523.554931641</v>
      </c>
      <c r="U17">
        <f t="shared" si="19"/>
        <v>310286355.99719238</v>
      </c>
      <c r="V17">
        <f t="shared" si="20"/>
        <v>23113697.692499999</v>
      </c>
      <c r="W17">
        <f t="shared" si="21"/>
        <v>1396288601.9873657</v>
      </c>
      <c r="AF17" s="7">
        <f t="shared" si="42"/>
        <v>4.5</v>
      </c>
      <c r="AG17" s="8">
        <f t="shared" si="0"/>
        <v>510.03968727272724</v>
      </c>
      <c r="AH17" s="8">
        <f t="shared" si="22"/>
        <v>11776.658274425068</v>
      </c>
      <c r="AI17" s="8">
        <f t="shared" si="23"/>
        <v>4.5</v>
      </c>
      <c r="AJ17" s="8">
        <f t="shared" si="1"/>
        <v>439.74040265734243</v>
      </c>
      <c r="AK17" s="8">
        <f t="shared" si="24"/>
        <v>31976.448393790168</v>
      </c>
      <c r="AL17" s="8">
        <f t="shared" si="25"/>
        <v>4.5</v>
      </c>
      <c r="AM17" s="8">
        <f t="shared" si="26"/>
        <v>494.89756503496483</v>
      </c>
      <c r="AN17" s="8">
        <f t="shared" si="27"/>
        <v>15292.39782148154</v>
      </c>
      <c r="AO17" s="8">
        <f t="shared" si="28"/>
        <v>4.5</v>
      </c>
      <c r="AP17" s="8">
        <f t="shared" si="29"/>
        <v>595.76375174826535</v>
      </c>
      <c r="AQ17" s="8">
        <f t="shared" si="30"/>
        <v>519.66893435471263</v>
      </c>
      <c r="AR17" s="8">
        <f t="shared" si="31"/>
        <v>4.5</v>
      </c>
      <c r="AS17" s="8">
        <f t="shared" si="32"/>
        <v>617.96407097904375</v>
      </c>
      <c r="AT17" s="8">
        <f t="shared" si="33"/>
        <v>0.3551313980178048</v>
      </c>
      <c r="AU17" s="8">
        <f t="shared" si="34"/>
        <v>4.5</v>
      </c>
      <c r="AV17" s="8">
        <f t="shared" si="35"/>
        <v>618.4900273425734</v>
      </c>
      <c r="AW17" s="8">
        <f t="shared" si="36"/>
        <v>4.8961727873328897E-3</v>
      </c>
      <c r="AX17" s="8">
        <f t="shared" si="37"/>
        <v>4.5</v>
      </c>
      <c r="AY17" s="8">
        <f t="shared" si="38"/>
        <v>618.67412148093626</v>
      </c>
      <c r="AZ17" s="9">
        <f t="shared" si="39"/>
        <v>1.3023712411098651E-2</v>
      </c>
    </row>
    <row r="18" spans="1:52" x14ac:dyDescent="0.25">
      <c r="A18">
        <f t="shared" si="43"/>
        <v>10</v>
      </c>
      <c r="B18">
        <f t="shared" si="44"/>
        <v>5</v>
      </c>
      <c r="C18">
        <v>4.2323000000000004</v>
      </c>
      <c r="D18">
        <f>B18*B18</f>
        <v>25</v>
      </c>
      <c r="E18" s="1">
        <f t="shared" si="3"/>
        <v>21.161500000000004</v>
      </c>
      <c r="F18" s="1">
        <f t="shared" si="4"/>
        <v>125</v>
      </c>
      <c r="G18">
        <f t="shared" si="5"/>
        <v>105.8075</v>
      </c>
      <c r="H18">
        <f t="shared" si="6"/>
        <v>625</v>
      </c>
      <c r="I18">
        <f t="shared" si="7"/>
        <v>3125</v>
      </c>
      <c r="J18">
        <f t="shared" si="8"/>
        <v>529.03750000000002</v>
      </c>
      <c r="K18">
        <f t="shared" si="9"/>
        <v>15625</v>
      </c>
      <c r="L18">
        <f t="shared" si="10"/>
        <v>78125</v>
      </c>
      <c r="M18">
        <f t="shared" si="11"/>
        <v>2645.1875000000005</v>
      </c>
      <c r="N18">
        <f t="shared" si="12"/>
        <v>390625</v>
      </c>
      <c r="O18">
        <f t="shared" si="13"/>
        <v>1953125</v>
      </c>
      <c r="P18">
        <f t="shared" si="14"/>
        <v>13225.937500000002</v>
      </c>
      <c r="Q18">
        <f t="shared" si="15"/>
        <v>9765625</v>
      </c>
      <c r="R18">
        <f t="shared" si="16"/>
        <v>48828125</v>
      </c>
      <c r="S18">
        <f t="shared" si="17"/>
        <v>66129.6875</v>
      </c>
      <c r="T18">
        <f t="shared" si="18"/>
        <v>244140625</v>
      </c>
      <c r="U18">
        <f t="shared" si="19"/>
        <v>1220703125</v>
      </c>
      <c r="V18">
        <f t="shared" si="20"/>
        <v>330648.43750000006</v>
      </c>
      <c r="W18">
        <f t="shared" si="21"/>
        <v>6103515625</v>
      </c>
      <c r="AF18" s="7">
        <f t="shared" si="42"/>
        <v>5</v>
      </c>
      <c r="AG18" s="8">
        <f t="shared" si="0"/>
        <v>567.91504090909098</v>
      </c>
      <c r="AH18" s="8">
        <f t="shared" si="22"/>
        <v>317738.23239878536</v>
      </c>
      <c r="AI18" s="8">
        <f t="shared" si="23"/>
        <v>5</v>
      </c>
      <c r="AJ18" s="8">
        <f t="shared" si="1"/>
        <v>392.16682937062956</v>
      </c>
      <c r="AK18" s="8">
        <f t="shared" si="24"/>
        <v>150493.19907801185</v>
      </c>
      <c r="AL18" s="8">
        <f t="shared" si="25"/>
        <v>5</v>
      </c>
      <c r="AM18" s="8">
        <f t="shared" si="26"/>
        <v>116.38101748251574</v>
      </c>
      <c r="AN18" s="8">
        <f t="shared" si="27"/>
        <v>12577.334832973134</v>
      </c>
      <c r="AO18" s="8">
        <f t="shared" si="28"/>
        <v>5</v>
      </c>
      <c r="AP18" s="8">
        <f t="shared" si="29"/>
        <v>15.514830769217951</v>
      </c>
      <c r="AQ18" s="8">
        <f t="shared" si="30"/>
        <v>127.29550055834981</v>
      </c>
      <c r="AR18" s="8">
        <f t="shared" si="31"/>
        <v>5</v>
      </c>
      <c r="AS18" s="8">
        <f t="shared" si="32"/>
        <v>4.414671153836025</v>
      </c>
      <c r="AT18" s="8">
        <f t="shared" si="33"/>
        <v>3.325923775148297E-2</v>
      </c>
      <c r="AU18" s="8">
        <f t="shared" si="34"/>
        <v>5</v>
      </c>
      <c r="AV18" s="8">
        <f t="shared" si="35"/>
        <v>4.2503097902350646</v>
      </c>
      <c r="AW18" s="8">
        <f t="shared" si="36"/>
        <v>3.2435254431101437E-4</v>
      </c>
      <c r="AX18" s="8">
        <f t="shared" si="37"/>
        <v>5</v>
      </c>
      <c r="AY18" s="8">
        <f t="shared" si="38"/>
        <v>4.2102893253650109</v>
      </c>
      <c r="AZ18" s="9">
        <f t="shared" si="39"/>
        <v>4.8446979788737077E-4</v>
      </c>
    </row>
    <row r="19" spans="1:52" x14ac:dyDescent="0.25">
      <c r="A19" s="1" t="s">
        <v>5</v>
      </c>
      <c r="B19" s="2">
        <f t="shared" ref="B19:N19" si="45">SUM(B8:B18)</f>
        <v>27.5</v>
      </c>
      <c r="C19" s="2">
        <f t="shared" si="45"/>
        <v>3063.9210000000003</v>
      </c>
      <c r="D19" s="2">
        <f t="shared" si="45"/>
        <v>96.25</v>
      </c>
      <c r="E19" s="3">
        <f t="shared" si="45"/>
        <v>10842.94695</v>
      </c>
      <c r="F19" s="3">
        <f t="shared" si="45"/>
        <v>378.125</v>
      </c>
      <c r="G19" s="3">
        <f t="shared" si="45"/>
        <v>40211.831575000004</v>
      </c>
      <c r="H19" s="3">
        <f t="shared" si="45"/>
        <v>1583.3125</v>
      </c>
      <c r="I19" s="3">
        <f t="shared" si="45"/>
        <v>6900.78125</v>
      </c>
      <c r="J19" s="3">
        <f t="shared" si="45"/>
        <v>154406.63426250001</v>
      </c>
      <c r="K19" s="3">
        <f t="shared" si="45"/>
        <v>30912.578125</v>
      </c>
      <c r="L19" s="3">
        <f t="shared" si="45"/>
        <v>141253.3203125</v>
      </c>
      <c r="M19" s="3">
        <f t="shared" si="45"/>
        <v>608895.08741875004</v>
      </c>
      <c r="N19" s="3">
        <f t="shared" si="45"/>
        <v>655200.51953125</v>
      </c>
      <c r="O19" s="3">
        <f t="shared" ref="O19:P19" si="46">SUM(O8:O18)</f>
        <v>3074814.423828125</v>
      </c>
      <c r="P19" s="3">
        <f t="shared" si="46"/>
        <v>2451974.260340625</v>
      </c>
      <c r="Q19" s="3">
        <f t="shared" ref="Q19" si="47">SUM(Q8:Q18)</f>
        <v>14564787.036132812</v>
      </c>
      <c r="R19" s="3">
        <f t="shared" ref="R19" si="48">SUM(R8:R18)</f>
        <v>69513827.941894531</v>
      </c>
      <c r="S19" s="3">
        <f t="shared" ref="S19" si="49">SUM(S8:S18)</f>
        <v>10041549.562754687</v>
      </c>
      <c r="T19" s="3">
        <f t="shared" ref="T19:U19" si="50">SUM(T8:T18)</f>
        <v>333844857.4543457</v>
      </c>
      <c r="U19" s="3">
        <f t="shared" si="50"/>
        <v>1611677339.006958</v>
      </c>
      <c r="V19" s="3">
        <f t="shared" ref="V19:W19" si="51">SUM(V8:V18)</f>
        <v>41693184.332922652</v>
      </c>
      <c r="W19" s="3">
        <f t="shared" si="51"/>
        <v>7814807309.1702271</v>
      </c>
      <c r="AF19" s="25"/>
      <c r="AG19" s="13"/>
      <c r="AH19" s="19">
        <f>SUM(AH8:AH18)</f>
        <v>563292.77115540544</v>
      </c>
      <c r="AI19" s="13"/>
      <c r="AJ19" s="13"/>
      <c r="AK19" s="19">
        <f>SUM(AK8:AK18)</f>
        <v>445508.69003987493</v>
      </c>
      <c r="AL19" s="13"/>
      <c r="AM19" s="13"/>
      <c r="AN19" s="19">
        <f>SUM(AN8:AN18)</f>
        <v>82966.443121666161</v>
      </c>
      <c r="AO19" s="13"/>
      <c r="AP19" s="13"/>
      <c r="AQ19" s="19">
        <f>SUM(AQ8:AQ18)</f>
        <v>2139.763679589124</v>
      </c>
      <c r="AR19" s="13"/>
      <c r="AS19" s="13"/>
      <c r="AT19" s="19">
        <f>SUM(AT8:AT18)</f>
        <v>4.0622591474881169</v>
      </c>
      <c r="AU19" s="13"/>
      <c r="AV19" s="13"/>
      <c r="AW19" s="19">
        <f>SUM(AW8:AW18)</f>
        <v>2.7151282090490496</v>
      </c>
      <c r="AX19" s="13"/>
      <c r="AY19" s="8">
        <f t="shared" si="38"/>
        <v>3070.8336310157083</v>
      </c>
      <c r="AZ19" s="26">
        <f>SUM(AZ8:AZ18)</f>
        <v>2.403641727598496</v>
      </c>
    </row>
    <row r="20" spans="1:52" x14ac:dyDescent="0.25">
      <c r="AZ20" s="22"/>
    </row>
    <row r="21" spans="1:52" x14ac:dyDescent="0.25">
      <c r="B21" s="4" t="s">
        <v>19</v>
      </c>
      <c r="C21" s="5"/>
      <c r="D21" s="6"/>
      <c r="F21" s="4" t="s">
        <v>21</v>
      </c>
      <c r="G21" s="5"/>
      <c r="H21" s="5"/>
      <c r="I21" s="6"/>
      <c r="K21" s="4" t="s">
        <v>22</v>
      </c>
      <c r="L21" s="5"/>
      <c r="M21" s="5"/>
      <c r="N21" s="5"/>
      <c r="O21" s="6"/>
      <c r="Q21" s="4" t="s">
        <v>28</v>
      </c>
      <c r="R21" s="5"/>
      <c r="S21" s="5"/>
      <c r="T21" s="5"/>
      <c r="U21" s="5"/>
      <c r="V21" s="6"/>
      <c r="X21" s="4" t="s">
        <v>40</v>
      </c>
      <c r="Y21" s="5"/>
      <c r="Z21" s="5"/>
      <c r="AA21" s="5"/>
      <c r="AB21" s="5"/>
      <c r="AC21" s="5"/>
      <c r="AD21" s="6"/>
      <c r="AF21" s="4" t="s">
        <v>42</v>
      </c>
      <c r="AG21" s="5"/>
      <c r="AH21" s="5"/>
      <c r="AI21" s="5"/>
      <c r="AJ21" s="5"/>
      <c r="AK21" s="5"/>
      <c r="AL21" s="5"/>
      <c r="AM21" s="6"/>
      <c r="AO21" s="4" t="s">
        <v>45</v>
      </c>
      <c r="AP21" s="5"/>
      <c r="AQ21" s="5"/>
      <c r="AR21" s="5"/>
      <c r="AS21" s="5"/>
      <c r="AT21" s="5"/>
      <c r="AU21" s="5"/>
      <c r="AV21" s="5"/>
      <c r="AW21" s="6"/>
    </row>
    <row r="22" spans="1:52" x14ac:dyDescent="0.25">
      <c r="B22" s="7" t="s">
        <v>8</v>
      </c>
      <c r="C22" s="8"/>
      <c r="D22" s="9"/>
      <c r="F22" s="7" t="s">
        <v>8</v>
      </c>
      <c r="G22" s="8"/>
      <c r="H22" s="8"/>
      <c r="I22" s="9"/>
      <c r="K22" s="7" t="s">
        <v>8</v>
      </c>
      <c r="L22" s="8"/>
      <c r="M22" s="8"/>
      <c r="N22" s="8"/>
      <c r="O22" s="9"/>
      <c r="Q22" s="7" t="s">
        <v>8</v>
      </c>
      <c r="R22" s="8"/>
      <c r="S22" s="8"/>
      <c r="T22" s="8"/>
      <c r="U22" s="8"/>
      <c r="V22" s="9"/>
      <c r="X22" s="7" t="s">
        <v>8</v>
      </c>
      <c r="Y22" s="8"/>
      <c r="Z22" s="8"/>
      <c r="AA22" s="8"/>
      <c r="AB22" s="8"/>
      <c r="AC22" s="8"/>
      <c r="AD22" s="9"/>
      <c r="AF22" s="7" t="s">
        <v>8</v>
      </c>
      <c r="AG22" s="8"/>
      <c r="AH22" s="8"/>
      <c r="AI22" s="8"/>
      <c r="AJ22" s="8"/>
      <c r="AK22" s="8"/>
      <c r="AL22" s="8"/>
      <c r="AM22" s="9"/>
      <c r="AO22" s="7" t="s">
        <v>8</v>
      </c>
      <c r="AP22" s="8"/>
      <c r="AQ22" s="8"/>
      <c r="AR22" s="8"/>
      <c r="AS22" s="8"/>
      <c r="AT22" s="8"/>
      <c r="AU22" s="8"/>
      <c r="AV22" s="8"/>
      <c r="AW22" s="9"/>
    </row>
    <row r="23" spans="1:52" x14ac:dyDescent="0.25">
      <c r="B23" s="10" t="s">
        <v>4</v>
      </c>
      <c r="C23" s="8" t="s">
        <v>3</v>
      </c>
      <c r="D23" s="9" t="s">
        <v>6</v>
      </c>
      <c r="F23" s="10" t="s">
        <v>4</v>
      </c>
      <c r="G23" s="8" t="s">
        <v>3</v>
      </c>
      <c r="H23" s="11" t="s">
        <v>15</v>
      </c>
      <c r="I23" s="9" t="s">
        <v>6</v>
      </c>
      <c r="K23" s="10" t="s">
        <v>4</v>
      </c>
      <c r="L23" s="8" t="s">
        <v>3</v>
      </c>
      <c r="M23" s="11" t="s">
        <v>15</v>
      </c>
      <c r="N23" s="11" t="s">
        <v>20</v>
      </c>
      <c r="O23" s="9" t="s">
        <v>6</v>
      </c>
      <c r="Q23" s="10" t="s">
        <v>4</v>
      </c>
      <c r="R23" s="8" t="s">
        <v>3</v>
      </c>
      <c r="S23" s="11" t="s">
        <v>15</v>
      </c>
      <c r="T23" s="11" t="s">
        <v>20</v>
      </c>
      <c r="U23" s="11" t="s">
        <v>27</v>
      </c>
      <c r="V23" s="9" t="s">
        <v>6</v>
      </c>
      <c r="X23" s="10" t="s">
        <v>4</v>
      </c>
      <c r="Y23" s="8" t="s">
        <v>3</v>
      </c>
      <c r="Z23" s="11" t="s">
        <v>15</v>
      </c>
      <c r="AA23" s="11" t="s">
        <v>20</v>
      </c>
      <c r="AB23" s="11" t="s">
        <v>27</v>
      </c>
      <c r="AC23" s="11" t="s">
        <v>39</v>
      </c>
      <c r="AD23" s="9" t="s">
        <v>6</v>
      </c>
      <c r="AF23" s="10" t="s">
        <v>4</v>
      </c>
      <c r="AG23" s="8" t="s">
        <v>3</v>
      </c>
      <c r="AH23" s="11" t="s">
        <v>15</v>
      </c>
      <c r="AI23" s="11" t="s">
        <v>20</v>
      </c>
      <c r="AJ23" s="11" t="s">
        <v>27</v>
      </c>
      <c r="AK23" s="11" t="s">
        <v>39</v>
      </c>
      <c r="AL23" s="11" t="s">
        <v>43</v>
      </c>
      <c r="AM23" s="9" t="s">
        <v>6</v>
      </c>
      <c r="AO23" s="10" t="s">
        <v>4</v>
      </c>
      <c r="AP23" s="8" t="s">
        <v>3</v>
      </c>
      <c r="AQ23" s="11" t="s">
        <v>15</v>
      </c>
      <c r="AR23" s="11" t="s">
        <v>20</v>
      </c>
      <c r="AS23" s="11" t="s">
        <v>27</v>
      </c>
      <c r="AT23" s="11" t="s">
        <v>39</v>
      </c>
      <c r="AU23" s="11" t="s">
        <v>43</v>
      </c>
      <c r="AV23" s="11" t="s">
        <v>46</v>
      </c>
      <c r="AW23" s="9" t="s">
        <v>6</v>
      </c>
    </row>
    <row r="24" spans="1:52" x14ac:dyDescent="0.25">
      <c r="B24" s="7">
        <f>A18+1</f>
        <v>11</v>
      </c>
      <c r="C24" s="11">
        <f>B19</f>
        <v>27.5</v>
      </c>
      <c r="D24" s="9">
        <f>C19</f>
        <v>3063.9210000000003</v>
      </c>
      <c r="F24" s="7">
        <f>A18+1</f>
        <v>11</v>
      </c>
      <c r="G24" s="8">
        <f>B19</f>
        <v>27.5</v>
      </c>
      <c r="H24" s="8">
        <f>D19</f>
        <v>96.25</v>
      </c>
      <c r="I24" s="9">
        <f>C19</f>
        <v>3063.9210000000003</v>
      </c>
      <c r="K24" s="7">
        <f>A18+1</f>
        <v>11</v>
      </c>
      <c r="L24" s="8">
        <f>B19</f>
        <v>27.5</v>
      </c>
      <c r="M24" s="8">
        <f>D19</f>
        <v>96.25</v>
      </c>
      <c r="N24" s="8">
        <f>F19</f>
        <v>378.125</v>
      </c>
      <c r="O24" s="9">
        <f>C19</f>
        <v>3063.9210000000003</v>
      </c>
      <c r="Q24" s="7">
        <f>A18+1</f>
        <v>11</v>
      </c>
      <c r="R24" s="8">
        <f>B19</f>
        <v>27.5</v>
      </c>
      <c r="S24" s="8">
        <f>D19</f>
        <v>96.25</v>
      </c>
      <c r="T24" s="8">
        <f>F19</f>
        <v>378.125</v>
      </c>
      <c r="U24" s="8">
        <f>H19</f>
        <v>1583.3125</v>
      </c>
      <c r="V24" s="9">
        <f>C19</f>
        <v>3063.9210000000003</v>
      </c>
      <c r="X24" s="7">
        <f>A18+1</f>
        <v>11</v>
      </c>
      <c r="Y24" s="8">
        <f>B19</f>
        <v>27.5</v>
      </c>
      <c r="Z24" s="8">
        <f>D19</f>
        <v>96.25</v>
      </c>
      <c r="AA24" s="8">
        <f>F19</f>
        <v>378.125</v>
      </c>
      <c r="AB24" s="8">
        <f>H19</f>
        <v>1583.3125</v>
      </c>
      <c r="AC24" s="8">
        <f>I19</f>
        <v>6900.78125</v>
      </c>
      <c r="AD24" s="9">
        <f>C19</f>
        <v>3063.9210000000003</v>
      </c>
      <c r="AF24" s="7">
        <f>A18+1</f>
        <v>11</v>
      </c>
      <c r="AG24" s="8">
        <f>B19</f>
        <v>27.5</v>
      </c>
      <c r="AH24" s="8">
        <f>D19</f>
        <v>96.25</v>
      </c>
      <c r="AI24" s="8">
        <f>F19</f>
        <v>378.125</v>
      </c>
      <c r="AJ24" s="8">
        <f>H19</f>
        <v>1583.3125</v>
      </c>
      <c r="AK24" s="8">
        <f>I19</f>
        <v>6900.78125</v>
      </c>
      <c r="AL24" s="8">
        <f>K19</f>
        <v>30912.578125</v>
      </c>
      <c r="AM24" s="9">
        <f>C19</f>
        <v>3063.9210000000003</v>
      </c>
      <c r="AO24" s="7">
        <f>A18+1</f>
        <v>11</v>
      </c>
      <c r="AP24" s="8">
        <f>B19</f>
        <v>27.5</v>
      </c>
      <c r="AQ24" s="8">
        <f>D19</f>
        <v>96.25</v>
      </c>
      <c r="AR24" s="8">
        <f>F19</f>
        <v>378.125</v>
      </c>
      <c r="AS24" s="8">
        <f>H19</f>
        <v>1583.3125</v>
      </c>
      <c r="AT24" s="8">
        <f>I19</f>
        <v>6900.78125</v>
      </c>
      <c r="AU24" s="8">
        <f>K19</f>
        <v>30912.578125</v>
      </c>
      <c r="AV24" s="8">
        <f>L19</f>
        <v>141253.3203125</v>
      </c>
      <c r="AW24" s="9">
        <f>C19</f>
        <v>3063.9210000000003</v>
      </c>
    </row>
    <row r="25" spans="1:52" x14ac:dyDescent="0.25">
      <c r="B25" s="7">
        <f>C24</f>
        <v>27.5</v>
      </c>
      <c r="C25" s="8">
        <f>D19</f>
        <v>96.25</v>
      </c>
      <c r="D25" s="9">
        <f>E19</f>
        <v>10842.94695</v>
      </c>
      <c r="F25" s="7">
        <f>G24</f>
        <v>27.5</v>
      </c>
      <c r="G25" s="8">
        <f>D19</f>
        <v>96.25</v>
      </c>
      <c r="H25" s="8">
        <f>F19</f>
        <v>378.125</v>
      </c>
      <c r="I25" s="9">
        <f>E19</f>
        <v>10842.94695</v>
      </c>
      <c r="K25" s="7">
        <f t="shared" ref="K25:M27" si="52">L24</f>
        <v>27.5</v>
      </c>
      <c r="L25" s="8">
        <f t="shared" si="52"/>
        <v>96.25</v>
      </c>
      <c r="M25" s="8">
        <f t="shared" si="52"/>
        <v>378.125</v>
      </c>
      <c r="N25" s="8">
        <f>H19</f>
        <v>1583.3125</v>
      </c>
      <c r="O25" s="9">
        <f>E19</f>
        <v>10842.94695</v>
      </c>
      <c r="Q25" s="7">
        <f t="shared" ref="Q25:T28" si="53">R24</f>
        <v>27.5</v>
      </c>
      <c r="R25" s="8">
        <f t="shared" si="53"/>
        <v>96.25</v>
      </c>
      <c r="S25" s="8">
        <f t="shared" si="53"/>
        <v>378.125</v>
      </c>
      <c r="T25" s="8">
        <f t="shared" si="53"/>
        <v>1583.3125</v>
      </c>
      <c r="U25" s="8">
        <f>I19</f>
        <v>6900.78125</v>
      </c>
      <c r="V25" s="9">
        <f>E19</f>
        <v>10842.94695</v>
      </c>
      <c r="X25" s="7">
        <f>Y24</f>
        <v>27.5</v>
      </c>
      <c r="Y25" s="8">
        <f>Z24</f>
        <v>96.25</v>
      </c>
      <c r="Z25" s="8">
        <f>AA24</f>
        <v>378.125</v>
      </c>
      <c r="AA25" s="8">
        <f>AB24</f>
        <v>1583.3125</v>
      </c>
      <c r="AB25" s="8">
        <f>AC24</f>
        <v>6900.78125</v>
      </c>
      <c r="AC25" s="8">
        <f>K19</f>
        <v>30912.578125</v>
      </c>
      <c r="AD25" s="9">
        <f>E19</f>
        <v>10842.94695</v>
      </c>
      <c r="AF25" s="7">
        <f>AG24</f>
        <v>27.5</v>
      </c>
      <c r="AG25" s="8">
        <f t="shared" ref="AG25:AK30" si="54">AH24</f>
        <v>96.25</v>
      </c>
      <c r="AH25" s="8">
        <f t="shared" si="54"/>
        <v>378.125</v>
      </c>
      <c r="AI25" s="8">
        <f t="shared" si="54"/>
        <v>1583.3125</v>
      </c>
      <c r="AJ25" s="8">
        <f t="shared" si="54"/>
        <v>6900.78125</v>
      </c>
      <c r="AK25" s="8">
        <f t="shared" si="54"/>
        <v>30912.578125</v>
      </c>
      <c r="AL25" s="8">
        <f>L19</f>
        <v>141253.3203125</v>
      </c>
      <c r="AM25" s="9">
        <f>E19</f>
        <v>10842.94695</v>
      </c>
      <c r="AO25" s="7">
        <f t="shared" ref="AO25:AU26" si="55">AP24</f>
        <v>27.5</v>
      </c>
      <c r="AP25" s="8">
        <f t="shared" si="55"/>
        <v>96.25</v>
      </c>
      <c r="AQ25" s="8">
        <f t="shared" si="55"/>
        <v>378.125</v>
      </c>
      <c r="AR25" s="8">
        <f t="shared" si="55"/>
        <v>1583.3125</v>
      </c>
      <c r="AS25" s="8">
        <f t="shared" si="55"/>
        <v>6900.78125</v>
      </c>
      <c r="AT25" s="8">
        <f t="shared" si="55"/>
        <v>30912.578125</v>
      </c>
      <c r="AU25" s="8">
        <f t="shared" si="55"/>
        <v>141253.3203125</v>
      </c>
      <c r="AV25" s="8">
        <f>N19</f>
        <v>655200.51953125</v>
      </c>
      <c r="AW25" s="9">
        <f>E19</f>
        <v>10842.94695</v>
      </c>
    </row>
    <row r="26" spans="1:52" x14ac:dyDescent="0.25">
      <c r="B26" s="7" t="s">
        <v>9</v>
      </c>
      <c r="C26" s="8"/>
      <c r="D26" s="9"/>
      <c r="F26" s="7">
        <f>G25</f>
        <v>96.25</v>
      </c>
      <c r="G26" s="8">
        <f>F19</f>
        <v>378.125</v>
      </c>
      <c r="H26" s="8">
        <f>H19</f>
        <v>1583.3125</v>
      </c>
      <c r="I26" s="9">
        <f>G19</f>
        <v>40211.831575000004</v>
      </c>
      <c r="K26" s="7">
        <f t="shared" si="52"/>
        <v>96.25</v>
      </c>
      <c r="L26" s="8">
        <f t="shared" si="52"/>
        <v>378.125</v>
      </c>
      <c r="M26" s="8">
        <f t="shared" si="52"/>
        <v>1583.3125</v>
      </c>
      <c r="N26" s="8">
        <f>I19</f>
        <v>6900.78125</v>
      </c>
      <c r="O26" s="9">
        <f>G19</f>
        <v>40211.831575000004</v>
      </c>
      <c r="Q26" s="7">
        <f t="shared" si="53"/>
        <v>96.25</v>
      </c>
      <c r="R26" s="8">
        <f t="shared" si="53"/>
        <v>378.125</v>
      </c>
      <c r="S26" s="8">
        <f t="shared" si="53"/>
        <v>1583.3125</v>
      </c>
      <c r="T26" s="8">
        <f t="shared" si="53"/>
        <v>6900.78125</v>
      </c>
      <c r="U26" s="8">
        <f>K19</f>
        <v>30912.578125</v>
      </c>
      <c r="V26" s="9">
        <f>G19</f>
        <v>40211.831575000004</v>
      </c>
      <c r="X26" s="7">
        <f>Y25</f>
        <v>96.25</v>
      </c>
      <c r="Y26" s="8">
        <f t="shared" ref="Y26:AB29" si="56">Z25</f>
        <v>378.125</v>
      </c>
      <c r="Z26" s="8">
        <f t="shared" si="56"/>
        <v>1583.3125</v>
      </c>
      <c r="AA26" s="8">
        <f t="shared" si="56"/>
        <v>6900.78125</v>
      </c>
      <c r="AB26" s="8">
        <f>AC25</f>
        <v>30912.578125</v>
      </c>
      <c r="AC26" s="8">
        <f>L19</f>
        <v>141253.3203125</v>
      </c>
      <c r="AD26" s="9">
        <f>G19</f>
        <v>40211.831575000004</v>
      </c>
      <c r="AF26" s="7">
        <f t="shared" ref="AF26:AJ30" si="57">AG25</f>
        <v>96.25</v>
      </c>
      <c r="AG26" s="8">
        <f t="shared" si="57"/>
        <v>378.125</v>
      </c>
      <c r="AH26" s="8">
        <f t="shared" si="57"/>
        <v>1583.3125</v>
      </c>
      <c r="AI26" s="8">
        <f t="shared" si="57"/>
        <v>6900.78125</v>
      </c>
      <c r="AJ26" s="8">
        <f t="shared" si="57"/>
        <v>30912.578125</v>
      </c>
      <c r="AK26" s="8">
        <f t="shared" si="54"/>
        <v>141253.3203125</v>
      </c>
      <c r="AL26" s="8">
        <f>N19</f>
        <v>655200.51953125</v>
      </c>
      <c r="AM26" s="9">
        <f>G19</f>
        <v>40211.831575000004</v>
      </c>
      <c r="AO26" s="7">
        <f t="shared" si="55"/>
        <v>96.25</v>
      </c>
      <c r="AP26" s="8">
        <f t="shared" si="55"/>
        <v>378.125</v>
      </c>
      <c r="AQ26" s="8">
        <f t="shared" si="55"/>
        <v>1583.3125</v>
      </c>
      <c r="AR26" s="8">
        <f t="shared" si="55"/>
        <v>6900.78125</v>
      </c>
      <c r="AS26" s="8">
        <f t="shared" si="55"/>
        <v>30912.578125</v>
      </c>
      <c r="AT26" s="8">
        <f t="shared" si="55"/>
        <v>141253.3203125</v>
      </c>
      <c r="AU26" s="8">
        <f t="shared" si="55"/>
        <v>655200.51953125</v>
      </c>
      <c r="AV26" s="8">
        <f>O19</f>
        <v>3074814.423828125</v>
      </c>
      <c r="AW26" s="9">
        <f>G19</f>
        <v>40211.831575000004</v>
      </c>
    </row>
    <row r="27" spans="1:52" x14ac:dyDescent="0.25">
      <c r="B27" s="10" t="s">
        <v>4</v>
      </c>
      <c r="C27" s="8" t="s">
        <v>3</v>
      </c>
      <c r="D27" s="9" t="s">
        <v>6</v>
      </c>
      <c r="F27" s="7" t="s">
        <v>9</v>
      </c>
      <c r="G27" s="8"/>
      <c r="H27" s="8"/>
      <c r="I27" s="9"/>
      <c r="K27" s="7">
        <f t="shared" si="52"/>
        <v>378.125</v>
      </c>
      <c r="L27" s="8">
        <f t="shared" si="52"/>
        <v>1583.3125</v>
      </c>
      <c r="M27" s="8">
        <f t="shared" si="52"/>
        <v>6900.78125</v>
      </c>
      <c r="N27" s="8">
        <f>K19</f>
        <v>30912.578125</v>
      </c>
      <c r="O27" s="9">
        <f>J19</f>
        <v>154406.63426250001</v>
      </c>
      <c r="Q27" s="7">
        <f t="shared" si="53"/>
        <v>378.125</v>
      </c>
      <c r="R27" s="8">
        <f t="shared" si="53"/>
        <v>1583.3125</v>
      </c>
      <c r="S27" s="8">
        <f t="shared" si="53"/>
        <v>6900.78125</v>
      </c>
      <c r="T27" s="8">
        <f t="shared" si="53"/>
        <v>30912.578125</v>
      </c>
      <c r="U27" s="8">
        <f>L19</f>
        <v>141253.3203125</v>
      </c>
      <c r="V27" s="9">
        <f>J19</f>
        <v>154406.63426250001</v>
      </c>
      <c r="X27" s="7">
        <f>Y26</f>
        <v>378.125</v>
      </c>
      <c r="Y27" s="8">
        <f t="shared" si="56"/>
        <v>1583.3125</v>
      </c>
      <c r="Z27" s="8">
        <f t="shared" si="56"/>
        <v>6900.78125</v>
      </c>
      <c r="AA27" s="8">
        <f t="shared" si="56"/>
        <v>30912.578125</v>
      </c>
      <c r="AB27" s="8">
        <f>AC26</f>
        <v>141253.3203125</v>
      </c>
      <c r="AC27" s="8">
        <f>N19</f>
        <v>655200.51953125</v>
      </c>
      <c r="AD27" s="9">
        <f>J19</f>
        <v>154406.63426250001</v>
      </c>
      <c r="AF27" s="7">
        <f t="shared" si="57"/>
        <v>378.125</v>
      </c>
      <c r="AG27" s="8">
        <f t="shared" si="57"/>
        <v>1583.3125</v>
      </c>
      <c r="AH27" s="8">
        <f t="shared" si="57"/>
        <v>6900.78125</v>
      </c>
      <c r="AI27" s="8">
        <f t="shared" si="57"/>
        <v>30912.578125</v>
      </c>
      <c r="AJ27" s="8">
        <f t="shared" si="57"/>
        <v>141253.3203125</v>
      </c>
      <c r="AK27" s="8">
        <f t="shared" si="54"/>
        <v>655200.51953125</v>
      </c>
      <c r="AL27" s="8">
        <f>O19</f>
        <v>3074814.423828125</v>
      </c>
      <c r="AM27" s="9">
        <f>J19</f>
        <v>154406.63426250001</v>
      </c>
      <c r="AO27" s="7">
        <f t="shared" ref="AO27:AT31" si="58">AP26</f>
        <v>378.125</v>
      </c>
      <c r="AP27" s="8">
        <f t="shared" si="58"/>
        <v>1583.3125</v>
      </c>
      <c r="AQ27" s="8">
        <f t="shared" si="58"/>
        <v>6900.78125</v>
      </c>
      <c r="AR27" s="8">
        <f t="shared" si="58"/>
        <v>30912.578125</v>
      </c>
      <c r="AS27" s="8">
        <f t="shared" si="58"/>
        <v>141253.3203125</v>
      </c>
      <c r="AT27" s="8">
        <f t="shared" si="58"/>
        <v>655200.51953125</v>
      </c>
      <c r="AU27" s="8">
        <f>O19</f>
        <v>3074814.423828125</v>
      </c>
      <c r="AV27" s="8">
        <f>Q19</f>
        <v>14564787.036132812</v>
      </c>
      <c r="AW27" s="9">
        <f>J19</f>
        <v>154406.63426250001</v>
      </c>
    </row>
    <row r="28" spans="1:52" x14ac:dyDescent="0.25">
      <c r="B28" s="7">
        <f>B24/$B$24</f>
        <v>1</v>
      </c>
      <c r="C28" s="8">
        <f>C24/$B$24</f>
        <v>2.5</v>
      </c>
      <c r="D28" s="9">
        <f>D24/$B$24</f>
        <v>278.53827272727273</v>
      </c>
      <c r="F28" s="10" t="s">
        <v>4</v>
      </c>
      <c r="G28" s="8" t="s">
        <v>3</v>
      </c>
      <c r="H28" s="8" t="s">
        <v>15</v>
      </c>
      <c r="I28" s="9" t="s">
        <v>6</v>
      </c>
      <c r="K28" s="7" t="s">
        <v>9</v>
      </c>
      <c r="L28" s="8"/>
      <c r="M28" s="8"/>
      <c r="N28" s="8"/>
      <c r="O28" s="9"/>
      <c r="Q28" s="7">
        <f t="shared" si="53"/>
        <v>1583.3125</v>
      </c>
      <c r="R28" s="8">
        <f t="shared" si="53"/>
        <v>6900.78125</v>
      </c>
      <c r="S28" s="8">
        <f t="shared" si="53"/>
        <v>30912.578125</v>
      </c>
      <c r="T28" s="8">
        <f t="shared" si="53"/>
        <v>141253.3203125</v>
      </c>
      <c r="U28" s="8">
        <f>N19</f>
        <v>655200.51953125</v>
      </c>
      <c r="V28" s="9">
        <f>M19</f>
        <v>608895.08741875004</v>
      </c>
      <c r="X28" s="7">
        <f>Y27</f>
        <v>1583.3125</v>
      </c>
      <c r="Y28" s="8">
        <f>Z27</f>
        <v>6900.78125</v>
      </c>
      <c r="Z28" s="8">
        <f>AA27</f>
        <v>30912.578125</v>
      </c>
      <c r="AA28" s="8">
        <f t="shared" si="56"/>
        <v>141253.3203125</v>
      </c>
      <c r="AB28" s="8">
        <f>AC27</f>
        <v>655200.51953125</v>
      </c>
      <c r="AC28" s="8">
        <f>O19</f>
        <v>3074814.423828125</v>
      </c>
      <c r="AD28" s="9">
        <f>M19</f>
        <v>608895.08741875004</v>
      </c>
      <c r="AF28" s="7">
        <f t="shared" si="57"/>
        <v>1583.3125</v>
      </c>
      <c r="AG28" s="8">
        <f t="shared" si="57"/>
        <v>6900.78125</v>
      </c>
      <c r="AH28" s="8">
        <f t="shared" si="57"/>
        <v>30912.578125</v>
      </c>
      <c r="AI28" s="8">
        <f t="shared" si="57"/>
        <v>141253.3203125</v>
      </c>
      <c r="AJ28" s="8">
        <f t="shared" si="57"/>
        <v>655200.51953125</v>
      </c>
      <c r="AK28" s="8">
        <f t="shared" si="54"/>
        <v>3074814.423828125</v>
      </c>
      <c r="AL28" s="8">
        <f>Q19</f>
        <v>14564787.036132812</v>
      </c>
      <c r="AM28" s="9">
        <f>M19</f>
        <v>608895.08741875004</v>
      </c>
      <c r="AO28" s="7">
        <f t="shared" si="58"/>
        <v>1583.3125</v>
      </c>
      <c r="AP28" s="8">
        <f t="shared" si="58"/>
        <v>6900.78125</v>
      </c>
      <c r="AQ28" s="8">
        <f t="shared" si="58"/>
        <v>30912.578125</v>
      </c>
      <c r="AR28" s="8">
        <f t="shared" si="58"/>
        <v>141253.3203125</v>
      </c>
      <c r="AS28" s="8">
        <f t="shared" si="58"/>
        <v>655200.51953125</v>
      </c>
      <c r="AT28" s="8">
        <f t="shared" si="58"/>
        <v>3074814.423828125</v>
      </c>
      <c r="AU28" s="8">
        <f>Q19</f>
        <v>14564787.036132812</v>
      </c>
      <c r="AV28" s="8">
        <f>R19</f>
        <v>69513827.941894531</v>
      </c>
      <c r="AW28" s="9">
        <f>M19</f>
        <v>608895.08741875004</v>
      </c>
    </row>
    <row r="29" spans="1:52" x14ac:dyDescent="0.25">
      <c r="B29" s="7">
        <f>B25-B28*27.5</f>
        <v>0</v>
      </c>
      <c r="C29" s="8">
        <f>C25-C28*27.5</f>
        <v>27.5</v>
      </c>
      <c r="D29" s="9">
        <f>D25-D28*27.5</f>
        <v>3183.1444499999998</v>
      </c>
      <c r="F29" s="7">
        <f>F24/$F$24</f>
        <v>1</v>
      </c>
      <c r="G29" s="8">
        <f>G24/$F$24</f>
        <v>2.5</v>
      </c>
      <c r="H29" s="8">
        <f>H24/$F$24</f>
        <v>8.75</v>
      </c>
      <c r="I29" s="9">
        <f>I24/$F$24</f>
        <v>278.53827272727273</v>
      </c>
      <c r="K29" s="10" t="s">
        <v>4</v>
      </c>
      <c r="L29" s="8" t="s">
        <v>3</v>
      </c>
      <c r="M29" s="11" t="s">
        <v>15</v>
      </c>
      <c r="N29" s="11" t="s">
        <v>20</v>
      </c>
      <c r="O29" s="9" t="s">
        <v>6</v>
      </c>
      <c r="Q29" s="7" t="s">
        <v>9</v>
      </c>
      <c r="R29" s="8"/>
      <c r="S29" s="8"/>
      <c r="T29" s="8"/>
      <c r="U29" s="8"/>
      <c r="V29" s="9"/>
      <c r="X29" s="7">
        <f>Y28</f>
        <v>6900.78125</v>
      </c>
      <c r="Y29" s="8">
        <f t="shared" ref="Y29:Z29" si="59">Z28</f>
        <v>30912.578125</v>
      </c>
      <c r="Z29" s="8">
        <f t="shared" si="59"/>
        <v>141253.3203125</v>
      </c>
      <c r="AA29" s="8">
        <f t="shared" si="56"/>
        <v>655200.51953125</v>
      </c>
      <c r="AB29" s="8">
        <f t="shared" si="56"/>
        <v>3074814.423828125</v>
      </c>
      <c r="AC29" s="8">
        <f>Q19</f>
        <v>14564787.036132812</v>
      </c>
      <c r="AD29" s="9">
        <f>P19</f>
        <v>2451974.260340625</v>
      </c>
      <c r="AF29" s="7">
        <f t="shared" si="57"/>
        <v>6900.78125</v>
      </c>
      <c r="AG29" s="8">
        <f t="shared" si="57"/>
        <v>30912.578125</v>
      </c>
      <c r="AH29" s="8">
        <f t="shared" si="57"/>
        <v>141253.3203125</v>
      </c>
      <c r="AI29" s="8">
        <f t="shared" si="57"/>
        <v>655200.51953125</v>
      </c>
      <c r="AJ29" s="8">
        <f t="shared" si="57"/>
        <v>3074814.423828125</v>
      </c>
      <c r="AK29" s="8">
        <f t="shared" si="54"/>
        <v>14564787.036132812</v>
      </c>
      <c r="AL29" s="8">
        <f>R19</f>
        <v>69513827.941894531</v>
      </c>
      <c r="AM29" s="9">
        <f>P19</f>
        <v>2451974.260340625</v>
      </c>
      <c r="AO29" s="7">
        <f t="shared" si="58"/>
        <v>6900.78125</v>
      </c>
      <c r="AP29" s="8">
        <f t="shared" si="58"/>
        <v>30912.578125</v>
      </c>
      <c r="AQ29" s="8">
        <f t="shared" si="58"/>
        <v>141253.3203125</v>
      </c>
      <c r="AR29" s="8">
        <f t="shared" si="58"/>
        <v>655200.51953125</v>
      </c>
      <c r="AS29" s="8">
        <f t="shared" si="58"/>
        <v>3074814.423828125</v>
      </c>
      <c r="AT29" s="8">
        <f t="shared" si="58"/>
        <v>14564787.036132812</v>
      </c>
      <c r="AU29" s="8">
        <f>R19</f>
        <v>69513827.941894531</v>
      </c>
      <c r="AV29" s="8">
        <f>T19</f>
        <v>333844857.4543457</v>
      </c>
      <c r="AW29" s="9">
        <f>P19</f>
        <v>2451974.260340625</v>
      </c>
    </row>
    <row r="30" spans="1:52" x14ac:dyDescent="0.25">
      <c r="B30" s="7" t="s">
        <v>10</v>
      </c>
      <c r="C30" s="8"/>
      <c r="D30" s="9"/>
      <c r="F30" s="7">
        <f>F25-F29*27.5</f>
        <v>0</v>
      </c>
      <c r="G30" s="8">
        <f>G25-G29*27.5</f>
        <v>27.5</v>
      </c>
      <c r="H30" s="8">
        <f>H25-H29*27.5</f>
        <v>137.5</v>
      </c>
      <c r="I30" s="9">
        <f>I25-I29*27.5</f>
        <v>3183.1444499999998</v>
      </c>
      <c r="K30" s="7">
        <f>K24/$K$24</f>
        <v>1</v>
      </c>
      <c r="L30" s="8">
        <f>L24/$K$24</f>
        <v>2.5</v>
      </c>
      <c r="M30" s="8">
        <f>M24/$K$24</f>
        <v>8.75</v>
      </c>
      <c r="N30" s="8">
        <f>N24/$K$24</f>
        <v>34.375</v>
      </c>
      <c r="O30" s="9">
        <f>O24/$K$24</f>
        <v>278.53827272727273</v>
      </c>
      <c r="Q30" s="10" t="s">
        <v>4</v>
      </c>
      <c r="R30" s="8" t="s">
        <v>3</v>
      </c>
      <c r="S30" s="11" t="s">
        <v>15</v>
      </c>
      <c r="T30" s="11" t="s">
        <v>20</v>
      </c>
      <c r="U30" s="11" t="s">
        <v>27</v>
      </c>
      <c r="V30" s="9" t="s">
        <v>6</v>
      </c>
      <c r="X30" s="7" t="s">
        <v>9</v>
      </c>
      <c r="Y30" s="8"/>
      <c r="Z30" s="8"/>
      <c r="AA30" s="8"/>
      <c r="AB30" s="8"/>
      <c r="AC30" s="8"/>
      <c r="AD30" s="9"/>
      <c r="AF30" s="7">
        <f t="shared" si="57"/>
        <v>30912.578125</v>
      </c>
      <c r="AG30" s="8">
        <f t="shared" si="57"/>
        <v>141253.3203125</v>
      </c>
      <c r="AH30" s="8">
        <f t="shared" si="57"/>
        <v>655200.51953125</v>
      </c>
      <c r="AI30" s="8">
        <f t="shared" si="57"/>
        <v>3074814.423828125</v>
      </c>
      <c r="AJ30" s="8">
        <f t="shared" si="57"/>
        <v>14564787.036132812</v>
      </c>
      <c r="AK30" s="8">
        <f t="shared" si="54"/>
        <v>69513827.941894531</v>
      </c>
      <c r="AL30" s="8">
        <f>T19</f>
        <v>333844857.4543457</v>
      </c>
      <c r="AM30" s="9">
        <f>S19</f>
        <v>10041549.562754687</v>
      </c>
      <c r="AO30" s="7">
        <f t="shared" si="58"/>
        <v>30912.578125</v>
      </c>
      <c r="AP30" s="8">
        <f t="shared" si="58"/>
        <v>141253.3203125</v>
      </c>
      <c r="AQ30" s="8">
        <f t="shared" si="58"/>
        <v>655200.51953125</v>
      </c>
      <c r="AR30" s="8">
        <f t="shared" si="58"/>
        <v>3074814.423828125</v>
      </c>
      <c r="AS30" s="8">
        <f t="shared" si="58"/>
        <v>14564787.036132812</v>
      </c>
      <c r="AT30" s="8">
        <f t="shared" si="58"/>
        <v>69513827.941894531</v>
      </c>
      <c r="AU30" s="8">
        <f>T19</f>
        <v>333844857.4543457</v>
      </c>
      <c r="AV30" s="8">
        <f>U19</f>
        <v>1611677339.006958</v>
      </c>
      <c r="AW30" s="9">
        <f>S19</f>
        <v>10041549.562754687</v>
      </c>
    </row>
    <row r="31" spans="1:52" x14ac:dyDescent="0.25">
      <c r="B31" s="10" t="s">
        <v>4</v>
      </c>
      <c r="C31" s="8" t="s">
        <v>3</v>
      </c>
      <c r="D31" s="9" t="s">
        <v>6</v>
      </c>
      <c r="F31" s="7">
        <f>F26-F29*96.25</f>
        <v>0</v>
      </c>
      <c r="G31" s="8">
        <f>G26-G29*96.25</f>
        <v>137.5</v>
      </c>
      <c r="H31" s="8">
        <f>H26-H29*96.25</f>
        <v>741.125</v>
      </c>
      <c r="I31" s="9">
        <f>I26-I29*96.25</f>
        <v>13402.522825000004</v>
      </c>
      <c r="K31" s="7">
        <f>K25-K30*27.5</f>
        <v>0</v>
      </c>
      <c r="L31" s="8">
        <f t="shared" ref="L31:O31" si="60">L25-L30*27.5</f>
        <v>27.5</v>
      </c>
      <c r="M31" s="8">
        <f t="shared" si="60"/>
        <v>137.5</v>
      </c>
      <c r="N31" s="8">
        <f t="shared" si="60"/>
        <v>638</v>
      </c>
      <c r="O31" s="9">
        <f t="shared" si="60"/>
        <v>3183.1444499999998</v>
      </c>
      <c r="Q31" s="7">
        <f t="shared" ref="Q31:V31" si="61">Q24/$Q$24</f>
        <v>1</v>
      </c>
      <c r="R31" s="8">
        <f t="shared" si="61"/>
        <v>2.5</v>
      </c>
      <c r="S31" s="8">
        <f t="shared" si="61"/>
        <v>8.75</v>
      </c>
      <c r="T31" s="8">
        <f t="shared" si="61"/>
        <v>34.375</v>
      </c>
      <c r="U31" s="8">
        <f t="shared" si="61"/>
        <v>143.9375</v>
      </c>
      <c r="V31" s="9">
        <f t="shared" si="61"/>
        <v>278.53827272727273</v>
      </c>
      <c r="X31" s="10" t="s">
        <v>4</v>
      </c>
      <c r="Y31" s="8" t="s">
        <v>3</v>
      </c>
      <c r="Z31" s="11" t="s">
        <v>15</v>
      </c>
      <c r="AA31" s="11" t="s">
        <v>20</v>
      </c>
      <c r="AB31" s="11" t="s">
        <v>27</v>
      </c>
      <c r="AC31" s="11" t="s">
        <v>39</v>
      </c>
      <c r="AD31" s="9" t="s">
        <v>6</v>
      </c>
      <c r="AF31" s="7" t="s">
        <v>9</v>
      </c>
      <c r="AG31" s="8"/>
      <c r="AH31" s="8"/>
      <c r="AI31" s="8"/>
      <c r="AJ31" s="8"/>
      <c r="AK31" s="8"/>
      <c r="AL31" s="8"/>
      <c r="AM31" s="9"/>
      <c r="AO31" s="7">
        <f t="shared" si="58"/>
        <v>141253.3203125</v>
      </c>
      <c r="AP31" s="8">
        <f t="shared" si="58"/>
        <v>655200.51953125</v>
      </c>
      <c r="AQ31" s="8">
        <f t="shared" si="58"/>
        <v>3074814.423828125</v>
      </c>
      <c r="AR31" s="8">
        <f t="shared" si="58"/>
        <v>14564787.036132812</v>
      </c>
      <c r="AS31" s="8">
        <f t="shared" si="58"/>
        <v>69513827.941894531</v>
      </c>
      <c r="AT31" s="8">
        <f t="shared" si="58"/>
        <v>333844857.4543457</v>
      </c>
      <c r="AU31" s="8">
        <f>U19</f>
        <v>1611677339.006958</v>
      </c>
      <c r="AV31" s="8">
        <f>W19</f>
        <v>7814807309.1702271</v>
      </c>
      <c r="AW31" s="9">
        <f>V19</f>
        <v>41693184.332922652</v>
      </c>
    </row>
    <row r="32" spans="1:52" x14ac:dyDescent="0.25">
      <c r="B32" s="7">
        <f>B28</f>
        <v>1</v>
      </c>
      <c r="C32" s="8">
        <f>C28</f>
        <v>2.5</v>
      </c>
      <c r="D32" s="9">
        <f>D28</f>
        <v>278.53827272727273</v>
      </c>
      <c r="F32" s="7" t="s">
        <v>10</v>
      </c>
      <c r="G32" s="8"/>
      <c r="H32" s="8"/>
      <c r="I32" s="9"/>
      <c r="K32" s="7">
        <f>K26-K30*96.25</f>
        <v>0</v>
      </c>
      <c r="L32" s="8">
        <f t="shared" ref="L32:O32" si="62">L26-L30*96.25</f>
        <v>137.5</v>
      </c>
      <c r="M32" s="8">
        <f t="shared" si="62"/>
        <v>741.125</v>
      </c>
      <c r="N32" s="8">
        <f t="shared" si="62"/>
        <v>3592.1875</v>
      </c>
      <c r="O32" s="9">
        <f t="shared" si="62"/>
        <v>13402.522825000004</v>
      </c>
      <c r="Q32" s="7">
        <f t="shared" ref="Q32:V32" si="63">Q25-Q31*$Q$25</f>
        <v>0</v>
      </c>
      <c r="R32" s="8">
        <f t="shared" si="63"/>
        <v>27.5</v>
      </c>
      <c r="S32" s="8">
        <f t="shared" si="63"/>
        <v>137.5</v>
      </c>
      <c r="T32" s="8">
        <f t="shared" si="63"/>
        <v>638</v>
      </c>
      <c r="U32" s="8">
        <f t="shared" si="63"/>
        <v>2942.5</v>
      </c>
      <c r="V32" s="9">
        <f t="shared" si="63"/>
        <v>3183.1444499999998</v>
      </c>
      <c r="X32" s="7">
        <f t="shared" ref="X32:AD32" si="64">X24/$X$24</f>
        <v>1</v>
      </c>
      <c r="Y32" s="8">
        <f t="shared" si="64"/>
        <v>2.5</v>
      </c>
      <c r="Z32" s="8">
        <f t="shared" si="64"/>
        <v>8.75</v>
      </c>
      <c r="AA32" s="8">
        <f t="shared" si="64"/>
        <v>34.375</v>
      </c>
      <c r="AB32" s="8">
        <f t="shared" si="64"/>
        <v>143.9375</v>
      </c>
      <c r="AC32" s="8">
        <f t="shared" si="64"/>
        <v>627.34375</v>
      </c>
      <c r="AD32" s="9">
        <f t="shared" si="64"/>
        <v>278.53827272727273</v>
      </c>
      <c r="AF32" s="10" t="s">
        <v>4</v>
      </c>
      <c r="AG32" s="8" t="s">
        <v>3</v>
      </c>
      <c r="AH32" s="11" t="s">
        <v>15</v>
      </c>
      <c r="AI32" s="11" t="s">
        <v>20</v>
      </c>
      <c r="AJ32" s="11" t="s">
        <v>27</v>
      </c>
      <c r="AK32" s="11" t="s">
        <v>39</v>
      </c>
      <c r="AL32" s="11" t="s">
        <v>43</v>
      </c>
      <c r="AM32" s="9" t="s">
        <v>6</v>
      </c>
      <c r="AO32" s="7" t="s">
        <v>9</v>
      </c>
      <c r="AP32" s="8"/>
      <c r="AQ32" s="8"/>
      <c r="AR32" s="8"/>
      <c r="AS32" s="8"/>
      <c r="AT32" s="8"/>
      <c r="AU32" s="8"/>
      <c r="AV32" s="8"/>
      <c r="AW32" s="9"/>
    </row>
    <row r="33" spans="2:49" x14ac:dyDescent="0.25">
      <c r="B33" s="7">
        <f>B29/$C$29</f>
        <v>0</v>
      </c>
      <c r="C33" s="8">
        <f>C29/$C$29</f>
        <v>1</v>
      </c>
      <c r="D33" s="9">
        <f>D29/$C$29</f>
        <v>115.75070727272727</v>
      </c>
      <c r="F33" s="10" t="s">
        <v>4</v>
      </c>
      <c r="G33" s="8" t="s">
        <v>3</v>
      </c>
      <c r="H33" s="8" t="s">
        <v>15</v>
      </c>
      <c r="I33" s="9" t="s">
        <v>6</v>
      </c>
      <c r="K33" s="7">
        <f>K27-K30*378.125</f>
        <v>0</v>
      </c>
      <c r="L33" s="8">
        <f t="shared" ref="L33:O33" si="65">L27-L30*378.125</f>
        <v>638</v>
      </c>
      <c r="M33" s="8">
        <f t="shared" si="65"/>
        <v>3592.1875</v>
      </c>
      <c r="N33" s="8">
        <f t="shared" si="65"/>
        <v>17914.53125</v>
      </c>
      <c r="O33" s="9">
        <f t="shared" si="65"/>
        <v>49084.349887500008</v>
      </c>
      <c r="Q33" s="7">
        <f>Q26-Q31*96.25</f>
        <v>0</v>
      </c>
      <c r="R33" s="8">
        <f t="shared" ref="R33:V33" si="66">R26-R31*96.25</f>
        <v>137.5</v>
      </c>
      <c r="S33" s="8">
        <f t="shared" si="66"/>
        <v>741.125</v>
      </c>
      <c r="T33" s="8">
        <f t="shared" si="66"/>
        <v>3592.1875</v>
      </c>
      <c r="U33" s="8">
        <f t="shared" si="66"/>
        <v>17058.59375</v>
      </c>
      <c r="V33" s="9">
        <f t="shared" si="66"/>
        <v>13402.522825000004</v>
      </c>
      <c r="X33" s="7">
        <f t="shared" ref="X33:AD33" si="67">X25-X32*$X$25</f>
        <v>0</v>
      </c>
      <c r="Y33" s="8">
        <f t="shared" si="67"/>
        <v>27.5</v>
      </c>
      <c r="Z33" s="8">
        <f t="shared" si="67"/>
        <v>137.5</v>
      </c>
      <c r="AA33" s="8">
        <f t="shared" si="67"/>
        <v>638</v>
      </c>
      <c r="AB33" s="8">
        <f t="shared" si="67"/>
        <v>2942.5</v>
      </c>
      <c r="AC33" s="8">
        <f t="shared" si="67"/>
        <v>13660.625</v>
      </c>
      <c r="AD33" s="9">
        <f t="shared" si="67"/>
        <v>3183.1444499999998</v>
      </c>
      <c r="AF33" s="7">
        <f t="shared" ref="AF33:AM33" si="68">AF24/$AF$24</f>
        <v>1</v>
      </c>
      <c r="AG33" s="8">
        <f t="shared" si="68"/>
        <v>2.5</v>
      </c>
      <c r="AH33" s="8">
        <f t="shared" si="68"/>
        <v>8.75</v>
      </c>
      <c r="AI33" s="8">
        <f t="shared" si="68"/>
        <v>34.375</v>
      </c>
      <c r="AJ33" s="8">
        <f t="shared" si="68"/>
        <v>143.9375</v>
      </c>
      <c r="AK33" s="8">
        <f t="shared" si="68"/>
        <v>627.34375</v>
      </c>
      <c r="AL33" s="8">
        <f t="shared" si="68"/>
        <v>2810.234375</v>
      </c>
      <c r="AM33" s="9">
        <f t="shared" si="68"/>
        <v>278.53827272727273</v>
      </c>
      <c r="AO33" s="10" t="s">
        <v>4</v>
      </c>
      <c r="AP33" s="8" t="s">
        <v>3</v>
      </c>
      <c r="AQ33" s="11" t="s">
        <v>15</v>
      </c>
      <c r="AR33" s="11" t="s">
        <v>20</v>
      </c>
      <c r="AS33" s="11" t="s">
        <v>27</v>
      </c>
      <c r="AT33" s="11" t="s">
        <v>39</v>
      </c>
      <c r="AU33" s="11" t="s">
        <v>43</v>
      </c>
      <c r="AV33" s="11" t="s">
        <v>46</v>
      </c>
      <c r="AW33" s="9" t="s">
        <v>6</v>
      </c>
    </row>
    <row r="34" spans="2:49" x14ac:dyDescent="0.25">
      <c r="B34" s="7"/>
      <c r="C34" s="8"/>
      <c r="D34" s="9"/>
      <c r="F34" s="7">
        <f t="shared" ref="F34:I35" si="69">F29</f>
        <v>1</v>
      </c>
      <c r="G34" s="8">
        <f t="shared" si="69"/>
        <v>2.5</v>
      </c>
      <c r="H34" s="8">
        <f t="shared" si="69"/>
        <v>8.75</v>
      </c>
      <c r="I34" s="9">
        <f t="shared" si="69"/>
        <v>278.53827272727273</v>
      </c>
      <c r="K34" s="7" t="s">
        <v>10</v>
      </c>
      <c r="L34" s="8"/>
      <c r="M34" s="8"/>
      <c r="N34" s="8"/>
      <c r="O34" s="9"/>
      <c r="Q34" s="7">
        <f>Q27-Q31*378.125</f>
        <v>0</v>
      </c>
      <c r="R34" s="8">
        <f t="shared" ref="R34:V34" si="70">R27-R31*378.125</f>
        <v>638</v>
      </c>
      <c r="S34" s="8">
        <f t="shared" si="70"/>
        <v>3592.1875</v>
      </c>
      <c r="T34" s="8">
        <f t="shared" si="70"/>
        <v>17914.53125</v>
      </c>
      <c r="U34" s="8">
        <f t="shared" si="70"/>
        <v>86826.953125</v>
      </c>
      <c r="V34" s="9">
        <f t="shared" si="70"/>
        <v>49084.349887500008</v>
      </c>
      <c r="X34" s="7">
        <f t="shared" ref="X34:AD34" si="71">X26-X32*$X$26</f>
        <v>0</v>
      </c>
      <c r="Y34" s="8">
        <f t="shared" si="71"/>
        <v>137.5</v>
      </c>
      <c r="Z34" s="8">
        <f t="shared" si="71"/>
        <v>741.125</v>
      </c>
      <c r="AA34" s="8">
        <f t="shared" si="71"/>
        <v>3592.1875</v>
      </c>
      <c r="AB34" s="8">
        <f t="shared" si="71"/>
        <v>17058.59375</v>
      </c>
      <c r="AC34" s="8">
        <f t="shared" si="71"/>
        <v>80871.484375</v>
      </c>
      <c r="AD34" s="9">
        <f t="shared" si="71"/>
        <v>13402.522825000004</v>
      </c>
      <c r="AF34" s="7">
        <f t="shared" ref="AF34:AM34" si="72">AF25-AF33*$AF$25</f>
        <v>0</v>
      </c>
      <c r="AG34" s="8">
        <f t="shared" si="72"/>
        <v>27.5</v>
      </c>
      <c r="AH34" s="8">
        <f t="shared" si="72"/>
        <v>137.5</v>
      </c>
      <c r="AI34" s="8">
        <f t="shared" si="72"/>
        <v>638</v>
      </c>
      <c r="AJ34" s="8">
        <f t="shared" si="72"/>
        <v>2942.5</v>
      </c>
      <c r="AK34" s="8">
        <f t="shared" si="72"/>
        <v>13660.625</v>
      </c>
      <c r="AL34" s="8">
        <f t="shared" si="72"/>
        <v>63971.875</v>
      </c>
      <c r="AM34" s="9">
        <f t="shared" si="72"/>
        <v>3183.1444499999998</v>
      </c>
      <c r="AO34" s="7">
        <f t="shared" ref="AO34:AW34" si="73">AO24/$AO$24</f>
        <v>1</v>
      </c>
      <c r="AP34" s="8">
        <f t="shared" si="73"/>
        <v>2.5</v>
      </c>
      <c r="AQ34" s="8">
        <f t="shared" si="73"/>
        <v>8.75</v>
      </c>
      <c r="AR34" s="8">
        <f t="shared" si="73"/>
        <v>34.375</v>
      </c>
      <c r="AS34" s="8">
        <f t="shared" si="73"/>
        <v>143.9375</v>
      </c>
      <c r="AT34" s="8">
        <f t="shared" si="73"/>
        <v>627.34375</v>
      </c>
      <c r="AU34" s="8">
        <f t="shared" si="73"/>
        <v>2810.234375</v>
      </c>
      <c r="AV34" s="8">
        <f t="shared" si="73"/>
        <v>12841.2109375</v>
      </c>
      <c r="AW34" s="9">
        <f t="shared" si="73"/>
        <v>278.53827272727273</v>
      </c>
    </row>
    <row r="35" spans="2:49" x14ac:dyDescent="0.25">
      <c r="B35" s="10" t="s">
        <v>4</v>
      </c>
      <c r="C35" s="17">
        <f>D32-C32*C36</f>
        <v>-10.838495454545466</v>
      </c>
      <c r="D35" s="9"/>
      <c r="F35" s="7">
        <f t="shared" si="69"/>
        <v>0</v>
      </c>
      <c r="G35" s="8">
        <f t="shared" si="69"/>
        <v>27.5</v>
      </c>
      <c r="H35" s="8">
        <f t="shared" si="69"/>
        <v>137.5</v>
      </c>
      <c r="I35" s="9">
        <f t="shared" si="69"/>
        <v>3183.1444499999998</v>
      </c>
      <c r="K35" s="10" t="s">
        <v>4</v>
      </c>
      <c r="L35" s="8" t="s">
        <v>3</v>
      </c>
      <c r="M35" s="11" t="s">
        <v>15</v>
      </c>
      <c r="N35" s="11" t="s">
        <v>20</v>
      </c>
      <c r="O35" s="9" t="s">
        <v>6</v>
      </c>
      <c r="Q35" s="7">
        <f>Q28-Q31*1583.3125</f>
        <v>0</v>
      </c>
      <c r="R35" s="8">
        <f t="shared" ref="R35:V35" si="74">R28-R31*1583.3125</f>
        <v>2942.5</v>
      </c>
      <c r="S35" s="8">
        <f t="shared" si="74"/>
        <v>17058.59375</v>
      </c>
      <c r="T35" s="8">
        <f t="shared" si="74"/>
        <v>86826.953125</v>
      </c>
      <c r="U35" s="8">
        <f t="shared" si="74"/>
        <v>427302.4765625</v>
      </c>
      <c r="V35" s="9">
        <f t="shared" si="74"/>
        <v>167881.95848125004</v>
      </c>
      <c r="X35" s="7">
        <f t="shared" ref="X35:AD35" si="75">X27-X32*$X$27</f>
        <v>0</v>
      </c>
      <c r="Y35" s="8">
        <f t="shared" si="75"/>
        <v>638</v>
      </c>
      <c r="Z35" s="8">
        <f t="shared" si="75"/>
        <v>3592.1875</v>
      </c>
      <c r="AA35" s="8">
        <f t="shared" si="75"/>
        <v>17914.53125</v>
      </c>
      <c r="AB35" s="8">
        <f t="shared" si="75"/>
        <v>86826.953125</v>
      </c>
      <c r="AC35" s="8">
        <f t="shared" si="75"/>
        <v>417986.1640625</v>
      </c>
      <c r="AD35" s="9">
        <f t="shared" si="75"/>
        <v>49084.349887500008</v>
      </c>
      <c r="AF35" s="7">
        <f t="shared" ref="AF35:AM35" si="76">AF26-AF33*$AF$26</f>
        <v>0</v>
      </c>
      <c r="AG35" s="8">
        <f t="shared" si="76"/>
        <v>137.5</v>
      </c>
      <c r="AH35" s="8">
        <f t="shared" si="76"/>
        <v>741.125</v>
      </c>
      <c r="AI35" s="8">
        <f t="shared" si="76"/>
        <v>3592.1875</v>
      </c>
      <c r="AJ35" s="8">
        <f t="shared" si="76"/>
        <v>17058.59375</v>
      </c>
      <c r="AK35" s="8">
        <f t="shared" si="76"/>
        <v>80871.484375</v>
      </c>
      <c r="AL35" s="8">
        <f t="shared" si="76"/>
        <v>384715.4609375</v>
      </c>
      <c r="AM35" s="9">
        <f t="shared" si="76"/>
        <v>13402.522825000004</v>
      </c>
      <c r="AO35" s="7">
        <f t="shared" ref="AO35:AW35" si="77">AO25-AO34*$AO$25</f>
        <v>0</v>
      </c>
      <c r="AP35" s="8">
        <f t="shared" si="77"/>
        <v>27.5</v>
      </c>
      <c r="AQ35" s="8">
        <f t="shared" si="77"/>
        <v>137.5</v>
      </c>
      <c r="AR35" s="8">
        <f t="shared" si="77"/>
        <v>638</v>
      </c>
      <c r="AS35" s="8">
        <f t="shared" si="77"/>
        <v>2942.5</v>
      </c>
      <c r="AT35" s="8">
        <f t="shared" si="77"/>
        <v>13660.625</v>
      </c>
      <c r="AU35" s="8">
        <f t="shared" si="77"/>
        <v>63971.875</v>
      </c>
      <c r="AV35" s="8">
        <f t="shared" si="77"/>
        <v>302067.21875</v>
      </c>
      <c r="AW35" s="9">
        <f t="shared" si="77"/>
        <v>3183.1444499999998</v>
      </c>
    </row>
    <row r="36" spans="2:49" x14ac:dyDescent="0.25">
      <c r="B36" s="12" t="s">
        <v>3</v>
      </c>
      <c r="C36" s="19">
        <f>D33/C33</f>
        <v>115.75070727272727</v>
      </c>
      <c r="D36" s="14"/>
      <c r="F36" s="7">
        <f>F30-F31*27.5/137.5</f>
        <v>0</v>
      </c>
      <c r="G36" s="8">
        <f>G30-G31*27.5/137.5</f>
        <v>0</v>
      </c>
      <c r="H36" s="8">
        <f>H30-H31*27.5/137.5</f>
        <v>-10.724999999999994</v>
      </c>
      <c r="I36" s="9">
        <f>I30-I31*27.5/137.5</f>
        <v>502.63988499999914</v>
      </c>
      <c r="K36" s="7">
        <f>K30</f>
        <v>1</v>
      </c>
      <c r="L36" s="8">
        <f t="shared" ref="L36:O36" si="78">L30</f>
        <v>2.5</v>
      </c>
      <c r="M36" s="8">
        <f t="shared" si="78"/>
        <v>8.75</v>
      </c>
      <c r="N36" s="8">
        <f t="shared" si="78"/>
        <v>34.375</v>
      </c>
      <c r="O36" s="9">
        <f t="shared" si="78"/>
        <v>278.53827272727273</v>
      </c>
      <c r="Q36" s="7" t="s">
        <v>10</v>
      </c>
      <c r="R36" s="8"/>
      <c r="S36" s="8"/>
      <c r="T36" s="8"/>
      <c r="U36" s="8"/>
      <c r="V36" s="9"/>
      <c r="X36" s="7">
        <f t="shared" ref="X36:AD36" si="79">X28-X32*$X$28</f>
        <v>0</v>
      </c>
      <c r="Y36" s="8">
        <f t="shared" si="79"/>
        <v>2942.5</v>
      </c>
      <c r="Z36" s="8">
        <f t="shared" si="79"/>
        <v>17058.59375</v>
      </c>
      <c r="AA36" s="8">
        <f t="shared" si="79"/>
        <v>86826.953125</v>
      </c>
      <c r="AB36" s="8">
        <f t="shared" si="79"/>
        <v>427302.4765625</v>
      </c>
      <c r="AC36" s="8">
        <f t="shared" si="79"/>
        <v>2081533.22265625</v>
      </c>
      <c r="AD36" s="9">
        <f t="shared" si="79"/>
        <v>167881.95848125004</v>
      </c>
      <c r="AF36" s="7">
        <f t="shared" ref="AF36:AM36" si="80">AF27-AF33*$AF$27</f>
        <v>0</v>
      </c>
      <c r="AG36" s="8">
        <f t="shared" si="80"/>
        <v>638</v>
      </c>
      <c r="AH36" s="8">
        <f t="shared" si="80"/>
        <v>3592.1875</v>
      </c>
      <c r="AI36" s="8">
        <f t="shared" si="80"/>
        <v>17914.53125</v>
      </c>
      <c r="AJ36" s="8">
        <f t="shared" si="80"/>
        <v>86826.953125</v>
      </c>
      <c r="AK36" s="8">
        <f t="shared" si="80"/>
        <v>417986.1640625</v>
      </c>
      <c r="AL36" s="8">
        <f t="shared" si="80"/>
        <v>2012194.55078125</v>
      </c>
      <c r="AM36" s="9">
        <f t="shared" si="80"/>
        <v>49084.349887500008</v>
      </c>
      <c r="AO36" s="7">
        <f t="shared" ref="AO36:AW36" si="81">AO26-AO34*$AO$26</f>
        <v>0</v>
      </c>
      <c r="AP36" s="8">
        <f t="shared" si="81"/>
        <v>137.5</v>
      </c>
      <c r="AQ36" s="8">
        <f t="shared" si="81"/>
        <v>741.125</v>
      </c>
      <c r="AR36" s="8">
        <f t="shared" si="81"/>
        <v>3592.1875</v>
      </c>
      <c r="AS36" s="8">
        <f t="shared" si="81"/>
        <v>17058.59375</v>
      </c>
      <c r="AT36" s="8">
        <f t="shared" si="81"/>
        <v>80871.484375</v>
      </c>
      <c r="AU36" s="8">
        <f t="shared" si="81"/>
        <v>384715.4609375</v>
      </c>
      <c r="AV36" s="8">
        <f t="shared" si="81"/>
        <v>1838847.87109375</v>
      </c>
      <c r="AW36" s="9">
        <f t="shared" si="81"/>
        <v>13402.522825000004</v>
      </c>
    </row>
    <row r="37" spans="2:49" x14ac:dyDescent="0.25">
      <c r="F37" s="7"/>
      <c r="G37" s="8"/>
      <c r="H37" s="8"/>
      <c r="I37" s="9"/>
      <c r="K37" s="7">
        <f>K31/$L$31</f>
        <v>0</v>
      </c>
      <c r="L37" s="8">
        <f>L31/$L$31</f>
        <v>1</v>
      </c>
      <c r="M37" s="8">
        <f>M31/$L$31</f>
        <v>5</v>
      </c>
      <c r="N37" s="8">
        <f>N31/$L$31</f>
        <v>23.2</v>
      </c>
      <c r="O37" s="9">
        <f>O31/$L$31</f>
        <v>115.75070727272727</v>
      </c>
      <c r="Q37" s="10" t="s">
        <v>4</v>
      </c>
      <c r="R37" s="8" t="s">
        <v>3</v>
      </c>
      <c r="S37" s="11" t="s">
        <v>15</v>
      </c>
      <c r="T37" s="11" t="s">
        <v>20</v>
      </c>
      <c r="U37" s="11" t="s">
        <v>27</v>
      </c>
      <c r="V37" s="9" t="s">
        <v>6</v>
      </c>
      <c r="X37" s="7">
        <f t="shared" ref="X37:AD37" si="82">X29-X32*$X$29</f>
        <v>0</v>
      </c>
      <c r="Y37" s="8">
        <f t="shared" si="82"/>
        <v>13660.625</v>
      </c>
      <c r="Z37" s="8">
        <f t="shared" si="82"/>
        <v>80871.484375</v>
      </c>
      <c r="AA37" s="8">
        <f t="shared" si="82"/>
        <v>417986.1640625</v>
      </c>
      <c r="AB37" s="8">
        <f t="shared" si="82"/>
        <v>2081533.22265625</v>
      </c>
      <c r="AC37" s="8">
        <f t="shared" si="82"/>
        <v>10235625.048828125</v>
      </c>
      <c r="AD37" s="9">
        <f t="shared" si="82"/>
        <v>529842.57049687486</v>
      </c>
      <c r="AF37" s="7">
        <f t="shared" ref="AF37:AM37" si="83">AF28-AF33*$AF$28</f>
        <v>0</v>
      </c>
      <c r="AG37" s="8">
        <f t="shared" si="83"/>
        <v>2942.5</v>
      </c>
      <c r="AH37" s="8">
        <f t="shared" si="83"/>
        <v>17058.59375</v>
      </c>
      <c r="AI37" s="8">
        <f t="shared" si="83"/>
        <v>86826.953125</v>
      </c>
      <c r="AJ37" s="8">
        <f t="shared" si="83"/>
        <v>427302.4765625</v>
      </c>
      <c r="AK37" s="8">
        <f t="shared" si="83"/>
        <v>2081533.22265625</v>
      </c>
      <c r="AL37" s="8">
        <f t="shared" si="83"/>
        <v>10115307.822265625</v>
      </c>
      <c r="AM37" s="9">
        <f t="shared" si="83"/>
        <v>167881.95848125004</v>
      </c>
      <c r="AO37" s="7">
        <f t="shared" ref="AO37:AW37" si="84">AO27-AO34*$AO$27</f>
        <v>0</v>
      </c>
      <c r="AP37" s="8">
        <f t="shared" si="84"/>
        <v>638</v>
      </c>
      <c r="AQ37" s="8">
        <f t="shared" si="84"/>
        <v>3592.1875</v>
      </c>
      <c r="AR37" s="8">
        <f t="shared" si="84"/>
        <v>17914.53125</v>
      </c>
      <c r="AS37" s="8">
        <f t="shared" si="84"/>
        <v>86826.953125</v>
      </c>
      <c r="AT37" s="8">
        <f t="shared" si="84"/>
        <v>417986.1640625</v>
      </c>
      <c r="AU37" s="8">
        <f t="shared" si="84"/>
        <v>2012194.55078125</v>
      </c>
      <c r="AV37" s="8">
        <f t="shared" si="84"/>
        <v>9709204.150390625</v>
      </c>
      <c r="AW37" s="9">
        <f t="shared" si="84"/>
        <v>49084.349887500008</v>
      </c>
    </row>
    <row r="38" spans="2:49" x14ac:dyDescent="0.25">
      <c r="F38" s="10" t="s">
        <v>4</v>
      </c>
      <c r="G38" s="17">
        <f>I34-H34*G40-G34*G39</f>
        <v>-186.58670699300671</v>
      </c>
      <c r="H38" s="8"/>
      <c r="I38" s="9"/>
      <c r="K38" s="7">
        <f>K32-K37*$L$32</f>
        <v>0</v>
      </c>
      <c r="L38" s="8">
        <f>L32-L37*$L$32</f>
        <v>0</v>
      </c>
      <c r="M38" s="8">
        <f>M32-M37*$L$32</f>
        <v>53.625</v>
      </c>
      <c r="N38" s="8">
        <f>N32-N37*$L$32</f>
        <v>402.1875</v>
      </c>
      <c r="O38" s="9">
        <f>O32-O37*$L$32</f>
        <v>-2513.1994249999952</v>
      </c>
      <c r="Q38" s="7">
        <f>Q31</f>
        <v>1</v>
      </c>
      <c r="R38" s="8">
        <f t="shared" ref="R38:U38" si="85">R31</f>
        <v>2.5</v>
      </c>
      <c r="S38" s="8">
        <f t="shared" si="85"/>
        <v>8.75</v>
      </c>
      <c r="T38" s="8">
        <f t="shared" si="85"/>
        <v>34.375</v>
      </c>
      <c r="U38" s="8">
        <f t="shared" si="85"/>
        <v>143.9375</v>
      </c>
      <c r="V38" s="9">
        <f>V31/$Q$31</f>
        <v>278.53827272727273</v>
      </c>
      <c r="X38" s="7" t="s">
        <v>10</v>
      </c>
      <c r="Y38" s="8"/>
      <c r="Z38" s="8"/>
      <c r="AA38" s="8"/>
      <c r="AB38" s="8"/>
      <c r="AC38" s="8"/>
      <c r="AD38" s="9"/>
      <c r="AF38" s="7">
        <f t="shared" ref="AF38:AM38" si="86">AF29-AF33*$AF$29</f>
        <v>0</v>
      </c>
      <c r="AG38" s="8">
        <f t="shared" si="86"/>
        <v>13660.625</v>
      </c>
      <c r="AH38" s="8">
        <f t="shared" si="86"/>
        <v>80871.484375</v>
      </c>
      <c r="AI38" s="8">
        <f t="shared" si="86"/>
        <v>417986.1640625</v>
      </c>
      <c r="AJ38" s="8">
        <f t="shared" si="86"/>
        <v>2081533.22265625</v>
      </c>
      <c r="AK38" s="8">
        <f t="shared" si="86"/>
        <v>10235625.048828125</v>
      </c>
      <c r="AL38" s="8">
        <f t="shared" si="86"/>
        <v>50121015.258789062</v>
      </c>
      <c r="AM38" s="9">
        <f t="shared" si="86"/>
        <v>529842.57049687486</v>
      </c>
      <c r="AO38" s="7">
        <f t="shared" ref="AO38:AW38" si="87">AO28-AO34*$AO$28</f>
        <v>0</v>
      </c>
      <c r="AP38" s="8">
        <f t="shared" si="87"/>
        <v>2942.5</v>
      </c>
      <c r="AQ38" s="8">
        <f t="shared" si="87"/>
        <v>17058.59375</v>
      </c>
      <c r="AR38" s="8">
        <f t="shared" si="87"/>
        <v>86826.953125</v>
      </c>
      <c r="AS38" s="8">
        <f t="shared" si="87"/>
        <v>427302.4765625</v>
      </c>
      <c r="AT38" s="8">
        <f t="shared" si="87"/>
        <v>2081533.22265625</v>
      </c>
      <c r="AU38" s="8">
        <f t="shared" si="87"/>
        <v>10115307.822265625</v>
      </c>
      <c r="AV38" s="8">
        <f t="shared" si="87"/>
        <v>49182178.149414062</v>
      </c>
      <c r="AW38" s="9">
        <f t="shared" si="87"/>
        <v>167881.95848125004</v>
      </c>
    </row>
    <row r="39" spans="2:49" x14ac:dyDescent="0.25">
      <c r="F39" s="10" t="s">
        <v>3</v>
      </c>
      <c r="G39" s="17">
        <f>(I35-H35*G40)/G35</f>
        <v>350.08165599067564</v>
      </c>
      <c r="H39" s="8"/>
      <c r="I39" s="9"/>
      <c r="K39" s="7">
        <f>K33-K37*$L$33</f>
        <v>0</v>
      </c>
      <c r="L39" s="8">
        <f>L33-L37*$L$33</f>
        <v>0</v>
      </c>
      <c r="M39" s="8">
        <f>M33-M37*$L$33</f>
        <v>402.1875</v>
      </c>
      <c r="N39" s="8">
        <f>N33-N37*$L$33</f>
        <v>3112.9312499999996</v>
      </c>
      <c r="O39" s="9">
        <f>O33-O37*$L$33</f>
        <v>-24764.601352499987</v>
      </c>
      <c r="Q39" s="7">
        <f t="shared" ref="Q39:V39" si="88">Q32/$R$32</f>
        <v>0</v>
      </c>
      <c r="R39" s="8">
        <f t="shared" si="88"/>
        <v>1</v>
      </c>
      <c r="S39" s="8">
        <f t="shared" si="88"/>
        <v>5</v>
      </c>
      <c r="T39" s="8">
        <f t="shared" si="88"/>
        <v>23.2</v>
      </c>
      <c r="U39" s="8">
        <f t="shared" si="88"/>
        <v>107</v>
      </c>
      <c r="V39" s="9">
        <f t="shared" si="88"/>
        <v>115.75070727272727</v>
      </c>
      <c r="X39" s="10" t="s">
        <v>4</v>
      </c>
      <c r="Y39" s="8" t="s">
        <v>3</v>
      </c>
      <c r="Z39" s="11" t="s">
        <v>15</v>
      </c>
      <c r="AA39" s="11" t="s">
        <v>20</v>
      </c>
      <c r="AB39" s="11" t="s">
        <v>27</v>
      </c>
      <c r="AC39" s="11" t="s">
        <v>39</v>
      </c>
      <c r="AD39" s="9" t="s">
        <v>6</v>
      </c>
      <c r="AF39" s="7">
        <f t="shared" ref="AF39:AM39" si="89">AF30-AF33*$AF$30</f>
        <v>0</v>
      </c>
      <c r="AG39" s="8">
        <f t="shared" si="89"/>
        <v>63971.875</v>
      </c>
      <c r="AH39" s="8">
        <f t="shared" si="89"/>
        <v>384715.4609375</v>
      </c>
      <c r="AI39" s="8">
        <f t="shared" si="89"/>
        <v>2012194.55078125</v>
      </c>
      <c r="AJ39" s="8">
        <f t="shared" si="89"/>
        <v>10115307.822265625</v>
      </c>
      <c r="AK39" s="8">
        <f t="shared" si="89"/>
        <v>50121015.258789062</v>
      </c>
      <c r="AL39" s="8">
        <f t="shared" si="89"/>
        <v>246973267.78759766</v>
      </c>
      <c r="AM39" s="9">
        <f t="shared" si="89"/>
        <v>1431213.4462703113</v>
      </c>
      <c r="AO39" s="7">
        <f t="shared" ref="AO39:AW39" si="90">AO29-AO34*$AO$29</f>
        <v>0</v>
      </c>
      <c r="AP39" s="8">
        <f t="shared" si="90"/>
        <v>13660.625</v>
      </c>
      <c r="AQ39" s="8">
        <f t="shared" si="90"/>
        <v>80871.484375</v>
      </c>
      <c r="AR39" s="8">
        <f t="shared" si="90"/>
        <v>417986.1640625</v>
      </c>
      <c r="AS39" s="8">
        <f t="shared" si="90"/>
        <v>2081533.22265625</v>
      </c>
      <c r="AT39" s="8">
        <f t="shared" si="90"/>
        <v>10235625.048828125</v>
      </c>
      <c r="AU39" s="8">
        <f t="shared" si="90"/>
        <v>50121015.258789062</v>
      </c>
      <c r="AV39" s="8">
        <f t="shared" si="90"/>
        <v>245230469.78955078</v>
      </c>
      <c r="AW39" s="9">
        <f t="shared" si="90"/>
        <v>529842.57049687486</v>
      </c>
    </row>
    <row r="40" spans="2:49" x14ac:dyDescent="0.25">
      <c r="F40" s="12" t="s">
        <v>15</v>
      </c>
      <c r="G40" s="19">
        <f>I36/H36</f>
        <v>-46.866189743589686</v>
      </c>
      <c r="H40" s="13"/>
      <c r="I40" s="14"/>
      <c r="K40" s="7" t="s">
        <v>23</v>
      </c>
      <c r="L40" s="8"/>
      <c r="M40" s="8"/>
      <c r="N40" s="8"/>
      <c r="O40" s="9"/>
      <c r="Q40" s="7">
        <f t="shared" ref="Q40:V40" si="91">Q33-Q39*$R$33</f>
        <v>0</v>
      </c>
      <c r="R40" s="8">
        <f t="shared" si="91"/>
        <v>0</v>
      </c>
      <c r="S40" s="8">
        <f t="shared" si="91"/>
        <v>53.625</v>
      </c>
      <c r="T40" s="8">
        <f t="shared" si="91"/>
        <v>402.1875</v>
      </c>
      <c r="U40" s="8">
        <f t="shared" si="91"/>
        <v>2346.09375</v>
      </c>
      <c r="V40" s="9">
        <f t="shared" si="91"/>
        <v>-2513.1994249999952</v>
      </c>
      <c r="X40" s="7">
        <f>X32</f>
        <v>1</v>
      </c>
      <c r="Y40" s="8">
        <f t="shared" ref="Y40:AD40" si="92">Y32</f>
        <v>2.5</v>
      </c>
      <c r="Z40" s="8">
        <f t="shared" si="92"/>
        <v>8.75</v>
      </c>
      <c r="AA40" s="8">
        <f t="shared" si="92"/>
        <v>34.375</v>
      </c>
      <c r="AB40" s="8">
        <f t="shared" si="92"/>
        <v>143.9375</v>
      </c>
      <c r="AC40" s="8">
        <f t="shared" si="92"/>
        <v>627.34375</v>
      </c>
      <c r="AD40" s="9">
        <f t="shared" si="92"/>
        <v>278.53827272727273</v>
      </c>
      <c r="AF40" s="7" t="s">
        <v>10</v>
      </c>
      <c r="AG40" s="8"/>
      <c r="AH40" s="8"/>
      <c r="AI40" s="8"/>
      <c r="AJ40" s="8"/>
      <c r="AK40" s="8"/>
      <c r="AL40" s="8"/>
      <c r="AM40" s="9"/>
      <c r="AO40" s="7">
        <f t="shared" ref="AO40:AW40" si="93">AO30-AO34*$AO$30</f>
        <v>0</v>
      </c>
      <c r="AP40" s="8">
        <f t="shared" si="93"/>
        <v>63971.875</v>
      </c>
      <c r="AQ40" s="8">
        <f t="shared" si="93"/>
        <v>384715.4609375</v>
      </c>
      <c r="AR40" s="8">
        <f t="shared" si="93"/>
        <v>2012194.55078125</v>
      </c>
      <c r="AS40" s="8">
        <f t="shared" si="93"/>
        <v>10115307.822265625</v>
      </c>
      <c r="AT40" s="8">
        <f t="shared" si="93"/>
        <v>50121015.258789062</v>
      </c>
      <c r="AU40" s="8">
        <f t="shared" si="93"/>
        <v>246973267.78759766</v>
      </c>
      <c r="AV40" s="8">
        <f t="shared" si="93"/>
        <v>1214722402.6818848</v>
      </c>
      <c r="AW40" s="9">
        <f t="shared" si="93"/>
        <v>1431213.4462703113</v>
      </c>
    </row>
    <row r="41" spans="2:49" x14ac:dyDescent="0.25">
      <c r="K41" s="10" t="s">
        <v>4</v>
      </c>
      <c r="L41" s="8" t="s">
        <v>3</v>
      </c>
      <c r="M41" s="11" t="s">
        <v>15</v>
      </c>
      <c r="N41" s="11" t="s">
        <v>20</v>
      </c>
      <c r="O41" s="9" t="s">
        <v>6</v>
      </c>
      <c r="Q41" s="7">
        <f t="shared" ref="Q41:V41" si="94">Q34-Q39*$R$34</f>
        <v>0</v>
      </c>
      <c r="R41" s="8">
        <f t="shared" si="94"/>
        <v>0</v>
      </c>
      <c r="S41" s="8">
        <f t="shared" si="94"/>
        <v>402.1875</v>
      </c>
      <c r="T41" s="8">
        <f t="shared" si="94"/>
        <v>3112.9312499999996</v>
      </c>
      <c r="U41" s="8">
        <f t="shared" si="94"/>
        <v>18560.953125</v>
      </c>
      <c r="V41" s="9">
        <f t="shared" si="94"/>
        <v>-24764.601352499987</v>
      </c>
      <c r="X41" s="7">
        <f t="shared" ref="X41:AD41" si="95">X33/$Y$33</f>
        <v>0</v>
      </c>
      <c r="Y41" s="8">
        <f t="shared" si="95"/>
        <v>1</v>
      </c>
      <c r="Z41" s="8">
        <f t="shared" si="95"/>
        <v>5</v>
      </c>
      <c r="AA41" s="8">
        <f t="shared" si="95"/>
        <v>23.2</v>
      </c>
      <c r="AB41" s="8">
        <f t="shared" si="95"/>
        <v>107</v>
      </c>
      <c r="AC41" s="8">
        <f t="shared" si="95"/>
        <v>496.75</v>
      </c>
      <c r="AD41" s="9">
        <f t="shared" si="95"/>
        <v>115.75070727272727</v>
      </c>
      <c r="AF41" s="10" t="s">
        <v>4</v>
      </c>
      <c r="AG41" s="8" t="s">
        <v>3</v>
      </c>
      <c r="AH41" s="11" t="s">
        <v>15</v>
      </c>
      <c r="AI41" s="11" t="s">
        <v>20</v>
      </c>
      <c r="AJ41" s="11" t="s">
        <v>27</v>
      </c>
      <c r="AK41" s="11" t="s">
        <v>39</v>
      </c>
      <c r="AL41" s="11" t="s">
        <v>43</v>
      </c>
      <c r="AM41" s="9" t="s">
        <v>6</v>
      </c>
      <c r="AO41" s="7">
        <f t="shared" ref="AO41:AW41" si="96">AO31-AO34*$AO$31</f>
        <v>0</v>
      </c>
      <c r="AP41" s="8">
        <f t="shared" si="96"/>
        <v>302067.21875</v>
      </c>
      <c r="AQ41" s="8">
        <f t="shared" si="96"/>
        <v>1838847.87109375</v>
      </c>
      <c r="AR41" s="8">
        <f t="shared" si="96"/>
        <v>9709204.150390625</v>
      </c>
      <c r="AS41" s="8">
        <f t="shared" si="96"/>
        <v>49182178.149414062</v>
      </c>
      <c r="AT41" s="8">
        <f t="shared" si="96"/>
        <v>245230469.78955078</v>
      </c>
      <c r="AU41" s="8">
        <f t="shared" si="96"/>
        <v>1214722402.6818848</v>
      </c>
      <c r="AV41" s="8">
        <f t="shared" si="96"/>
        <v>6000943627.4151611</v>
      </c>
      <c r="AW41" s="9">
        <f t="shared" si="96"/>
        <v>2348728.4760867134</v>
      </c>
    </row>
    <row r="42" spans="2:49" x14ac:dyDescent="0.25">
      <c r="K42" s="7">
        <f>K36</f>
        <v>1</v>
      </c>
      <c r="L42" s="8">
        <f t="shared" ref="L42:O43" si="97">L36</f>
        <v>2.5</v>
      </c>
      <c r="M42" s="8">
        <f t="shared" si="97"/>
        <v>8.75</v>
      </c>
      <c r="N42" s="8">
        <f t="shared" si="97"/>
        <v>34.375</v>
      </c>
      <c r="O42" s="9">
        <f t="shared" si="97"/>
        <v>278.53827272727273</v>
      </c>
      <c r="Q42" s="7">
        <f t="shared" ref="Q42:V42" si="98">Q35-Q39*$R$35</f>
        <v>0</v>
      </c>
      <c r="R42" s="8">
        <f t="shared" si="98"/>
        <v>0</v>
      </c>
      <c r="S42" s="8">
        <f t="shared" si="98"/>
        <v>2346.09375</v>
      </c>
      <c r="T42" s="8">
        <f t="shared" si="98"/>
        <v>18560.953125</v>
      </c>
      <c r="U42" s="8">
        <f t="shared" si="98"/>
        <v>112454.9765625</v>
      </c>
      <c r="V42" s="9">
        <f t="shared" si="98"/>
        <v>-172714.49766874994</v>
      </c>
      <c r="X42" s="7">
        <f t="shared" ref="X42:AD42" si="99">X34-X41*$Y$34</f>
        <v>0</v>
      </c>
      <c r="Y42" s="8">
        <f t="shared" si="99"/>
        <v>0</v>
      </c>
      <c r="Z42" s="8">
        <f t="shared" si="99"/>
        <v>53.625</v>
      </c>
      <c r="AA42" s="8">
        <f t="shared" si="99"/>
        <v>402.1875</v>
      </c>
      <c r="AB42" s="8">
        <f t="shared" si="99"/>
        <v>2346.09375</v>
      </c>
      <c r="AC42" s="8">
        <f t="shared" si="99"/>
        <v>12568.359375</v>
      </c>
      <c r="AD42" s="9">
        <f t="shared" si="99"/>
        <v>-2513.1994249999952</v>
      </c>
      <c r="AF42" s="7">
        <f>AF33</f>
        <v>1</v>
      </c>
      <c r="AG42" s="8">
        <f t="shared" ref="AG42:AM42" si="100">AG33</f>
        <v>2.5</v>
      </c>
      <c r="AH42" s="8">
        <f t="shared" si="100"/>
        <v>8.75</v>
      </c>
      <c r="AI42" s="8">
        <f t="shared" si="100"/>
        <v>34.375</v>
      </c>
      <c r="AJ42" s="8">
        <f t="shared" si="100"/>
        <v>143.9375</v>
      </c>
      <c r="AK42" s="8">
        <f t="shared" si="100"/>
        <v>627.34375</v>
      </c>
      <c r="AL42" s="8">
        <f t="shared" si="100"/>
        <v>2810.234375</v>
      </c>
      <c r="AM42" s="9">
        <f t="shared" si="100"/>
        <v>278.53827272727273</v>
      </c>
      <c r="AO42" s="7" t="s">
        <v>10</v>
      </c>
      <c r="AP42" s="8"/>
      <c r="AQ42" s="8"/>
      <c r="AR42" s="8"/>
      <c r="AS42" s="8"/>
      <c r="AT42" s="8"/>
      <c r="AU42" s="8"/>
      <c r="AV42" s="8"/>
      <c r="AW42" s="9"/>
    </row>
    <row r="43" spans="2:49" x14ac:dyDescent="0.25">
      <c r="K43" s="7">
        <f>K37</f>
        <v>0</v>
      </c>
      <c r="L43" s="8">
        <f t="shared" si="97"/>
        <v>1</v>
      </c>
      <c r="M43" s="8">
        <f t="shared" si="97"/>
        <v>5</v>
      </c>
      <c r="N43" s="8">
        <f t="shared" si="97"/>
        <v>23.2</v>
      </c>
      <c r="O43" s="9">
        <f t="shared" si="97"/>
        <v>115.75070727272727</v>
      </c>
      <c r="Q43" s="7" t="s">
        <v>23</v>
      </c>
      <c r="R43" s="8"/>
      <c r="S43" s="8"/>
      <c r="T43" s="8"/>
      <c r="U43" s="8"/>
      <c r="V43" s="9"/>
      <c r="X43" s="7">
        <f t="shared" ref="X43:AD43" si="101">X35-X41*$Y$35</f>
        <v>0</v>
      </c>
      <c r="Y43" s="8">
        <f t="shared" si="101"/>
        <v>0</v>
      </c>
      <c r="Z43" s="8">
        <f t="shared" si="101"/>
        <v>402.1875</v>
      </c>
      <c r="AA43" s="8">
        <f t="shared" si="101"/>
        <v>3112.9312499999996</v>
      </c>
      <c r="AB43" s="8">
        <f t="shared" si="101"/>
        <v>18560.953125</v>
      </c>
      <c r="AC43" s="8">
        <f t="shared" si="101"/>
        <v>101059.6640625</v>
      </c>
      <c r="AD43" s="9">
        <f t="shared" si="101"/>
        <v>-24764.601352499987</v>
      </c>
      <c r="AF43" s="7">
        <f t="shared" ref="AF43:AM43" si="102">AF34/$AG$34</f>
        <v>0</v>
      </c>
      <c r="AG43" s="8">
        <f t="shared" si="102"/>
        <v>1</v>
      </c>
      <c r="AH43" s="8">
        <f t="shared" si="102"/>
        <v>5</v>
      </c>
      <c r="AI43" s="8">
        <f t="shared" si="102"/>
        <v>23.2</v>
      </c>
      <c r="AJ43" s="8">
        <f t="shared" si="102"/>
        <v>107</v>
      </c>
      <c r="AK43" s="8">
        <f t="shared" si="102"/>
        <v>496.75</v>
      </c>
      <c r="AL43" s="8">
        <f t="shared" si="102"/>
        <v>2326.25</v>
      </c>
      <c r="AM43" s="9">
        <f t="shared" si="102"/>
        <v>115.75070727272727</v>
      </c>
      <c r="AO43" s="10" t="s">
        <v>4</v>
      </c>
      <c r="AP43" s="8" t="s">
        <v>3</v>
      </c>
      <c r="AQ43" s="11" t="s">
        <v>15</v>
      </c>
      <c r="AR43" s="11" t="s">
        <v>20</v>
      </c>
      <c r="AS43" s="11" t="s">
        <v>27</v>
      </c>
      <c r="AT43" s="11" t="s">
        <v>39</v>
      </c>
      <c r="AU43" s="11" t="s">
        <v>43</v>
      </c>
      <c r="AV43" s="11" t="s">
        <v>46</v>
      </c>
      <c r="AW43" s="9" t="s">
        <v>6</v>
      </c>
    </row>
    <row r="44" spans="2:49" x14ac:dyDescent="0.25">
      <c r="K44" s="7">
        <f>K38/$M$38</f>
        <v>0</v>
      </c>
      <c r="L44" s="8">
        <f>L38/$M$38</f>
        <v>0</v>
      </c>
      <c r="M44" s="8">
        <f>M38/$M$38</f>
        <v>1</v>
      </c>
      <c r="N44" s="8">
        <f>N38/$M$38</f>
        <v>7.5</v>
      </c>
      <c r="O44" s="9">
        <f>O38/$M$38</f>
        <v>-46.866189743589658</v>
      </c>
      <c r="Q44" s="10" t="s">
        <v>4</v>
      </c>
      <c r="R44" s="8" t="s">
        <v>3</v>
      </c>
      <c r="S44" s="11" t="s">
        <v>15</v>
      </c>
      <c r="T44" s="11" t="s">
        <v>20</v>
      </c>
      <c r="U44" s="11" t="s">
        <v>27</v>
      </c>
      <c r="V44" s="9" t="s">
        <v>6</v>
      </c>
      <c r="X44" s="7">
        <f t="shared" ref="X44:AD44" si="103">X36-X41*$Y$36</f>
        <v>0</v>
      </c>
      <c r="Y44" s="8">
        <f t="shared" si="103"/>
        <v>0</v>
      </c>
      <c r="Z44" s="8">
        <f t="shared" si="103"/>
        <v>2346.09375</v>
      </c>
      <c r="AA44" s="8">
        <f t="shared" si="103"/>
        <v>18560.953125</v>
      </c>
      <c r="AB44" s="8">
        <f t="shared" si="103"/>
        <v>112454.9765625</v>
      </c>
      <c r="AC44" s="8">
        <f t="shared" si="103"/>
        <v>619846.34765625</v>
      </c>
      <c r="AD44" s="9">
        <f t="shared" si="103"/>
        <v>-172714.49766874994</v>
      </c>
      <c r="AF44" s="7">
        <f t="shared" ref="AF44:AM44" si="104">AF35-AF43*$AG$35</f>
        <v>0</v>
      </c>
      <c r="AG44" s="8">
        <f t="shared" si="104"/>
        <v>0</v>
      </c>
      <c r="AH44" s="8">
        <f t="shared" si="104"/>
        <v>53.625</v>
      </c>
      <c r="AI44" s="8">
        <f t="shared" si="104"/>
        <v>402.1875</v>
      </c>
      <c r="AJ44" s="8">
        <f t="shared" si="104"/>
        <v>2346.09375</v>
      </c>
      <c r="AK44" s="8">
        <f t="shared" si="104"/>
        <v>12568.359375</v>
      </c>
      <c r="AL44" s="8">
        <f t="shared" si="104"/>
        <v>64856.0859375</v>
      </c>
      <c r="AM44" s="9">
        <f t="shared" si="104"/>
        <v>-2513.1994249999952</v>
      </c>
      <c r="AO44" s="7">
        <f>AO34</f>
        <v>1</v>
      </c>
      <c r="AP44" s="8">
        <f t="shared" ref="AP44:AW44" si="105">AP34</f>
        <v>2.5</v>
      </c>
      <c r="AQ44" s="8">
        <f t="shared" si="105"/>
        <v>8.75</v>
      </c>
      <c r="AR44" s="8">
        <f t="shared" si="105"/>
        <v>34.375</v>
      </c>
      <c r="AS44" s="8">
        <f t="shared" si="105"/>
        <v>143.9375</v>
      </c>
      <c r="AT44" s="8">
        <f t="shared" si="105"/>
        <v>627.34375</v>
      </c>
      <c r="AU44" s="8">
        <f t="shared" si="105"/>
        <v>2810.234375</v>
      </c>
      <c r="AV44" s="8">
        <f t="shared" si="105"/>
        <v>12841.2109375</v>
      </c>
      <c r="AW44" s="9">
        <f t="shared" si="105"/>
        <v>278.53827272727273</v>
      </c>
    </row>
    <row r="45" spans="2:49" x14ac:dyDescent="0.25">
      <c r="K45" s="7">
        <f>K39-K44*$M$39</f>
        <v>0</v>
      </c>
      <c r="L45" s="8">
        <f>L39-L44*$M$39</f>
        <v>0</v>
      </c>
      <c r="M45" s="8">
        <f>M39-M44*$M$39</f>
        <v>0</v>
      </c>
      <c r="N45" s="8">
        <f>N39-N44*$M$39</f>
        <v>96.524999999999636</v>
      </c>
      <c r="O45" s="9">
        <f>O39-O44*$M$39</f>
        <v>-5915.605665000021</v>
      </c>
      <c r="Q45" s="7">
        <f>Q38</f>
        <v>1</v>
      </c>
      <c r="R45" s="8">
        <f t="shared" ref="R45:V46" si="106">R38</f>
        <v>2.5</v>
      </c>
      <c r="S45" s="8">
        <f t="shared" si="106"/>
        <v>8.75</v>
      </c>
      <c r="T45" s="8">
        <f t="shared" si="106"/>
        <v>34.375</v>
      </c>
      <c r="U45" s="8">
        <f t="shared" si="106"/>
        <v>143.9375</v>
      </c>
      <c r="V45" s="9">
        <f t="shared" si="106"/>
        <v>278.53827272727273</v>
      </c>
      <c r="X45" s="7">
        <f t="shared" ref="X45:AD45" si="107">X37-X41*$Y$37</f>
        <v>0</v>
      </c>
      <c r="Y45" s="8">
        <f t="shared" si="107"/>
        <v>0</v>
      </c>
      <c r="Z45" s="8">
        <f t="shared" si="107"/>
        <v>12568.359375</v>
      </c>
      <c r="AA45" s="8">
        <f t="shared" si="107"/>
        <v>101059.6640625</v>
      </c>
      <c r="AB45" s="8">
        <f t="shared" si="107"/>
        <v>619846.34765625</v>
      </c>
      <c r="AC45" s="8">
        <f t="shared" si="107"/>
        <v>3449709.580078125</v>
      </c>
      <c r="AD45" s="9">
        <f t="shared" si="107"/>
        <v>-1051384.435040625</v>
      </c>
      <c r="AF45" s="7">
        <f t="shared" ref="AF45:AM45" si="108">AF36-AF43*$AG$36</f>
        <v>0</v>
      </c>
      <c r="AG45" s="8">
        <f t="shared" si="108"/>
        <v>0</v>
      </c>
      <c r="AH45" s="8">
        <f t="shared" si="108"/>
        <v>402.1875</v>
      </c>
      <c r="AI45" s="8">
        <f t="shared" si="108"/>
        <v>3112.9312499999996</v>
      </c>
      <c r="AJ45" s="8">
        <f t="shared" si="108"/>
        <v>18560.953125</v>
      </c>
      <c r="AK45" s="8">
        <f t="shared" si="108"/>
        <v>101059.6640625</v>
      </c>
      <c r="AL45" s="8">
        <f t="shared" si="108"/>
        <v>528047.05078125</v>
      </c>
      <c r="AM45" s="9">
        <f t="shared" si="108"/>
        <v>-24764.601352499987</v>
      </c>
      <c r="AO45" s="7">
        <f t="shared" ref="AO45:AW45" si="109">AO35/$AP$35</f>
        <v>0</v>
      </c>
      <c r="AP45" s="8">
        <f t="shared" si="109"/>
        <v>1</v>
      </c>
      <c r="AQ45" s="8">
        <f t="shared" si="109"/>
        <v>5</v>
      </c>
      <c r="AR45" s="8">
        <f t="shared" si="109"/>
        <v>23.2</v>
      </c>
      <c r="AS45" s="8">
        <f t="shared" si="109"/>
        <v>107</v>
      </c>
      <c r="AT45" s="8">
        <f t="shared" si="109"/>
        <v>496.75</v>
      </c>
      <c r="AU45" s="8">
        <f t="shared" si="109"/>
        <v>2326.25</v>
      </c>
      <c r="AV45" s="8">
        <f t="shared" si="109"/>
        <v>10984.262500000001</v>
      </c>
      <c r="AW45" s="9">
        <f t="shared" si="109"/>
        <v>115.75070727272727</v>
      </c>
    </row>
    <row r="46" spans="2:49" x14ac:dyDescent="0.25">
      <c r="K46" s="7"/>
      <c r="L46" s="8"/>
      <c r="M46" s="8"/>
      <c r="N46" s="8"/>
      <c r="O46" s="9"/>
      <c r="Q46" s="7">
        <f>Q39</f>
        <v>0</v>
      </c>
      <c r="R46" s="8">
        <f t="shared" si="106"/>
        <v>1</v>
      </c>
      <c r="S46" s="8">
        <f t="shared" si="106"/>
        <v>5</v>
      </c>
      <c r="T46" s="8">
        <f t="shared" si="106"/>
        <v>23.2</v>
      </c>
      <c r="U46" s="8">
        <f t="shared" si="106"/>
        <v>107</v>
      </c>
      <c r="V46" s="9">
        <f t="shared" si="106"/>
        <v>115.75070727272727</v>
      </c>
      <c r="X46" s="7" t="s">
        <v>23</v>
      </c>
      <c r="Y46" s="8"/>
      <c r="Z46" s="8"/>
      <c r="AA46" s="8"/>
      <c r="AB46" s="8"/>
      <c r="AC46" s="8"/>
      <c r="AD46" s="9"/>
      <c r="AF46" s="7">
        <f t="shared" ref="AF46:AM46" si="110">AF37-AF43*$AG$37</f>
        <v>0</v>
      </c>
      <c r="AG46" s="8">
        <f t="shared" si="110"/>
        <v>0</v>
      </c>
      <c r="AH46" s="8">
        <f t="shared" si="110"/>
        <v>2346.09375</v>
      </c>
      <c r="AI46" s="8">
        <f t="shared" si="110"/>
        <v>18560.953125</v>
      </c>
      <c r="AJ46" s="8">
        <f t="shared" si="110"/>
        <v>112454.9765625</v>
      </c>
      <c r="AK46" s="8">
        <f t="shared" si="110"/>
        <v>619846.34765625</v>
      </c>
      <c r="AL46" s="8">
        <f t="shared" si="110"/>
        <v>3270317.197265625</v>
      </c>
      <c r="AM46" s="9">
        <f t="shared" si="110"/>
        <v>-172714.49766874994</v>
      </c>
      <c r="AO46" s="7">
        <f t="shared" ref="AO46:AW46" si="111">AO36-AO45*$AP$36</f>
        <v>0</v>
      </c>
      <c r="AP46" s="8">
        <f t="shared" si="111"/>
        <v>0</v>
      </c>
      <c r="AQ46" s="8">
        <f t="shared" si="111"/>
        <v>53.625</v>
      </c>
      <c r="AR46" s="8">
        <f t="shared" si="111"/>
        <v>402.1875</v>
      </c>
      <c r="AS46" s="8">
        <f t="shared" si="111"/>
        <v>2346.09375</v>
      </c>
      <c r="AT46" s="8">
        <f t="shared" si="111"/>
        <v>12568.359375</v>
      </c>
      <c r="AU46" s="8">
        <f t="shared" si="111"/>
        <v>64856.0859375</v>
      </c>
      <c r="AV46" s="8">
        <f t="shared" si="111"/>
        <v>328511.77734375</v>
      </c>
      <c r="AW46" s="9">
        <f t="shared" si="111"/>
        <v>-2513.1994249999952</v>
      </c>
    </row>
    <row r="47" spans="2:49" x14ac:dyDescent="0.25">
      <c r="K47" s="10" t="s">
        <v>4</v>
      </c>
      <c r="L47" s="17">
        <f>O42-N42*L50-M42*L49-L42*L48</f>
        <v>89.199104895106757</v>
      </c>
      <c r="M47" s="8"/>
      <c r="N47" s="8"/>
      <c r="O47" s="9"/>
      <c r="Q47" s="7">
        <f t="shared" ref="Q47:V47" si="112">Q40/$S$40</f>
        <v>0</v>
      </c>
      <c r="R47" s="8">
        <f t="shared" si="112"/>
        <v>0</v>
      </c>
      <c r="S47" s="8">
        <f>S40/$S$40</f>
        <v>1</v>
      </c>
      <c r="T47" s="8">
        <f t="shared" si="112"/>
        <v>7.5</v>
      </c>
      <c r="U47" s="8">
        <f t="shared" si="112"/>
        <v>43.75</v>
      </c>
      <c r="V47" s="9">
        <f t="shared" si="112"/>
        <v>-46.866189743589658</v>
      </c>
      <c r="X47" s="10" t="s">
        <v>4</v>
      </c>
      <c r="Y47" s="8" t="s">
        <v>3</v>
      </c>
      <c r="Z47" s="11" t="s">
        <v>15</v>
      </c>
      <c r="AA47" s="11" t="s">
        <v>20</v>
      </c>
      <c r="AB47" s="11" t="s">
        <v>27</v>
      </c>
      <c r="AC47" s="11" t="s">
        <v>39</v>
      </c>
      <c r="AD47" s="9" t="s">
        <v>6</v>
      </c>
      <c r="AF47" s="7">
        <f t="shared" ref="AF47:AM47" si="113">AF38-AF43*$AG$38</f>
        <v>0</v>
      </c>
      <c r="AG47" s="8">
        <f t="shared" si="113"/>
        <v>0</v>
      </c>
      <c r="AH47" s="8">
        <f t="shared" si="113"/>
        <v>12568.359375</v>
      </c>
      <c r="AI47" s="8">
        <f t="shared" si="113"/>
        <v>101059.6640625</v>
      </c>
      <c r="AJ47" s="8">
        <f t="shared" si="113"/>
        <v>619846.34765625</v>
      </c>
      <c r="AK47" s="8">
        <f t="shared" si="113"/>
        <v>3449709.580078125</v>
      </c>
      <c r="AL47" s="8">
        <f t="shared" si="113"/>
        <v>18342986.352539062</v>
      </c>
      <c r="AM47" s="9">
        <f t="shared" si="113"/>
        <v>-1051384.435040625</v>
      </c>
      <c r="AO47" s="7">
        <f t="shared" ref="AO47:AW47" si="114">AO37-AO45*$AP$37</f>
        <v>0</v>
      </c>
      <c r="AP47" s="8">
        <f t="shared" si="114"/>
        <v>0</v>
      </c>
      <c r="AQ47" s="8">
        <f t="shared" si="114"/>
        <v>402.1875</v>
      </c>
      <c r="AR47" s="8">
        <f t="shared" si="114"/>
        <v>3112.9312499999996</v>
      </c>
      <c r="AS47" s="8">
        <f t="shared" si="114"/>
        <v>18560.953125</v>
      </c>
      <c r="AT47" s="8">
        <f t="shared" si="114"/>
        <v>101059.6640625</v>
      </c>
      <c r="AU47" s="8">
        <f t="shared" si="114"/>
        <v>528047.05078125</v>
      </c>
      <c r="AV47" s="8">
        <f t="shared" si="114"/>
        <v>2701244.6753906244</v>
      </c>
      <c r="AW47" s="9">
        <f t="shared" si="114"/>
        <v>-24764.601352499987</v>
      </c>
    </row>
    <row r="48" spans="2:49" x14ac:dyDescent="0.25">
      <c r="K48" s="10" t="s">
        <v>3</v>
      </c>
      <c r="L48" s="17">
        <f>O43-N43*L50-M43*L49</f>
        <v>-526.3043684537754</v>
      </c>
      <c r="M48" s="8"/>
      <c r="N48" s="8"/>
      <c r="O48" s="9"/>
      <c r="Q48" s="7">
        <f t="shared" ref="Q48:V48" si="115">Q41-Q47*$S$41</f>
        <v>0</v>
      </c>
      <c r="R48" s="8">
        <f t="shared" si="115"/>
        <v>0</v>
      </c>
      <c r="S48" s="8">
        <f>S41-S47*$S$41</f>
        <v>0</v>
      </c>
      <c r="T48" s="8">
        <f t="shared" si="115"/>
        <v>96.524999999999636</v>
      </c>
      <c r="U48" s="8">
        <f t="shared" si="115"/>
        <v>965.25</v>
      </c>
      <c r="V48" s="9">
        <f t="shared" si="115"/>
        <v>-5915.605665000021</v>
      </c>
      <c r="X48" s="7">
        <f>X40</f>
        <v>1</v>
      </c>
      <c r="Y48" s="8">
        <f t="shared" ref="Y48:AD48" si="116">Y40</f>
        <v>2.5</v>
      </c>
      <c r="Z48" s="8">
        <f t="shared" si="116"/>
        <v>8.75</v>
      </c>
      <c r="AA48" s="8">
        <f t="shared" si="116"/>
        <v>34.375</v>
      </c>
      <c r="AB48" s="8">
        <f t="shared" si="116"/>
        <v>143.9375</v>
      </c>
      <c r="AC48" s="8">
        <f t="shared" si="116"/>
        <v>627.34375</v>
      </c>
      <c r="AD48" s="9">
        <f t="shared" si="116"/>
        <v>278.53827272727273</v>
      </c>
      <c r="AF48" s="7">
        <f t="shared" ref="AF48:AM48" si="117">AF39-AF43*$AG$39</f>
        <v>0</v>
      </c>
      <c r="AG48" s="8">
        <f t="shared" si="117"/>
        <v>0</v>
      </c>
      <c r="AH48" s="8">
        <f t="shared" si="117"/>
        <v>64856.0859375</v>
      </c>
      <c r="AI48" s="8">
        <f t="shared" si="117"/>
        <v>528047.05078125</v>
      </c>
      <c r="AJ48" s="8">
        <f t="shared" si="117"/>
        <v>3270317.197265625</v>
      </c>
      <c r="AK48" s="8">
        <f t="shared" si="117"/>
        <v>18342986.352539062</v>
      </c>
      <c r="AL48" s="8">
        <f t="shared" si="117"/>
        <v>98158693.568847656</v>
      </c>
      <c r="AM48" s="9">
        <f t="shared" si="117"/>
        <v>-5973576.3305421881</v>
      </c>
      <c r="AO48" s="7">
        <f t="shared" ref="AO48:AW48" si="118">AO38-AO45*$AP$38</f>
        <v>0</v>
      </c>
      <c r="AP48" s="8">
        <f t="shared" si="118"/>
        <v>0</v>
      </c>
      <c r="AQ48" s="8">
        <f t="shared" si="118"/>
        <v>2346.09375</v>
      </c>
      <c r="AR48" s="8">
        <f t="shared" si="118"/>
        <v>18560.953125</v>
      </c>
      <c r="AS48" s="8">
        <f t="shared" si="118"/>
        <v>112454.9765625</v>
      </c>
      <c r="AT48" s="8">
        <f t="shared" si="118"/>
        <v>619846.34765625</v>
      </c>
      <c r="AU48" s="8">
        <f t="shared" si="118"/>
        <v>3270317.197265625</v>
      </c>
      <c r="AV48" s="8">
        <f t="shared" si="118"/>
        <v>16860985.743164059</v>
      </c>
      <c r="AW48" s="9">
        <f t="shared" si="118"/>
        <v>-172714.49766874994</v>
      </c>
    </row>
    <row r="49" spans="11:49" x14ac:dyDescent="0.25">
      <c r="K49" s="10" t="s">
        <v>15</v>
      </c>
      <c r="L49" s="17">
        <f>O44-N44*L50</f>
        <v>412.77683006993357</v>
      </c>
      <c r="M49" s="8"/>
      <c r="N49" s="8"/>
      <c r="O49" s="9"/>
      <c r="Q49" s="7">
        <f t="shared" ref="Q49:V49" si="119">Q42-Q47*$S$42</f>
        <v>0</v>
      </c>
      <c r="R49" s="8">
        <f t="shared" si="119"/>
        <v>0</v>
      </c>
      <c r="S49" s="8">
        <f>S42-S47*$S$42</f>
        <v>0</v>
      </c>
      <c r="T49" s="8">
        <f t="shared" si="119"/>
        <v>965.25</v>
      </c>
      <c r="U49" s="8">
        <f t="shared" si="119"/>
        <v>9813.375</v>
      </c>
      <c r="V49" s="9">
        <f t="shared" si="119"/>
        <v>-62762.022825000138</v>
      </c>
      <c r="X49" s="7">
        <f>X41</f>
        <v>0</v>
      </c>
      <c r="Y49" s="8">
        <f t="shared" ref="Y49:AD49" si="120">Y41</f>
        <v>1</v>
      </c>
      <c r="Z49" s="8">
        <f t="shared" si="120"/>
        <v>5</v>
      </c>
      <c r="AA49" s="8">
        <f t="shared" si="120"/>
        <v>23.2</v>
      </c>
      <c r="AB49" s="8">
        <f t="shared" si="120"/>
        <v>107</v>
      </c>
      <c r="AC49" s="8">
        <f t="shared" si="120"/>
        <v>496.75</v>
      </c>
      <c r="AD49" s="9">
        <f t="shared" si="120"/>
        <v>115.75070727272727</v>
      </c>
      <c r="AF49" s="7" t="s">
        <v>23</v>
      </c>
      <c r="AG49" s="8"/>
      <c r="AH49" s="8"/>
      <c r="AI49" s="8"/>
      <c r="AJ49" s="8"/>
      <c r="AK49" s="8"/>
      <c r="AL49" s="8"/>
      <c r="AM49" s="9"/>
      <c r="AO49" s="7">
        <f t="shared" ref="AO49:AW49" si="121">AO39-AO45*$AP$39</f>
        <v>0</v>
      </c>
      <c r="AP49" s="8">
        <f t="shared" si="121"/>
        <v>0</v>
      </c>
      <c r="AQ49" s="8">
        <f t="shared" si="121"/>
        <v>12568.359375</v>
      </c>
      <c r="AR49" s="8">
        <f t="shared" si="121"/>
        <v>101059.6640625</v>
      </c>
      <c r="AS49" s="8">
        <f t="shared" si="121"/>
        <v>619846.34765625</v>
      </c>
      <c r="AT49" s="8">
        <f t="shared" si="121"/>
        <v>3449709.580078125</v>
      </c>
      <c r="AU49" s="8">
        <f t="shared" si="121"/>
        <v>18342986.352539062</v>
      </c>
      <c r="AV49" s="8">
        <f t="shared" si="121"/>
        <v>95178578.875488281</v>
      </c>
      <c r="AW49" s="9">
        <f t="shared" si="121"/>
        <v>-1051384.435040625</v>
      </c>
    </row>
    <row r="50" spans="11:49" x14ac:dyDescent="0.25">
      <c r="K50" s="12" t="s">
        <v>20</v>
      </c>
      <c r="L50" s="19">
        <f>O45/N45</f>
        <v>-61.285735975136426</v>
      </c>
      <c r="M50" s="13"/>
      <c r="N50" s="13"/>
      <c r="O50" s="14"/>
      <c r="Q50" s="7" t="s">
        <v>29</v>
      </c>
      <c r="R50" s="8"/>
      <c r="S50" s="8"/>
      <c r="T50" s="8"/>
      <c r="U50" s="8"/>
      <c r="V50" s="9"/>
      <c r="X50" s="7">
        <f t="shared" ref="X50:AD50" si="122">X42/$Z$42</f>
        <v>0</v>
      </c>
      <c r="Y50" s="8">
        <f t="shared" si="122"/>
        <v>0</v>
      </c>
      <c r="Z50" s="8">
        <f t="shared" si="122"/>
        <v>1</v>
      </c>
      <c r="AA50" s="8">
        <f t="shared" si="122"/>
        <v>7.5</v>
      </c>
      <c r="AB50" s="8">
        <f t="shared" si="122"/>
        <v>43.75</v>
      </c>
      <c r="AC50" s="8">
        <f t="shared" si="122"/>
        <v>234.375</v>
      </c>
      <c r="AD50" s="9">
        <f t="shared" si="122"/>
        <v>-46.866189743589658</v>
      </c>
      <c r="AF50" s="10" t="s">
        <v>4</v>
      </c>
      <c r="AG50" s="8" t="s">
        <v>3</v>
      </c>
      <c r="AH50" s="11" t="s">
        <v>15</v>
      </c>
      <c r="AI50" s="11" t="s">
        <v>20</v>
      </c>
      <c r="AJ50" s="11" t="s">
        <v>27</v>
      </c>
      <c r="AK50" s="11" t="s">
        <v>39</v>
      </c>
      <c r="AL50" s="11" t="s">
        <v>43</v>
      </c>
      <c r="AM50" s="9" t="s">
        <v>6</v>
      </c>
      <c r="AO50" s="7">
        <f t="shared" ref="AO50:AW50" si="123">AO40-AO45*$AP$40</f>
        <v>0</v>
      </c>
      <c r="AP50" s="8">
        <f t="shared" si="123"/>
        <v>0</v>
      </c>
      <c r="AQ50" s="8">
        <f t="shared" si="123"/>
        <v>64856.0859375</v>
      </c>
      <c r="AR50" s="8">
        <f t="shared" si="123"/>
        <v>528047.05078125</v>
      </c>
      <c r="AS50" s="8">
        <f t="shared" si="123"/>
        <v>3270317.197265625</v>
      </c>
      <c r="AT50" s="8">
        <f t="shared" si="123"/>
        <v>18342986.352539062</v>
      </c>
      <c r="AU50" s="8">
        <f t="shared" si="123"/>
        <v>98158693.568847656</v>
      </c>
      <c r="AV50" s="8">
        <f t="shared" si="123"/>
        <v>512038535.06469727</v>
      </c>
      <c r="AW50" s="9">
        <f t="shared" si="123"/>
        <v>-5973576.3305421881</v>
      </c>
    </row>
    <row r="51" spans="11:49" x14ac:dyDescent="0.25">
      <c r="Q51" s="10" t="s">
        <v>4</v>
      </c>
      <c r="R51" s="8" t="s">
        <v>3</v>
      </c>
      <c r="S51" s="11" t="s">
        <v>15</v>
      </c>
      <c r="T51" s="11" t="s">
        <v>20</v>
      </c>
      <c r="U51" s="11" t="s">
        <v>27</v>
      </c>
      <c r="V51" s="9" t="s">
        <v>6</v>
      </c>
      <c r="X51" s="7">
        <f t="shared" ref="X51:AD51" si="124">X43-X50*$Z$43</f>
        <v>0</v>
      </c>
      <c r="Y51" s="8">
        <f t="shared" si="124"/>
        <v>0</v>
      </c>
      <c r="Z51" s="8">
        <f t="shared" si="124"/>
        <v>0</v>
      </c>
      <c r="AA51" s="8">
        <f t="shared" si="124"/>
        <v>96.524999999999636</v>
      </c>
      <c r="AB51" s="8">
        <f t="shared" si="124"/>
        <v>965.25</v>
      </c>
      <c r="AC51" s="8">
        <f t="shared" si="124"/>
        <v>6796.96875</v>
      </c>
      <c r="AD51" s="9">
        <f t="shared" si="124"/>
        <v>-5915.605665000021</v>
      </c>
      <c r="AF51" s="7">
        <f>AF42</f>
        <v>1</v>
      </c>
      <c r="AG51" s="8">
        <f t="shared" ref="AG51:AM51" si="125">AG42</f>
        <v>2.5</v>
      </c>
      <c r="AH51" s="8">
        <f t="shared" si="125"/>
        <v>8.75</v>
      </c>
      <c r="AI51" s="8">
        <f t="shared" si="125"/>
        <v>34.375</v>
      </c>
      <c r="AJ51" s="8">
        <f t="shared" si="125"/>
        <v>143.9375</v>
      </c>
      <c r="AK51" s="8">
        <f t="shared" si="125"/>
        <v>627.34375</v>
      </c>
      <c r="AL51" s="8">
        <f t="shared" si="125"/>
        <v>2810.234375</v>
      </c>
      <c r="AM51" s="9">
        <f t="shared" si="125"/>
        <v>278.53827272727273</v>
      </c>
      <c r="AO51" s="7">
        <f t="shared" ref="AO51:AW51" si="126">AO41-AO45*$AP$41</f>
        <v>0</v>
      </c>
      <c r="AP51" s="8">
        <f t="shared" si="126"/>
        <v>0</v>
      </c>
      <c r="AQ51" s="8">
        <f t="shared" si="126"/>
        <v>328511.77734375</v>
      </c>
      <c r="AR51" s="8">
        <f t="shared" si="126"/>
        <v>2701244.6753906254</v>
      </c>
      <c r="AS51" s="8">
        <f t="shared" si="126"/>
        <v>16860985.743164062</v>
      </c>
      <c r="AT51" s="8">
        <f t="shared" si="126"/>
        <v>95178578.875488281</v>
      </c>
      <c r="AU51" s="8">
        <f t="shared" si="126"/>
        <v>512038535.06469727</v>
      </c>
      <c r="AV51" s="8">
        <f t="shared" si="126"/>
        <v>2682958004.0202389</v>
      </c>
      <c r="AW51" s="9">
        <f t="shared" si="126"/>
        <v>-32615765.738131411</v>
      </c>
    </row>
    <row r="52" spans="11:49" x14ac:dyDescent="0.25">
      <c r="Q52" s="7">
        <f>Q45</f>
        <v>1</v>
      </c>
      <c r="R52" s="8">
        <f t="shared" ref="R52:V52" si="127">R45</f>
        <v>2.5</v>
      </c>
      <c r="S52" s="8">
        <f t="shared" si="127"/>
        <v>8.75</v>
      </c>
      <c r="T52" s="8">
        <f t="shared" si="127"/>
        <v>34.375</v>
      </c>
      <c r="U52" s="8">
        <f t="shared" si="127"/>
        <v>143.9375</v>
      </c>
      <c r="V52" s="9">
        <f t="shared" si="127"/>
        <v>278.53827272727273</v>
      </c>
      <c r="X52" s="7">
        <f t="shared" ref="X52:AD52" si="128">X44-X50*$Z$44</f>
        <v>0</v>
      </c>
      <c r="Y52" s="8">
        <f t="shared" si="128"/>
        <v>0</v>
      </c>
      <c r="Z52" s="8">
        <f t="shared" si="128"/>
        <v>0</v>
      </c>
      <c r="AA52" s="8">
        <f t="shared" si="128"/>
        <v>965.25</v>
      </c>
      <c r="AB52" s="8">
        <f t="shared" si="128"/>
        <v>9813.375</v>
      </c>
      <c r="AC52" s="8">
        <f t="shared" si="128"/>
        <v>69980.625</v>
      </c>
      <c r="AD52" s="9">
        <f t="shared" si="128"/>
        <v>-62762.022825000138</v>
      </c>
      <c r="AF52" s="7">
        <f>AF43</f>
        <v>0</v>
      </c>
      <c r="AG52" s="8">
        <f t="shared" ref="AG52:AM52" si="129">AG43</f>
        <v>1</v>
      </c>
      <c r="AH52" s="8">
        <f t="shared" si="129"/>
        <v>5</v>
      </c>
      <c r="AI52" s="8">
        <f t="shared" si="129"/>
        <v>23.2</v>
      </c>
      <c r="AJ52" s="8">
        <f t="shared" si="129"/>
        <v>107</v>
      </c>
      <c r="AK52" s="8">
        <f t="shared" si="129"/>
        <v>496.75</v>
      </c>
      <c r="AL52" s="8">
        <f t="shared" si="129"/>
        <v>2326.25</v>
      </c>
      <c r="AM52" s="9">
        <f t="shared" si="129"/>
        <v>115.75070727272727</v>
      </c>
      <c r="AO52" s="7" t="s">
        <v>23</v>
      </c>
      <c r="AP52" s="8"/>
      <c r="AQ52" s="8"/>
      <c r="AR52" s="8"/>
      <c r="AS52" s="8"/>
      <c r="AT52" s="8"/>
      <c r="AU52" s="8"/>
      <c r="AV52" s="8"/>
      <c r="AW52" s="9"/>
    </row>
    <row r="53" spans="11:49" x14ac:dyDescent="0.25">
      <c r="Q53" s="7">
        <f t="shared" ref="Q53:V53" si="130">Q46</f>
        <v>0</v>
      </c>
      <c r="R53" s="8">
        <f>R46</f>
        <v>1</v>
      </c>
      <c r="S53" s="8">
        <f t="shared" si="130"/>
        <v>5</v>
      </c>
      <c r="T53" s="8">
        <f t="shared" si="130"/>
        <v>23.2</v>
      </c>
      <c r="U53" s="8">
        <f t="shared" si="130"/>
        <v>107</v>
      </c>
      <c r="V53" s="9">
        <f t="shared" si="130"/>
        <v>115.75070727272727</v>
      </c>
      <c r="X53" s="7">
        <f t="shared" ref="X53:AD53" si="131">X45-X50*$Z$45</f>
        <v>0</v>
      </c>
      <c r="Y53" s="8">
        <f t="shared" si="131"/>
        <v>0</v>
      </c>
      <c r="Z53" s="8">
        <f t="shared" si="131"/>
        <v>0</v>
      </c>
      <c r="AA53" s="8">
        <f t="shared" si="131"/>
        <v>6796.96875</v>
      </c>
      <c r="AB53" s="8">
        <f t="shared" si="131"/>
        <v>69980.625</v>
      </c>
      <c r="AC53" s="8">
        <f t="shared" si="131"/>
        <v>504000.3515625</v>
      </c>
      <c r="AD53" s="9">
        <f t="shared" si="131"/>
        <v>-462353.31980625109</v>
      </c>
      <c r="AF53" s="7">
        <f t="shared" ref="AF53:AM53" si="132">AF44/$AH$44</f>
        <v>0</v>
      </c>
      <c r="AG53" s="8">
        <f t="shared" si="132"/>
        <v>0</v>
      </c>
      <c r="AH53" s="8">
        <f t="shared" si="132"/>
        <v>1</v>
      </c>
      <c r="AI53" s="8">
        <f t="shared" si="132"/>
        <v>7.5</v>
      </c>
      <c r="AJ53" s="8">
        <f t="shared" si="132"/>
        <v>43.75</v>
      </c>
      <c r="AK53" s="8">
        <f t="shared" si="132"/>
        <v>234.375</v>
      </c>
      <c r="AL53" s="8">
        <f t="shared" si="132"/>
        <v>1209.4375</v>
      </c>
      <c r="AM53" s="9">
        <f t="shared" si="132"/>
        <v>-46.866189743589658</v>
      </c>
      <c r="AO53" s="10" t="s">
        <v>4</v>
      </c>
      <c r="AP53" s="8" t="s">
        <v>3</v>
      </c>
      <c r="AQ53" s="11" t="s">
        <v>15</v>
      </c>
      <c r="AR53" s="11" t="s">
        <v>20</v>
      </c>
      <c r="AS53" s="11" t="s">
        <v>27</v>
      </c>
      <c r="AT53" s="11" t="s">
        <v>39</v>
      </c>
      <c r="AU53" s="11" t="s">
        <v>43</v>
      </c>
      <c r="AV53" s="11" t="s">
        <v>46</v>
      </c>
      <c r="AW53" s="9" t="s">
        <v>6</v>
      </c>
    </row>
    <row r="54" spans="11:49" x14ac:dyDescent="0.25">
      <c r="Q54" s="7">
        <f t="shared" ref="Q54:V54" si="133">Q47</f>
        <v>0</v>
      </c>
      <c r="R54" s="8">
        <f>R47</f>
        <v>0</v>
      </c>
      <c r="S54" s="8">
        <f t="shared" si="133"/>
        <v>1</v>
      </c>
      <c r="T54" s="8">
        <f t="shared" si="133"/>
        <v>7.5</v>
      </c>
      <c r="U54" s="8">
        <f t="shared" si="133"/>
        <v>43.75</v>
      </c>
      <c r="V54" s="9">
        <f t="shared" si="133"/>
        <v>-46.866189743589658</v>
      </c>
      <c r="X54" s="7" t="s">
        <v>29</v>
      </c>
      <c r="Y54" s="8"/>
      <c r="Z54" s="8"/>
      <c r="AA54" s="8"/>
      <c r="AB54" s="8"/>
      <c r="AC54" s="8"/>
      <c r="AD54" s="9"/>
      <c r="AF54" s="7">
        <f t="shared" ref="AF54:AM54" si="134">AF45-AF53*$AH$45</f>
        <v>0</v>
      </c>
      <c r="AG54" s="8">
        <f t="shared" si="134"/>
        <v>0</v>
      </c>
      <c r="AH54" s="8">
        <f t="shared" si="134"/>
        <v>0</v>
      </c>
      <c r="AI54" s="8">
        <f t="shared" si="134"/>
        <v>96.524999999999636</v>
      </c>
      <c r="AJ54" s="8">
        <f t="shared" si="134"/>
        <v>965.25</v>
      </c>
      <c r="AK54" s="8">
        <f t="shared" si="134"/>
        <v>6796.96875</v>
      </c>
      <c r="AL54" s="8">
        <f t="shared" si="134"/>
        <v>41626.40625</v>
      </c>
      <c r="AM54" s="9">
        <f t="shared" si="134"/>
        <v>-5915.605665000021</v>
      </c>
      <c r="AO54" s="7">
        <f>AO44</f>
        <v>1</v>
      </c>
      <c r="AP54" s="8">
        <f t="shared" ref="AP54:AW54" si="135">AP44</f>
        <v>2.5</v>
      </c>
      <c r="AQ54" s="8">
        <f t="shared" si="135"/>
        <v>8.75</v>
      </c>
      <c r="AR54" s="8">
        <f t="shared" si="135"/>
        <v>34.375</v>
      </c>
      <c r="AS54" s="8">
        <f t="shared" si="135"/>
        <v>143.9375</v>
      </c>
      <c r="AT54" s="8">
        <f t="shared" si="135"/>
        <v>627.34375</v>
      </c>
      <c r="AU54" s="8">
        <f t="shared" si="135"/>
        <v>2810.234375</v>
      </c>
      <c r="AV54" s="8">
        <f t="shared" si="135"/>
        <v>12841.2109375</v>
      </c>
      <c r="AW54" s="9">
        <f t="shared" si="135"/>
        <v>278.53827272727273</v>
      </c>
    </row>
    <row r="55" spans="11:49" x14ac:dyDescent="0.25">
      <c r="Q55" s="7">
        <f t="shared" ref="Q55:V55" si="136">Q48/$T$48</f>
        <v>0</v>
      </c>
      <c r="R55" s="8">
        <f t="shared" si="136"/>
        <v>0</v>
      </c>
      <c r="S55" s="8">
        <f t="shared" si="136"/>
        <v>0</v>
      </c>
      <c r="T55" s="8">
        <f>T48/$T$48</f>
        <v>1</v>
      </c>
      <c r="U55" s="8">
        <f t="shared" si="136"/>
        <v>10.000000000000037</v>
      </c>
      <c r="V55" s="9">
        <f t="shared" si="136"/>
        <v>-61.285735975136426</v>
      </c>
      <c r="X55" s="10" t="s">
        <v>4</v>
      </c>
      <c r="Y55" s="8" t="s">
        <v>3</v>
      </c>
      <c r="Z55" s="11" t="s">
        <v>15</v>
      </c>
      <c r="AA55" s="11" t="s">
        <v>20</v>
      </c>
      <c r="AB55" s="11" t="s">
        <v>27</v>
      </c>
      <c r="AC55" s="11" t="s">
        <v>39</v>
      </c>
      <c r="AD55" s="9" t="s">
        <v>6</v>
      </c>
      <c r="AF55" s="7">
        <f t="shared" ref="AF55:AM55" si="137">AF46-AF53*$AH$46</f>
        <v>0</v>
      </c>
      <c r="AG55" s="8">
        <f t="shared" si="137"/>
        <v>0</v>
      </c>
      <c r="AH55" s="8">
        <f t="shared" si="137"/>
        <v>0</v>
      </c>
      <c r="AI55" s="8">
        <f t="shared" si="137"/>
        <v>965.25</v>
      </c>
      <c r="AJ55" s="8">
        <f t="shared" si="137"/>
        <v>9813.375</v>
      </c>
      <c r="AK55" s="8">
        <f t="shared" si="137"/>
        <v>69980.625</v>
      </c>
      <c r="AL55" s="8">
        <f t="shared" si="137"/>
        <v>432863.4375</v>
      </c>
      <c r="AM55" s="9">
        <f t="shared" si="137"/>
        <v>-62762.022825000138</v>
      </c>
      <c r="AO55" s="7">
        <f>AO45</f>
        <v>0</v>
      </c>
      <c r="AP55" s="8">
        <f t="shared" ref="AP55:AW55" si="138">AP45</f>
        <v>1</v>
      </c>
      <c r="AQ55" s="8">
        <f t="shared" si="138"/>
        <v>5</v>
      </c>
      <c r="AR55" s="8">
        <f t="shared" si="138"/>
        <v>23.2</v>
      </c>
      <c r="AS55" s="8">
        <f t="shared" si="138"/>
        <v>107</v>
      </c>
      <c r="AT55" s="8">
        <f t="shared" si="138"/>
        <v>496.75</v>
      </c>
      <c r="AU55" s="8">
        <f t="shared" si="138"/>
        <v>2326.25</v>
      </c>
      <c r="AV55" s="8">
        <f t="shared" si="138"/>
        <v>10984.262500000001</v>
      </c>
      <c r="AW55" s="9">
        <f t="shared" si="138"/>
        <v>115.75070727272727</v>
      </c>
    </row>
    <row r="56" spans="11:49" x14ac:dyDescent="0.25">
      <c r="Q56" s="7">
        <f t="shared" ref="Q56:V56" si="139">Q49-Q55*$T$49</f>
        <v>0</v>
      </c>
      <c r="R56" s="8">
        <f t="shared" si="139"/>
        <v>0</v>
      </c>
      <c r="S56" s="8">
        <f t="shared" si="139"/>
        <v>0</v>
      </c>
      <c r="T56" s="8">
        <f>T49-T55*$T$49</f>
        <v>0</v>
      </c>
      <c r="U56" s="8">
        <f>U49-U55*$T$49</f>
        <v>160.87499999996362</v>
      </c>
      <c r="V56" s="9">
        <f>V49-V55*$T$49</f>
        <v>-3605.9661749997031</v>
      </c>
      <c r="X56" s="7">
        <f>X48</f>
        <v>1</v>
      </c>
      <c r="Y56" s="8">
        <f t="shared" ref="Y56:AD56" si="140">Y48</f>
        <v>2.5</v>
      </c>
      <c r="Z56" s="8">
        <f t="shared" si="140"/>
        <v>8.75</v>
      </c>
      <c r="AA56" s="8">
        <f t="shared" si="140"/>
        <v>34.375</v>
      </c>
      <c r="AB56" s="8">
        <f t="shared" si="140"/>
        <v>143.9375</v>
      </c>
      <c r="AC56" s="8">
        <f t="shared" si="140"/>
        <v>627.34375</v>
      </c>
      <c r="AD56" s="9">
        <f t="shared" si="140"/>
        <v>278.53827272727273</v>
      </c>
      <c r="AF56" s="7">
        <f t="shared" ref="AF56:AM56" si="141">AF47-AF53*$AH$47</f>
        <v>0</v>
      </c>
      <c r="AG56" s="8">
        <f t="shared" si="141"/>
        <v>0</v>
      </c>
      <c r="AH56" s="8">
        <f t="shared" si="141"/>
        <v>0</v>
      </c>
      <c r="AI56" s="8">
        <f t="shared" si="141"/>
        <v>6796.96875</v>
      </c>
      <c r="AJ56" s="8">
        <f t="shared" si="141"/>
        <v>69980.625</v>
      </c>
      <c r="AK56" s="8">
        <f t="shared" si="141"/>
        <v>504000.3515625</v>
      </c>
      <c r="AL56" s="8">
        <f t="shared" si="141"/>
        <v>3142341.2109375</v>
      </c>
      <c r="AM56" s="9">
        <f t="shared" si="141"/>
        <v>-462353.31980625109</v>
      </c>
      <c r="AO56" s="7">
        <f t="shared" ref="AO56:AW56" si="142">AO46/$AQ$46</f>
        <v>0</v>
      </c>
      <c r="AP56" s="8">
        <f t="shared" si="142"/>
        <v>0</v>
      </c>
      <c r="AQ56" s="8">
        <f t="shared" si="142"/>
        <v>1</v>
      </c>
      <c r="AR56" s="8">
        <f t="shared" si="142"/>
        <v>7.5</v>
      </c>
      <c r="AS56" s="8">
        <f t="shared" si="142"/>
        <v>43.75</v>
      </c>
      <c r="AT56" s="8">
        <f t="shared" si="142"/>
        <v>234.375</v>
      </c>
      <c r="AU56" s="8">
        <f t="shared" si="142"/>
        <v>1209.4375</v>
      </c>
      <c r="AV56" s="8">
        <f t="shared" si="142"/>
        <v>6126.09375</v>
      </c>
      <c r="AW56" s="9">
        <f t="shared" si="142"/>
        <v>-46.866189743589658</v>
      </c>
    </row>
    <row r="57" spans="11:49" x14ac:dyDescent="0.25">
      <c r="Q57" s="7"/>
      <c r="R57" s="8"/>
      <c r="S57" s="8"/>
      <c r="T57" s="8"/>
      <c r="U57" s="8"/>
      <c r="V57" s="9"/>
      <c r="X57" s="7">
        <f>X49</f>
        <v>0</v>
      </c>
      <c r="Y57" s="8">
        <f t="shared" ref="Y57:AD57" si="143">Y49</f>
        <v>1</v>
      </c>
      <c r="Z57" s="8">
        <f t="shared" si="143"/>
        <v>5</v>
      </c>
      <c r="AA57" s="8">
        <f t="shared" si="143"/>
        <v>23.2</v>
      </c>
      <c r="AB57" s="8">
        <f t="shared" si="143"/>
        <v>107</v>
      </c>
      <c r="AC57" s="8">
        <f t="shared" si="143"/>
        <v>496.75</v>
      </c>
      <c r="AD57" s="9">
        <f t="shared" si="143"/>
        <v>115.75070727272727</v>
      </c>
      <c r="AF57" s="7">
        <f t="shared" ref="AF57:AM57" si="144">AF48-AF53*$AH$48</f>
        <v>0</v>
      </c>
      <c r="AG57" s="8">
        <f t="shared" si="144"/>
        <v>0</v>
      </c>
      <c r="AH57" s="8">
        <f t="shared" si="144"/>
        <v>0</v>
      </c>
      <c r="AI57" s="8">
        <f t="shared" si="144"/>
        <v>41626.40625</v>
      </c>
      <c r="AJ57" s="8">
        <f t="shared" si="144"/>
        <v>432863.4375</v>
      </c>
      <c r="AK57" s="8">
        <f t="shared" si="144"/>
        <v>3142341.2109375</v>
      </c>
      <c r="AL57" s="8">
        <f t="shared" si="144"/>
        <v>19719311.1328125</v>
      </c>
      <c r="AM57" s="9">
        <f t="shared" si="144"/>
        <v>-2934018.7009687563</v>
      </c>
      <c r="AO57" s="7">
        <f t="shared" ref="AO57:AW57" si="145">AO47-AO56*$AQ$47</f>
        <v>0</v>
      </c>
      <c r="AP57" s="8">
        <f t="shared" si="145"/>
        <v>0</v>
      </c>
      <c r="AQ57" s="8">
        <f t="shared" si="145"/>
        <v>0</v>
      </c>
      <c r="AR57" s="8">
        <f t="shared" si="145"/>
        <v>96.524999999999636</v>
      </c>
      <c r="AS57" s="8">
        <f t="shared" si="145"/>
        <v>965.25</v>
      </c>
      <c r="AT57" s="8">
        <f t="shared" si="145"/>
        <v>6796.96875</v>
      </c>
      <c r="AU57" s="8">
        <f t="shared" si="145"/>
        <v>41626.40625</v>
      </c>
      <c r="AV57" s="8">
        <f t="shared" si="145"/>
        <v>237406.34531249944</v>
      </c>
      <c r="AW57" s="9">
        <f t="shared" si="145"/>
        <v>-5915.605665000021</v>
      </c>
    </row>
    <row r="58" spans="11:49" x14ac:dyDescent="0.25">
      <c r="Q58" s="10" t="s">
        <v>4</v>
      </c>
      <c r="R58" s="17">
        <f>V52-U52*R62-T52*R61-S52*R60-R52*R59</f>
        <v>-11.667081818197175</v>
      </c>
      <c r="S58" s="8"/>
      <c r="T58" s="8"/>
      <c r="U58" s="8"/>
      <c r="V58" s="9"/>
      <c r="X58" s="7">
        <f>X50</f>
        <v>0</v>
      </c>
      <c r="Y58" s="8">
        <f t="shared" ref="Y58:AD58" si="146">Y50</f>
        <v>0</v>
      </c>
      <c r="Z58" s="8">
        <f t="shared" si="146"/>
        <v>1</v>
      </c>
      <c r="AA58" s="8">
        <f t="shared" si="146"/>
        <v>7.5</v>
      </c>
      <c r="AB58" s="8">
        <f t="shared" si="146"/>
        <v>43.75</v>
      </c>
      <c r="AC58" s="8">
        <f t="shared" si="146"/>
        <v>234.375</v>
      </c>
      <c r="AD58" s="9">
        <f t="shared" si="146"/>
        <v>-46.866189743589658</v>
      </c>
      <c r="AF58" s="7" t="s">
        <v>29</v>
      </c>
      <c r="AG58" s="8"/>
      <c r="AH58" s="8"/>
      <c r="AI58" s="8"/>
      <c r="AJ58" s="8"/>
      <c r="AK58" s="8"/>
      <c r="AL58" s="8"/>
      <c r="AM58" s="9"/>
      <c r="AO58" s="7">
        <f t="shared" ref="AO58:AW58" si="147">AO48-AO56*$AQ$48</f>
        <v>0</v>
      </c>
      <c r="AP58" s="8">
        <f t="shared" si="147"/>
        <v>0</v>
      </c>
      <c r="AQ58" s="8">
        <f t="shared" si="147"/>
        <v>0</v>
      </c>
      <c r="AR58" s="8">
        <f t="shared" si="147"/>
        <v>965.25</v>
      </c>
      <c r="AS58" s="8">
        <f t="shared" si="147"/>
        <v>9813.375</v>
      </c>
      <c r="AT58" s="8">
        <f t="shared" si="147"/>
        <v>69980.625</v>
      </c>
      <c r="AU58" s="8">
        <f t="shared" si="147"/>
        <v>432863.4375</v>
      </c>
      <c r="AV58" s="8">
        <f t="shared" si="147"/>
        <v>2488595.4843749963</v>
      </c>
      <c r="AW58" s="9">
        <f t="shared" si="147"/>
        <v>-62762.022825000138</v>
      </c>
    </row>
    <row r="59" spans="11:49" x14ac:dyDescent="0.25">
      <c r="Q59" s="10" t="s">
        <v>3</v>
      </c>
      <c r="R59" s="17">
        <f>V53-U53*R62-T53*R61-S53*R60</f>
        <v>174.15526149971674</v>
      </c>
      <c r="S59" s="8"/>
      <c r="T59" s="8"/>
      <c r="U59" s="8"/>
      <c r="V59" s="9"/>
      <c r="X59" s="7">
        <f t="shared" ref="X59:AD59" si="148">X51/$AA$51</f>
        <v>0</v>
      </c>
      <c r="Y59" s="8">
        <f t="shared" si="148"/>
        <v>0</v>
      </c>
      <c r="Z59" s="8">
        <f t="shared" si="148"/>
        <v>0</v>
      </c>
      <c r="AA59" s="8">
        <f t="shared" si="148"/>
        <v>1</v>
      </c>
      <c r="AB59" s="8">
        <f t="shared" si="148"/>
        <v>10.000000000000037</v>
      </c>
      <c r="AC59" s="8">
        <f t="shared" si="148"/>
        <v>70.416666666666927</v>
      </c>
      <c r="AD59" s="9">
        <f t="shared" si="148"/>
        <v>-61.285735975136426</v>
      </c>
      <c r="AF59" s="10" t="s">
        <v>4</v>
      </c>
      <c r="AG59" s="8" t="s">
        <v>3</v>
      </c>
      <c r="AH59" s="11" t="s">
        <v>15</v>
      </c>
      <c r="AI59" s="11" t="s">
        <v>20</v>
      </c>
      <c r="AJ59" s="11" t="s">
        <v>27</v>
      </c>
      <c r="AK59" s="11" t="s">
        <v>39</v>
      </c>
      <c r="AL59" s="11" t="s">
        <v>43</v>
      </c>
      <c r="AM59" s="9" t="s">
        <v>6</v>
      </c>
      <c r="AO59" s="7">
        <f t="shared" ref="AO59:AW59" si="149">AO49-AO56*$AQ$49</f>
        <v>0</v>
      </c>
      <c r="AP59" s="8">
        <f t="shared" si="149"/>
        <v>0</v>
      </c>
      <c r="AQ59" s="8">
        <f t="shared" si="149"/>
        <v>0</v>
      </c>
      <c r="AR59" s="8">
        <f t="shared" si="149"/>
        <v>6796.96875</v>
      </c>
      <c r="AS59" s="8">
        <f t="shared" si="149"/>
        <v>69980.625</v>
      </c>
      <c r="AT59" s="8">
        <f t="shared" si="149"/>
        <v>504000.3515625</v>
      </c>
      <c r="AU59" s="8">
        <f t="shared" si="149"/>
        <v>3142341.2109375</v>
      </c>
      <c r="AV59" s="8">
        <f t="shared" si="149"/>
        <v>18183631.060546875</v>
      </c>
      <c r="AW59" s="9">
        <f t="shared" si="149"/>
        <v>-462353.31980625109</v>
      </c>
    </row>
    <row r="60" spans="11:49" x14ac:dyDescent="0.25">
      <c r="Q60" s="10" t="s">
        <v>15</v>
      </c>
      <c r="R60" s="17">
        <f>V54-U54*R62-T54*R61</f>
        <v>-287.68279988355334</v>
      </c>
      <c r="S60" s="8"/>
      <c r="T60" s="8"/>
      <c r="U60" s="8"/>
      <c r="V60" s="9"/>
      <c r="X60" s="7">
        <f t="shared" ref="X60:AD60" si="150">X52-X59*$AA$52</f>
        <v>0</v>
      </c>
      <c r="Y60" s="8">
        <f t="shared" si="150"/>
        <v>0</v>
      </c>
      <c r="Z60" s="8">
        <f t="shared" si="150"/>
        <v>0</v>
      </c>
      <c r="AA60" s="8">
        <f t="shared" si="150"/>
        <v>0</v>
      </c>
      <c r="AB60" s="8">
        <f t="shared" si="150"/>
        <v>160.87499999996362</v>
      </c>
      <c r="AC60" s="8">
        <f t="shared" si="150"/>
        <v>2010.9374999997526</v>
      </c>
      <c r="AD60" s="9">
        <f t="shared" si="150"/>
        <v>-3605.9661749997031</v>
      </c>
      <c r="AF60" s="7">
        <f>AF51</f>
        <v>1</v>
      </c>
      <c r="AG60" s="8">
        <f t="shared" ref="AG60:AM60" si="151">AG51</f>
        <v>2.5</v>
      </c>
      <c r="AH60" s="8">
        <f t="shared" si="151"/>
        <v>8.75</v>
      </c>
      <c r="AI60" s="8">
        <f t="shared" si="151"/>
        <v>34.375</v>
      </c>
      <c r="AJ60" s="8">
        <f t="shared" si="151"/>
        <v>143.9375</v>
      </c>
      <c r="AK60" s="8">
        <f t="shared" si="151"/>
        <v>627.34375</v>
      </c>
      <c r="AL60" s="8">
        <f t="shared" si="151"/>
        <v>2810.234375</v>
      </c>
      <c r="AM60" s="9">
        <f t="shared" si="151"/>
        <v>278.53827272727273</v>
      </c>
      <c r="AO60" s="7">
        <f t="shared" ref="AO60:AW60" si="152">AO50-AO56*$AQ$50</f>
        <v>0</v>
      </c>
      <c r="AP60" s="8">
        <f t="shared" si="152"/>
        <v>0</v>
      </c>
      <c r="AQ60" s="8">
        <f t="shared" si="152"/>
        <v>0</v>
      </c>
      <c r="AR60" s="8">
        <f t="shared" si="152"/>
        <v>41626.40625</v>
      </c>
      <c r="AS60" s="8">
        <f t="shared" si="152"/>
        <v>432863.4375</v>
      </c>
      <c r="AT60" s="8">
        <f t="shared" si="152"/>
        <v>3142341.2109375</v>
      </c>
      <c r="AU60" s="8">
        <f t="shared" si="152"/>
        <v>19719311.1328125</v>
      </c>
      <c r="AV60" s="8">
        <f t="shared" si="152"/>
        <v>114724072.35351562</v>
      </c>
      <c r="AW60" s="9">
        <f t="shared" si="152"/>
        <v>-2934018.7009687563</v>
      </c>
    </row>
    <row r="61" spans="11:49" x14ac:dyDescent="0.25">
      <c r="Q61" s="10" t="s">
        <v>20</v>
      </c>
      <c r="R61" s="17">
        <f>V55-U55*R62</f>
        <v>162.86134560997823</v>
      </c>
      <c r="S61" s="8"/>
      <c r="T61" s="8"/>
      <c r="U61" s="8"/>
      <c r="V61" s="9"/>
      <c r="X61" s="7">
        <f t="shared" ref="X61:AD61" si="153">X53-X59*$AA$53</f>
        <v>0</v>
      </c>
      <c r="Y61" s="8">
        <f t="shared" si="153"/>
        <v>0</v>
      </c>
      <c r="Z61" s="8">
        <f t="shared" si="153"/>
        <v>0</v>
      </c>
      <c r="AA61" s="8">
        <f t="shared" si="153"/>
        <v>0</v>
      </c>
      <c r="AB61" s="8">
        <f t="shared" si="153"/>
        <v>2010.9374999997526</v>
      </c>
      <c r="AC61" s="8">
        <f t="shared" si="153"/>
        <v>25380.468749998254</v>
      </c>
      <c r="AD61" s="9">
        <f t="shared" si="153"/>
        <v>-45796.087562498054</v>
      </c>
      <c r="AF61" s="7">
        <f t="shared" ref="AF61:AM62" si="154">AF52</f>
        <v>0</v>
      </c>
      <c r="AG61" s="8">
        <f t="shared" si="154"/>
        <v>1</v>
      </c>
      <c r="AH61" s="8">
        <f t="shared" si="154"/>
        <v>5</v>
      </c>
      <c r="AI61" s="8">
        <f t="shared" si="154"/>
        <v>23.2</v>
      </c>
      <c r="AJ61" s="8">
        <f t="shared" si="154"/>
        <v>107</v>
      </c>
      <c r="AK61" s="8">
        <f t="shared" si="154"/>
        <v>496.75</v>
      </c>
      <c r="AL61" s="8">
        <f t="shared" si="154"/>
        <v>2326.25</v>
      </c>
      <c r="AM61" s="9">
        <f t="shared" si="154"/>
        <v>115.75070727272727</v>
      </c>
      <c r="AO61" s="7">
        <f t="shared" ref="AO61:AW61" si="155">AO51-AO56*$AQ$51</f>
        <v>0</v>
      </c>
      <c r="AP61" s="8">
        <f t="shared" si="155"/>
        <v>0</v>
      </c>
      <c r="AQ61" s="8">
        <f t="shared" si="155"/>
        <v>0</v>
      </c>
      <c r="AR61" s="8">
        <f t="shared" si="155"/>
        <v>237406.34531250037</v>
      </c>
      <c r="AS61" s="8">
        <f t="shared" si="155"/>
        <v>2488595.484375</v>
      </c>
      <c r="AT61" s="8">
        <f t="shared" si="155"/>
        <v>18183631.060546875</v>
      </c>
      <c r="AU61" s="8">
        <f t="shared" si="155"/>
        <v>114724072.35351562</v>
      </c>
      <c r="AV61" s="8">
        <f t="shared" si="155"/>
        <v>670464058.0333004</v>
      </c>
      <c r="AW61" s="9">
        <f t="shared" si="155"/>
        <v>-17219670.448135346</v>
      </c>
    </row>
    <row r="62" spans="11:49" x14ac:dyDescent="0.25">
      <c r="Q62" s="12" t="s">
        <v>27</v>
      </c>
      <c r="R62" s="19">
        <f>V56/U56</f>
        <v>-22.414708158511381</v>
      </c>
      <c r="S62" s="13"/>
      <c r="T62" s="13"/>
      <c r="U62" s="13"/>
      <c r="V62" s="14"/>
      <c r="X62" s="7" t="s">
        <v>41</v>
      </c>
      <c r="Y62" s="8"/>
      <c r="Z62" s="8"/>
      <c r="AA62" s="8"/>
      <c r="AB62" s="8"/>
      <c r="AC62" s="8"/>
      <c r="AD62" s="9"/>
      <c r="AF62" s="7">
        <f t="shared" si="154"/>
        <v>0</v>
      </c>
      <c r="AG62" s="8">
        <f t="shared" si="154"/>
        <v>0</v>
      </c>
      <c r="AH62" s="8">
        <f t="shared" si="154"/>
        <v>1</v>
      </c>
      <c r="AI62" s="8">
        <f t="shared" si="154"/>
        <v>7.5</v>
      </c>
      <c r="AJ62" s="8">
        <f t="shared" si="154"/>
        <v>43.75</v>
      </c>
      <c r="AK62" s="8">
        <f t="shared" si="154"/>
        <v>234.375</v>
      </c>
      <c r="AL62" s="8">
        <f t="shared" si="154"/>
        <v>1209.4375</v>
      </c>
      <c r="AM62" s="9">
        <f t="shared" si="154"/>
        <v>-46.866189743589658</v>
      </c>
      <c r="AO62" s="7" t="s">
        <v>29</v>
      </c>
      <c r="AP62" s="8"/>
      <c r="AQ62" s="8"/>
      <c r="AR62" s="8"/>
      <c r="AS62" s="8"/>
      <c r="AT62" s="8"/>
      <c r="AU62" s="8"/>
      <c r="AV62" s="8"/>
      <c r="AW62" s="9"/>
    </row>
    <row r="63" spans="11:49" x14ac:dyDescent="0.25">
      <c r="X63" s="10" t="s">
        <v>4</v>
      </c>
      <c r="Y63" s="8" t="s">
        <v>3</v>
      </c>
      <c r="Z63" s="11" t="s">
        <v>15</v>
      </c>
      <c r="AA63" s="11" t="s">
        <v>20</v>
      </c>
      <c r="AB63" s="11" t="s">
        <v>27</v>
      </c>
      <c r="AC63" s="11" t="s">
        <v>39</v>
      </c>
      <c r="AD63" s="9" t="s">
        <v>6</v>
      </c>
      <c r="AF63" s="7">
        <f t="shared" ref="AF63:AM63" si="156">AF54/$AI$54</f>
        <v>0</v>
      </c>
      <c r="AG63" s="8">
        <f t="shared" si="156"/>
        <v>0</v>
      </c>
      <c r="AH63" s="8">
        <f t="shared" si="156"/>
        <v>0</v>
      </c>
      <c r="AI63" s="8">
        <f t="shared" si="156"/>
        <v>1</v>
      </c>
      <c r="AJ63" s="8">
        <f t="shared" si="156"/>
        <v>10.000000000000037</v>
      </c>
      <c r="AK63" s="8">
        <f t="shared" si="156"/>
        <v>70.416666666666927</v>
      </c>
      <c r="AL63" s="8">
        <f t="shared" si="156"/>
        <v>431.25000000000165</v>
      </c>
      <c r="AM63" s="9">
        <f t="shared" si="156"/>
        <v>-61.285735975136426</v>
      </c>
      <c r="AO63" s="10" t="s">
        <v>4</v>
      </c>
      <c r="AP63" s="8" t="s">
        <v>3</v>
      </c>
      <c r="AQ63" s="11" t="s">
        <v>15</v>
      </c>
      <c r="AR63" s="11" t="s">
        <v>20</v>
      </c>
      <c r="AS63" s="11" t="s">
        <v>27</v>
      </c>
      <c r="AT63" s="11" t="s">
        <v>39</v>
      </c>
      <c r="AU63" s="11" t="s">
        <v>43</v>
      </c>
      <c r="AV63" s="11" t="s">
        <v>46</v>
      </c>
      <c r="AW63" s="9" t="s">
        <v>6</v>
      </c>
    </row>
    <row r="64" spans="11:49" x14ac:dyDescent="0.25">
      <c r="X64" s="7">
        <f>X56</f>
        <v>1</v>
      </c>
      <c r="Y64" s="8">
        <f t="shared" ref="Y64:AC64" si="157">Y56</f>
        <v>2.5</v>
      </c>
      <c r="Z64" s="8">
        <f t="shared" si="157"/>
        <v>8.75</v>
      </c>
      <c r="AA64" s="8">
        <f t="shared" si="157"/>
        <v>34.375</v>
      </c>
      <c r="AB64" s="8">
        <f t="shared" si="157"/>
        <v>143.9375</v>
      </c>
      <c r="AC64" s="8">
        <f t="shared" si="157"/>
        <v>627.34375</v>
      </c>
      <c r="AD64" s="9">
        <f>AD56</f>
        <v>278.53827272727273</v>
      </c>
      <c r="AF64" s="7">
        <f t="shared" ref="AF64:AM64" si="158">AF55-AF63*$AI$55</f>
        <v>0</v>
      </c>
      <c r="AG64" s="8">
        <f t="shared" si="158"/>
        <v>0</v>
      </c>
      <c r="AH64" s="8">
        <f t="shared" si="158"/>
        <v>0</v>
      </c>
      <c r="AI64" s="8">
        <f t="shared" si="158"/>
        <v>0</v>
      </c>
      <c r="AJ64" s="8">
        <f t="shared" si="158"/>
        <v>160.87499999996362</v>
      </c>
      <c r="AK64" s="8">
        <f t="shared" si="158"/>
        <v>2010.9374999997526</v>
      </c>
      <c r="AL64" s="8">
        <f t="shared" si="158"/>
        <v>16599.374999998428</v>
      </c>
      <c r="AM64" s="9">
        <f t="shared" si="158"/>
        <v>-3605.9661749997031</v>
      </c>
      <c r="AO64" s="7">
        <f t="shared" ref="AO64:AW64" si="159">AO54</f>
        <v>1</v>
      </c>
      <c r="AP64" s="8">
        <f t="shared" si="159"/>
        <v>2.5</v>
      </c>
      <c r="AQ64" s="8">
        <f t="shared" si="159"/>
        <v>8.75</v>
      </c>
      <c r="AR64" s="8">
        <f t="shared" si="159"/>
        <v>34.375</v>
      </c>
      <c r="AS64" s="8">
        <f t="shared" si="159"/>
        <v>143.9375</v>
      </c>
      <c r="AT64" s="8">
        <f t="shared" si="159"/>
        <v>627.34375</v>
      </c>
      <c r="AU64" s="8">
        <f t="shared" si="159"/>
        <v>2810.234375</v>
      </c>
      <c r="AV64" s="8">
        <f t="shared" si="159"/>
        <v>12841.2109375</v>
      </c>
      <c r="AW64" s="9">
        <f t="shared" si="159"/>
        <v>278.53827272727273</v>
      </c>
    </row>
    <row r="65" spans="24:49" x14ac:dyDescent="0.25">
      <c r="X65" s="7">
        <f t="shared" ref="X65:AC67" si="160">X57</f>
        <v>0</v>
      </c>
      <c r="Y65" s="8">
        <f t="shared" si="160"/>
        <v>1</v>
      </c>
      <c r="Z65" s="8">
        <f t="shared" si="160"/>
        <v>5</v>
      </c>
      <c r="AA65" s="8">
        <f t="shared" si="160"/>
        <v>23.2</v>
      </c>
      <c r="AB65" s="8">
        <f t="shared" si="160"/>
        <v>107</v>
      </c>
      <c r="AC65" s="8">
        <f t="shared" si="160"/>
        <v>496.75</v>
      </c>
      <c r="AD65" s="9">
        <f t="shared" ref="AD65" si="161">AD57</f>
        <v>115.75070727272727</v>
      </c>
      <c r="AF65" s="7">
        <f t="shared" ref="AF65:AM65" si="162">AF56-AF63*$AI$56</f>
        <v>0</v>
      </c>
      <c r="AG65" s="8">
        <f t="shared" si="162"/>
        <v>0</v>
      </c>
      <c r="AH65" s="8">
        <f t="shared" si="162"/>
        <v>0</v>
      </c>
      <c r="AI65" s="8">
        <f t="shared" si="162"/>
        <v>0</v>
      </c>
      <c r="AJ65" s="8">
        <f t="shared" si="162"/>
        <v>2010.9374999997526</v>
      </c>
      <c r="AK65" s="8">
        <f t="shared" si="162"/>
        <v>25380.468749998254</v>
      </c>
      <c r="AL65" s="8">
        <f t="shared" si="162"/>
        <v>211148.43749998882</v>
      </c>
      <c r="AM65" s="9">
        <f t="shared" si="162"/>
        <v>-45796.087562498054</v>
      </c>
      <c r="AO65" s="7">
        <f t="shared" ref="AO65:AW65" si="163">AO55</f>
        <v>0</v>
      </c>
      <c r="AP65" s="8">
        <f t="shared" si="163"/>
        <v>1</v>
      </c>
      <c r="AQ65" s="8">
        <f t="shared" si="163"/>
        <v>5</v>
      </c>
      <c r="AR65" s="8">
        <f t="shared" si="163"/>
        <v>23.2</v>
      </c>
      <c r="AS65" s="8">
        <f t="shared" si="163"/>
        <v>107</v>
      </c>
      <c r="AT65" s="8">
        <f t="shared" si="163"/>
        <v>496.75</v>
      </c>
      <c r="AU65" s="8">
        <f t="shared" si="163"/>
        <v>2326.25</v>
      </c>
      <c r="AV65" s="8">
        <f t="shared" si="163"/>
        <v>10984.262500000001</v>
      </c>
      <c r="AW65" s="9">
        <f t="shared" si="163"/>
        <v>115.75070727272727</v>
      </c>
    </row>
    <row r="66" spans="24:49" x14ac:dyDescent="0.25">
      <c r="X66" s="7">
        <f t="shared" si="160"/>
        <v>0</v>
      </c>
      <c r="Y66" s="8">
        <f t="shared" si="160"/>
        <v>0</v>
      </c>
      <c r="Z66" s="8">
        <f t="shared" si="160"/>
        <v>1</v>
      </c>
      <c r="AA66" s="8">
        <f t="shared" si="160"/>
        <v>7.5</v>
      </c>
      <c r="AB66" s="8">
        <f t="shared" si="160"/>
        <v>43.75</v>
      </c>
      <c r="AC66" s="8">
        <f t="shared" si="160"/>
        <v>234.375</v>
      </c>
      <c r="AD66" s="9">
        <f t="shared" ref="AD66" si="164">AD58</f>
        <v>-46.866189743589658</v>
      </c>
      <c r="AF66" s="7">
        <f t="shared" ref="AF66:AM66" si="165">AF57-AF63*$AI$57</f>
        <v>0</v>
      </c>
      <c r="AG66" s="8">
        <f t="shared" si="165"/>
        <v>0</v>
      </c>
      <c r="AH66" s="8">
        <f t="shared" si="165"/>
        <v>0</v>
      </c>
      <c r="AI66" s="8">
        <f t="shared" si="165"/>
        <v>0</v>
      </c>
      <c r="AJ66" s="8">
        <f t="shared" si="165"/>
        <v>16599.374999998428</v>
      </c>
      <c r="AK66" s="8">
        <f t="shared" si="165"/>
        <v>211148.43749998929</v>
      </c>
      <c r="AL66" s="8">
        <f t="shared" si="165"/>
        <v>1767923.4374999329</v>
      </c>
      <c r="AM66" s="9">
        <f t="shared" si="165"/>
        <v>-382913.75793748768</v>
      </c>
      <c r="AO66" s="7">
        <f t="shared" ref="AO66:AW66" si="166">AO56</f>
        <v>0</v>
      </c>
      <c r="AP66" s="8">
        <f t="shared" si="166"/>
        <v>0</v>
      </c>
      <c r="AQ66" s="8">
        <f t="shared" si="166"/>
        <v>1</v>
      </c>
      <c r="AR66" s="8">
        <f t="shared" si="166"/>
        <v>7.5</v>
      </c>
      <c r="AS66" s="8">
        <f t="shared" si="166"/>
        <v>43.75</v>
      </c>
      <c r="AT66" s="8">
        <f t="shared" si="166"/>
        <v>234.375</v>
      </c>
      <c r="AU66" s="8">
        <f t="shared" si="166"/>
        <v>1209.4375</v>
      </c>
      <c r="AV66" s="8">
        <f t="shared" si="166"/>
        <v>6126.09375</v>
      </c>
      <c r="AW66" s="9">
        <f t="shared" si="166"/>
        <v>-46.866189743589658</v>
      </c>
    </row>
    <row r="67" spans="24:49" x14ac:dyDescent="0.25">
      <c r="X67" s="7">
        <f t="shared" si="160"/>
        <v>0</v>
      </c>
      <c r="Y67" s="8">
        <f t="shared" si="160"/>
        <v>0</v>
      </c>
      <c r="Z67" s="8">
        <f t="shared" si="160"/>
        <v>0</v>
      </c>
      <c r="AA67" s="8">
        <f t="shared" si="160"/>
        <v>1</v>
      </c>
      <c r="AB67" s="8">
        <f t="shared" si="160"/>
        <v>10.000000000000037</v>
      </c>
      <c r="AC67" s="8">
        <f t="shared" si="160"/>
        <v>70.416666666666927</v>
      </c>
      <c r="AD67" s="9">
        <f t="shared" ref="AD67" si="167">AD59</f>
        <v>-61.285735975136426</v>
      </c>
      <c r="AF67" s="7" t="s">
        <v>41</v>
      </c>
      <c r="AG67" s="8"/>
      <c r="AH67" s="8"/>
      <c r="AI67" s="8"/>
      <c r="AJ67" s="8"/>
      <c r="AK67" s="8"/>
      <c r="AL67" s="8"/>
      <c r="AM67" s="9"/>
      <c r="AO67" s="7">
        <f t="shared" ref="AO67:AW67" si="168">AO57/$AR$57</f>
        <v>0</v>
      </c>
      <c r="AP67" s="8">
        <f t="shared" si="168"/>
        <v>0</v>
      </c>
      <c r="AQ67" s="8">
        <f t="shared" si="168"/>
        <v>0</v>
      </c>
      <c r="AR67" s="8">
        <f t="shared" si="168"/>
        <v>1</v>
      </c>
      <c r="AS67" s="8">
        <f t="shared" si="168"/>
        <v>10.000000000000037</v>
      </c>
      <c r="AT67" s="8">
        <f t="shared" si="168"/>
        <v>70.416666666666927</v>
      </c>
      <c r="AU67" s="8">
        <f t="shared" si="168"/>
        <v>431.25000000000165</v>
      </c>
      <c r="AV67" s="8">
        <f t="shared" si="168"/>
        <v>2459.5321969697006</v>
      </c>
      <c r="AW67" s="9">
        <f t="shared" si="168"/>
        <v>-61.285735975136426</v>
      </c>
    </row>
    <row r="68" spans="24:49" x14ac:dyDescent="0.25">
      <c r="X68" s="7">
        <f t="shared" ref="X68:AD68" si="169">X60/$AB$60</f>
        <v>0</v>
      </c>
      <c r="Y68" s="8">
        <f t="shared" si="169"/>
        <v>0</v>
      </c>
      <c r="Z68" s="8">
        <f t="shared" si="169"/>
        <v>0</v>
      </c>
      <c r="AA68" s="8">
        <f t="shared" si="169"/>
        <v>0</v>
      </c>
      <c r="AB68" s="8">
        <f>AB60/$AB$60</f>
        <v>1</v>
      </c>
      <c r="AC68" s="8">
        <f>AC60/$AB$60</f>
        <v>12.50000000000129</v>
      </c>
      <c r="AD68" s="9">
        <f t="shared" si="169"/>
        <v>-22.414708158511381</v>
      </c>
      <c r="AF68" s="10" t="s">
        <v>4</v>
      </c>
      <c r="AG68" s="8" t="s">
        <v>3</v>
      </c>
      <c r="AH68" s="11" t="s">
        <v>15</v>
      </c>
      <c r="AI68" s="11" t="s">
        <v>20</v>
      </c>
      <c r="AJ68" s="11" t="s">
        <v>27</v>
      </c>
      <c r="AK68" s="11" t="s">
        <v>39</v>
      </c>
      <c r="AL68" s="11" t="s">
        <v>43</v>
      </c>
      <c r="AM68" s="9" t="s">
        <v>6</v>
      </c>
      <c r="AO68" s="7">
        <f t="shared" ref="AO68:AW68" si="170">AO58-AO67*$AR$58</f>
        <v>0</v>
      </c>
      <c r="AP68" s="8">
        <f t="shared" si="170"/>
        <v>0</v>
      </c>
      <c r="AQ68" s="8">
        <f t="shared" si="170"/>
        <v>0</v>
      </c>
      <c r="AR68" s="8">
        <f t="shared" si="170"/>
        <v>0</v>
      </c>
      <c r="AS68" s="8">
        <f t="shared" si="170"/>
        <v>160.87499999996362</v>
      </c>
      <c r="AT68" s="8">
        <f t="shared" si="170"/>
        <v>2010.9374999997526</v>
      </c>
      <c r="AU68" s="8">
        <f t="shared" si="170"/>
        <v>16599.374999998428</v>
      </c>
      <c r="AV68" s="8">
        <f t="shared" si="170"/>
        <v>114532.03124999255</v>
      </c>
      <c r="AW68" s="9">
        <f t="shared" si="170"/>
        <v>-3605.9661749997031</v>
      </c>
    </row>
    <row r="69" spans="24:49" x14ac:dyDescent="0.25">
      <c r="X69" s="7">
        <f t="shared" ref="X69:AD69" si="171">X61-X68*$AB$61</f>
        <v>0</v>
      </c>
      <c r="Y69" s="8">
        <f t="shared" si="171"/>
        <v>0</v>
      </c>
      <c r="Z69" s="8">
        <f t="shared" si="171"/>
        <v>0</v>
      </c>
      <c r="AA69" s="8">
        <f t="shared" si="171"/>
        <v>0</v>
      </c>
      <c r="AB69" s="8">
        <f>AB61-AB68*$AB$61</f>
        <v>0</v>
      </c>
      <c r="AC69" s="8">
        <f>AC61-AC68*$AB$61</f>
        <v>243.74999999875217</v>
      </c>
      <c r="AD69" s="9">
        <f t="shared" si="171"/>
        <v>-721.51037499711674</v>
      </c>
      <c r="AF69" s="20">
        <f>AF60</f>
        <v>1</v>
      </c>
      <c r="AG69" s="15">
        <f t="shared" ref="AG69:AM69" si="172">AG60</f>
        <v>2.5</v>
      </c>
      <c r="AH69" s="15">
        <f t="shared" si="172"/>
        <v>8.75</v>
      </c>
      <c r="AI69" s="15">
        <f t="shared" si="172"/>
        <v>34.375</v>
      </c>
      <c r="AJ69" s="15">
        <f t="shared" si="172"/>
        <v>143.9375</v>
      </c>
      <c r="AK69" s="15">
        <f t="shared" si="172"/>
        <v>627.34375</v>
      </c>
      <c r="AL69" s="15">
        <f t="shared" si="172"/>
        <v>2810.234375</v>
      </c>
      <c r="AM69" s="21">
        <f t="shared" si="172"/>
        <v>278.53827272727273</v>
      </c>
      <c r="AO69" s="7">
        <f t="shared" ref="AO69:AW69" si="173">AO59-AO67*$AR$59</f>
        <v>0</v>
      </c>
      <c r="AP69" s="8">
        <f t="shared" si="173"/>
        <v>0</v>
      </c>
      <c r="AQ69" s="8">
        <f t="shared" si="173"/>
        <v>0</v>
      </c>
      <c r="AR69" s="8">
        <f t="shared" si="173"/>
        <v>0</v>
      </c>
      <c r="AS69" s="8">
        <f t="shared" si="173"/>
        <v>2010.9374999997526</v>
      </c>
      <c r="AT69" s="8">
        <f t="shared" si="173"/>
        <v>25380.468749998254</v>
      </c>
      <c r="AU69" s="8">
        <f t="shared" si="173"/>
        <v>211148.43749998882</v>
      </c>
      <c r="AV69" s="8">
        <f t="shared" si="173"/>
        <v>1466267.5781249758</v>
      </c>
      <c r="AW69" s="9">
        <f t="shared" si="173"/>
        <v>-45796.087562498054</v>
      </c>
    </row>
    <row r="70" spans="24:49" x14ac:dyDescent="0.25">
      <c r="X70" s="7"/>
      <c r="Y70" s="8"/>
      <c r="Z70" s="8"/>
      <c r="AA70" s="8"/>
      <c r="AB70" s="8"/>
      <c r="AC70" s="8"/>
      <c r="AD70" s="9"/>
      <c r="AF70" s="20">
        <f t="shared" ref="AF70:AM72" si="174">AF61</f>
        <v>0</v>
      </c>
      <c r="AG70" s="15">
        <f t="shared" si="174"/>
        <v>1</v>
      </c>
      <c r="AH70" s="15">
        <f t="shared" si="174"/>
        <v>5</v>
      </c>
      <c r="AI70" s="15">
        <f t="shared" si="174"/>
        <v>23.2</v>
      </c>
      <c r="AJ70" s="15">
        <f t="shared" si="174"/>
        <v>107</v>
      </c>
      <c r="AK70" s="15">
        <f t="shared" si="174"/>
        <v>496.75</v>
      </c>
      <c r="AL70" s="15">
        <f t="shared" si="174"/>
        <v>2326.25</v>
      </c>
      <c r="AM70" s="21">
        <f t="shared" si="174"/>
        <v>115.75070727272727</v>
      </c>
      <c r="AO70" s="7">
        <f t="shared" ref="AO70:AW70" si="175">AO60-AO67*$AR$60</f>
        <v>0</v>
      </c>
      <c r="AP70" s="8">
        <f t="shared" si="175"/>
        <v>0</v>
      </c>
      <c r="AQ70" s="8">
        <f t="shared" si="175"/>
        <v>0</v>
      </c>
      <c r="AR70" s="8">
        <f t="shared" si="175"/>
        <v>0</v>
      </c>
      <c r="AS70" s="8">
        <f t="shared" si="175"/>
        <v>16599.374999998428</v>
      </c>
      <c r="AT70" s="8">
        <f t="shared" si="175"/>
        <v>211148.43749998929</v>
      </c>
      <c r="AU70" s="8">
        <f t="shared" si="175"/>
        <v>1767923.4374999329</v>
      </c>
      <c r="AV70" s="8">
        <f t="shared" si="175"/>
        <v>12342585.937499851</v>
      </c>
      <c r="AW70" s="9">
        <f t="shared" si="175"/>
        <v>-382913.75793748768</v>
      </c>
    </row>
    <row r="71" spans="24:49" x14ac:dyDescent="0.25">
      <c r="X71" s="10" t="s">
        <v>4</v>
      </c>
      <c r="Y71" s="17">
        <f>AD64-AC64*Y76-AB64*Y75-AA64*Y74-Z64*Y73-Y64*Y72</f>
        <v>-0.56692220278068817</v>
      </c>
      <c r="Z71" s="8"/>
      <c r="AA71" s="8"/>
      <c r="AB71" s="8"/>
      <c r="AC71" s="8"/>
      <c r="AD71" s="9"/>
      <c r="AF71" s="20">
        <f t="shared" si="174"/>
        <v>0</v>
      </c>
      <c r="AG71" s="15">
        <f t="shared" si="174"/>
        <v>0</v>
      </c>
      <c r="AH71" s="15">
        <f t="shared" si="174"/>
        <v>1</v>
      </c>
      <c r="AI71" s="15">
        <f t="shared" si="174"/>
        <v>7.5</v>
      </c>
      <c r="AJ71" s="15">
        <f t="shared" si="174"/>
        <v>43.75</v>
      </c>
      <c r="AK71" s="15">
        <f t="shared" si="174"/>
        <v>234.375</v>
      </c>
      <c r="AL71" s="15">
        <f t="shared" si="174"/>
        <v>1209.4375</v>
      </c>
      <c r="AM71" s="21">
        <f t="shared" si="174"/>
        <v>-46.866189743589658</v>
      </c>
      <c r="AO71" s="7">
        <f t="shared" ref="AO71:AW71" si="176">AO61-AO67*$AR$61</f>
        <v>0</v>
      </c>
      <c r="AP71" s="8">
        <f t="shared" si="176"/>
        <v>0</v>
      </c>
      <c r="AQ71" s="8">
        <f t="shared" si="176"/>
        <v>0</v>
      </c>
      <c r="AR71" s="8">
        <f t="shared" si="176"/>
        <v>0</v>
      </c>
      <c r="AS71" s="8">
        <f t="shared" si="176"/>
        <v>114532.03124998743</v>
      </c>
      <c r="AT71" s="8">
        <f t="shared" si="176"/>
        <v>1466267.5781249125</v>
      </c>
      <c r="AU71" s="8">
        <f t="shared" si="176"/>
        <v>12342585.937499449</v>
      </c>
      <c r="AV71" s="8">
        <f t="shared" si="176"/>
        <v>86555507.97229898</v>
      </c>
      <c r="AW71" s="9">
        <f t="shared" si="176"/>
        <v>-2670047.8504913803</v>
      </c>
    </row>
    <row r="72" spans="24:49" x14ac:dyDescent="0.25">
      <c r="X72" s="10" t="s">
        <v>3</v>
      </c>
      <c r="Y72" s="17">
        <f>AD65-AC65*Y76-AB65*Y75-AA65*Y74-Z65*Y73</f>
        <v>0.12942575153095959</v>
      </c>
      <c r="Z72" s="8"/>
      <c r="AA72" s="8"/>
      <c r="AB72" s="8"/>
      <c r="AC72" s="8"/>
      <c r="AD72" s="9"/>
      <c r="AF72" s="20">
        <f t="shared" si="174"/>
        <v>0</v>
      </c>
      <c r="AG72" s="15">
        <f t="shared" si="174"/>
        <v>0</v>
      </c>
      <c r="AH72" s="15">
        <f t="shared" si="174"/>
        <v>0</v>
      </c>
      <c r="AI72" s="15">
        <f t="shared" si="174"/>
        <v>1</v>
      </c>
      <c r="AJ72" s="15">
        <f t="shared" si="174"/>
        <v>10.000000000000037</v>
      </c>
      <c r="AK72" s="15">
        <f t="shared" si="174"/>
        <v>70.416666666666927</v>
      </c>
      <c r="AL72" s="15">
        <f t="shared" si="174"/>
        <v>431.25000000000165</v>
      </c>
      <c r="AM72" s="21">
        <f t="shared" si="174"/>
        <v>-61.285735975136426</v>
      </c>
      <c r="AO72" s="7" t="s">
        <v>41</v>
      </c>
      <c r="AP72" s="8"/>
      <c r="AQ72" s="8"/>
      <c r="AR72" s="8"/>
      <c r="AS72" s="8"/>
      <c r="AT72" s="8"/>
      <c r="AU72" s="8"/>
      <c r="AV72" s="8"/>
      <c r="AW72" s="9"/>
    </row>
    <row r="73" spans="24:49" x14ac:dyDescent="0.25">
      <c r="X73" s="10" t="s">
        <v>15</v>
      </c>
      <c r="Y73" s="17">
        <f>AD66-AC66*Y76-AB66*Y75-AA66*Y74</f>
        <v>-0.92867648567170136</v>
      </c>
      <c r="Z73" s="8"/>
      <c r="AA73" s="8"/>
      <c r="AB73" s="8"/>
      <c r="AC73" s="8"/>
      <c r="AD73" s="9"/>
      <c r="AF73" s="20">
        <f t="shared" ref="AF73:AM73" si="177">AF64/$AJ$64</f>
        <v>0</v>
      </c>
      <c r="AG73" s="15">
        <f t="shared" si="177"/>
        <v>0</v>
      </c>
      <c r="AH73" s="15">
        <f t="shared" si="177"/>
        <v>0</v>
      </c>
      <c r="AI73" s="15">
        <f t="shared" si="177"/>
        <v>0</v>
      </c>
      <c r="AJ73" s="15">
        <f t="shared" si="177"/>
        <v>1</v>
      </c>
      <c r="AK73" s="15">
        <f t="shared" si="177"/>
        <v>12.50000000000129</v>
      </c>
      <c r="AL73" s="15">
        <f t="shared" si="177"/>
        <v>103.18181818183174</v>
      </c>
      <c r="AM73" s="21">
        <f t="shared" si="177"/>
        <v>-22.414708158511381</v>
      </c>
      <c r="AO73" s="10" t="s">
        <v>4</v>
      </c>
      <c r="AP73" s="8" t="s">
        <v>3</v>
      </c>
      <c r="AQ73" s="11" t="s">
        <v>15</v>
      </c>
      <c r="AR73" s="11" t="s">
        <v>20</v>
      </c>
      <c r="AS73" s="11" t="s">
        <v>27</v>
      </c>
      <c r="AT73" s="11" t="s">
        <v>39</v>
      </c>
      <c r="AU73" s="11" t="s">
        <v>43</v>
      </c>
      <c r="AV73" s="11" t="s">
        <v>46</v>
      </c>
      <c r="AW73" s="9" t="s">
        <v>6</v>
      </c>
    </row>
    <row r="74" spans="24:49" x14ac:dyDescent="0.25">
      <c r="X74" s="10" t="s">
        <v>20</v>
      </c>
      <c r="Y74" s="17">
        <f>AD67-AC67*Y76-AB67*Y75</f>
        <v>1.2923556524930291</v>
      </c>
      <c r="Z74" s="8"/>
      <c r="AA74" s="8"/>
      <c r="AB74" s="8"/>
      <c r="AC74" s="8"/>
      <c r="AD74" s="9"/>
      <c r="AF74" s="20">
        <f t="shared" ref="AF74:AM74" si="178">AF65-AF73*$AJ$65</f>
        <v>0</v>
      </c>
      <c r="AG74" s="15">
        <f t="shared" si="178"/>
        <v>0</v>
      </c>
      <c r="AH74" s="15">
        <f t="shared" si="178"/>
        <v>0</v>
      </c>
      <c r="AI74" s="15">
        <f t="shared" si="178"/>
        <v>0</v>
      </c>
      <c r="AJ74" s="15">
        <f t="shared" si="178"/>
        <v>0</v>
      </c>
      <c r="AK74" s="15">
        <f t="shared" si="178"/>
        <v>243.74999999875217</v>
      </c>
      <c r="AL74" s="15">
        <f t="shared" si="178"/>
        <v>3656.2499999870779</v>
      </c>
      <c r="AM74" s="21">
        <f t="shared" si="178"/>
        <v>-721.51037499711674</v>
      </c>
      <c r="AO74" s="7">
        <f>AO64</f>
        <v>1</v>
      </c>
      <c r="AP74" s="8">
        <f t="shared" ref="AP74:AW74" si="179">AP64</f>
        <v>2.5</v>
      </c>
      <c r="AQ74" s="8">
        <f t="shared" si="179"/>
        <v>8.75</v>
      </c>
      <c r="AR74" s="8">
        <f t="shared" si="179"/>
        <v>34.375</v>
      </c>
      <c r="AS74" s="8">
        <f t="shared" si="179"/>
        <v>143.9375</v>
      </c>
      <c r="AT74" s="8">
        <f t="shared" si="179"/>
        <v>627.34375</v>
      </c>
      <c r="AU74" s="8">
        <f t="shared" si="179"/>
        <v>2810.234375</v>
      </c>
      <c r="AV74" s="8">
        <f t="shared" si="179"/>
        <v>12841.2109375</v>
      </c>
      <c r="AW74" s="9">
        <f t="shared" si="179"/>
        <v>278.53827272727273</v>
      </c>
    </row>
    <row r="75" spans="24:49" x14ac:dyDescent="0.25">
      <c r="X75" s="10" t="s">
        <v>27</v>
      </c>
      <c r="Y75" s="17">
        <f>AD68-AC68*Y76</f>
        <v>14.585823892816045</v>
      </c>
      <c r="Z75" s="8"/>
      <c r="AA75" s="8"/>
      <c r="AB75" s="8"/>
      <c r="AC75" s="8"/>
      <c r="AD75" s="9"/>
      <c r="AF75" s="7">
        <f t="shared" ref="AF75:AM75" si="180">AF66-AF73*$AJ$66</f>
        <v>0</v>
      </c>
      <c r="AG75" s="8">
        <f t="shared" si="180"/>
        <v>0</v>
      </c>
      <c r="AH75" s="8">
        <f t="shared" si="180"/>
        <v>0</v>
      </c>
      <c r="AI75" s="8">
        <f t="shared" si="180"/>
        <v>0</v>
      </c>
      <c r="AJ75" s="8">
        <f t="shared" si="180"/>
        <v>0</v>
      </c>
      <c r="AK75" s="8">
        <f t="shared" si="180"/>
        <v>3656.2499999875145</v>
      </c>
      <c r="AL75" s="8">
        <f t="shared" si="180"/>
        <v>55169.744318051729</v>
      </c>
      <c r="AM75" s="9">
        <f t="shared" si="180"/>
        <v>-10843.611698833061</v>
      </c>
      <c r="AO75" s="7">
        <f t="shared" ref="AO75:AW77" si="181">AO65</f>
        <v>0</v>
      </c>
      <c r="AP75" s="8">
        <f t="shared" si="181"/>
        <v>1</v>
      </c>
      <c r="AQ75" s="8">
        <f t="shared" si="181"/>
        <v>5</v>
      </c>
      <c r="AR75" s="8">
        <f t="shared" si="181"/>
        <v>23.2</v>
      </c>
      <c r="AS75" s="8">
        <f t="shared" si="181"/>
        <v>107</v>
      </c>
      <c r="AT75" s="8">
        <f t="shared" si="181"/>
        <v>496.75</v>
      </c>
      <c r="AU75" s="8">
        <f t="shared" si="181"/>
        <v>2326.25</v>
      </c>
      <c r="AV75" s="8">
        <f t="shared" si="181"/>
        <v>10984.262500000001</v>
      </c>
      <c r="AW75" s="9">
        <f t="shared" si="181"/>
        <v>115.75070727272727</v>
      </c>
    </row>
    <row r="76" spans="24:49" x14ac:dyDescent="0.25">
      <c r="X76" s="12" t="s">
        <v>39</v>
      </c>
      <c r="Y76" s="19">
        <f>AD69/AC69</f>
        <v>-2.9600425641058887</v>
      </c>
      <c r="Z76" s="13"/>
      <c r="AA76" s="13"/>
      <c r="AB76" s="13"/>
      <c r="AC76" s="13"/>
      <c r="AD76" s="14"/>
      <c r="AF76" s="7" t="s">
        <v>44</v>
      </c>
      <c r="AG76" s="8"/>
      <c r="AH76" s="8"/>
      <c r="AI76" s="8"/>
      <c r="AJ76" s="8"/>
      <c r="AK76" s="8"/>
      <c r="AL76" s="8"/>
      <c r="AM76" s="9"/>
      <c r="AO76" s="7">
        <f t="shared" si="181"/>
        <v>0</v>
      </c>
      <c r="AP76" s="8">
        <f t="shared" si="181"/>
        <v>0</v>
      </c>
      <c r="AQ76" s="8">
        <f t="shared" si="181"/>
        <v>1</v>
      </c>
      <c r="AR76" s="8">
        <f t="shared" si="181"/>
        <v>7.5</v>
      </c>
      <c r="AS76" s="8">
        <f t="shared" si="181"/>
        <v>43.75</v>
      </c>
      <c r="AT76" s="8">
        <f t="shared" si="181"/>
        <v>234.375</v>
      </c>
      <c r="AU76" s="8">
        <f t="shared" si="181"/>
        <v>1209.4375</v>
      </c>
      <c r="AV76" s="8">
        <f t="shared" si="181"/>
        <v>6126.09375</v>
      </c>
      <c r="AW76" s="9">
        <f t="shared" si="181"/>
        <v>-46.866189743589658</v>
      </c>
    </row>
    <row r="77" spans="24:49" x14ac:dyDescent="0.25">
      <c r="AF77" s="10" t="s">
        <v>4</v>
      </c>
      <c r="AG77" s="8" t="s">
        <v>3</v>
      </c>
      <c r="AH77" s="11" t="s">
        <v>15</v>
      </c>
      <c r="AI77" s="11" t="s">
        <v>20</v>
      </c>
      <c r="AJ77" s="11" t="s">
        <v>27</v>
      </c>
      <c r="AK77" s="11" t="s">
        <v>39</v>
      </c>
      <c r="AL77" s="11" t="s">
        <v>43</v>
      </c>
      <c r="AM77" s="9" t="s">
        <v>6</v>
      </c>
      <c r="AO77" s="7">
        <f t="shared" si="181"/>
        <v>0</v>
      </c>
      <c r="AP77" s="8">
        <f t="shared" si="181"/>
        <v>0</v>
      </c>
      <c r="AQ77" s="8">
        <f t="shared" si="181"/>
        <v>0</v>
      </c>
      <c r="AR77" s="8">
        <f t="shared" si="181"/>
        <v>1</v>
      </c>
      <c r="AS77" s="8">
        <f t="shared" si="181"/>
        <v>10.000000000000037</v>
      </c>
      <c r="AT77" s="8">
        <f t="shared" si="181"/>
        <v>70.416666666666927</v>
      </c>
      <c r="AU77" s="8">
        <f t="shared" si="181"/>
        <v>431.25000000000165</v>
      </c>
      <c r="AV77" s="8">
        <f t="shared" si="181"/>
        <v>2459.5321969697006</v>
      </c>
      <c r="AW77" s="9">
        <f t="shared" si="181"/>
        <v>-61.285735975136426</v>
      </c>
    </row>
    <row r="78" spans="24:49" x14ac:dyDescent="0.25">
      <c r="AF78" s="20">
        <f>AF69</f>
        <v>1</v>
      </c>
      <c r="AG78" s="15">
        <f t="shared" ref="AG78:AM78" si="182">AG69</f>
        <v>2.5</v>
      </c>
      <c r="AH78" s="15">
        <f t="shared" si="182"/>
        <v>8.75</v>
      </c>
      <c r="AI78" s="15">
        <f t="shared" si="182"/>
        <v>34.375</v>
      </c>
      <c r="AJ78" s="15">
        <f t="shared" si="182"/>
        <v>143.9375</v>
      </c>
      <c r="AK78" s="15">
        <f t="shared" si="182"/>
        <v>627.34375</v>
      </c>
      <c r="AL78" s="15">
        <f t="shared" si="182"/>
        <v>2810.234375</v>
      </c>
      <c r="AM78" s="21">
        <f t="shared" si="182"/>
        <v>278.53827272727273</v>
      </c>
      <c r="AO78" s="7">
        <f t="shared" ref="AO78:AW78" si="183">AO68/$AS$68</f>
        <v>0</v>
      </c>
      <c r="AP78" s="8">
        <f t="shared" si="183"/>
        <v>0</v>
      </c>
      <c r="AQ78" s="8">
        <f t="shared" si="183"/>
        <v>0</v>
      </c>
      <c r="AR78" s="8">
        <f t="shared" si="183"/>
        <v>0</v>
      </c>
      <c r="AS78" s="8">
        <f t="shared" si="183"/>
        <v>1</v>
      </c>
      <c r="AT78" s="8">
        <f t="shared" si="183"/>
        <v>12.50000000000129</v>
      </c>
      <c r="AU78" s="8">
        <f t="shared" si="183"/>
        <v>103.18181818183174</v>
      </c>
      <c r="AV78" s="8">
        <f t="shared" si="183"/>
        <v>711.93181818193284</v>
      </c>
      <c r="AW78" s="9">
        <f t="shared" si="183"/>
        <v>-22.414708158511381</v>
      </c>
    </row>
    <row r="79" spans="24:49" x14ac:dyDescent="0.25">
      <c r="AF79" s="20">
        <f t="shared" ref="AF79:AM82" si="184">AF70</f>
        <v>0</v>
      </c>
      <c r="AG79" s="15">
        <f t="shared" si="184"/>
        <v>1</v>
      </c>
      <c r="AH79" s="15">
        <f t="shared" si="184"/>
        <v>5</v>
      </c>
      <c r="AI79" s="15">
        <f t="shared" si="184"/>
        <v>23.2</v>
      </c>
      <c r="AJ79" s="15">
        <f t="shared" si="184"/>
        <v>107</v>
      </c>
      <c r="AK79" s="15">
        <f t="shared" si="184"/>
        <v>496.75</v>
      </c>
      <c r="AL79" s="15">
        <f t="shared" si="184"/>
        <v>2326.25</v>
      </c>
      <c r="AM79" s="21">
        <f t="shared" si="184"/>
        <v>115.75070727272727</v>
      </c>
      <c r="AO79" s="7">
        <f t="shared" ref="AO79:AW79" si="185">AO69-AO78*$AS$69</f>
        <v>0</v>
      </c>
      <c r="AP79" s="8">
        <f t="shared" si="185"/>
        <v>0</v>
      </c>
      <c r="AQ79" s="8">
        <f t="shared" si="185"/>
        <v>0</v>
      </c>
      <c r="AR79" s="8">
        <f t="shared" si="185"/>
        <v>0</v>
      </c>
      <c r="AS79" s="8">
        <f t="shared" si="185"/>
        <v>0</v>
      </c>
      <c r="AT79" s="8">
        <f t="shared" si="185"/>
        <v>243.74999999875217</v>
      </c>
      <c r="AU79" s="8">
        <f t="shared" si="185"/>
        <v>3656.2499999870779</v>
      </c>
      <c r="AV79" s="8">
        <f t="shared" si="185"/>
        <v>34617.187499921303</v>
      </c>
      <c r="AW79" s="9">
        <f t="shared" si="185"/>
        <v>-721.51037499711674</v>
      </c>
    </row>
    <row r="80" spans="24:49" x14ac:dyDescent="0.25">
      <c r="AF80" s="20">
        <f t="shared" si="184"/>
        <v>0</v>
      </c>
      <c r="AG80" s="15">
        <f t="shared" si="184"/>
        <v>0</v>
      </c>
      <c r="AH80" s="15">
        <f t="shared" si="184"/>
        <v>1</v>
      </c>
      <c r="AI80" s="15">
        <f t="shared" si="184"/>
        <v>7.5</v>
      </c>
      <c r="AJ80" s="15">
        <f t="shared" si="184"/>
        <v>43.75</v>
      </c>
      <c r="AK80" s="15">
        <f t="shared" si="184"/>
        <v>234.375</v>
      </c>
      <c r="AL80" s="15">
        <f t="shared" si="184"/>
        <v>1209.4375</v>
      </c>
      <c r="AM80" s="21">
        <f t="shared" si="184"/>
        <v>-46.866189743589658</v>
      </c>
      <c r="AO80" s="7">
        <f t="shared" ref="AO80:AW80" si="186">AO70-AO78*$AS$70</f>
        <v>0</v>
      </c>
      <c r="AP80" s="8">
        <f t="shared" si="186"/>
        <v>0</v>
      </c>
      <c r="AQ80" s="8">
        <f t="shared" si="186"/>
        <v>0</v>
      </c>
      <c r="AR80" s="8">
        <f t="shared" si="186"/>
        <v>0</v>
      </c>
      <c r="AS80" s="8">
        <f t="shared" si="186"/>
        <v>0</v>
      </c>
      <c r="AT80" s="8">
        <f t="shared" si="186"/>
        <v>3656.2499999875145</v>
      </c>
      <c r="AU80" s="8">
        <f t="shared" si="186"/>
        <v>55169.744318051729</v>
      </c>
      <c r="AV80" s="8">
        <f t="shared" si="186"/>
        <v>524962.71306724846</v>
      </c>
      <c r="AW80" s="9">
        <f t="shared" si="186"/>
        <v>-10843.611698833061</v>
      </c>
    </row>
    <row r="81" spans="32:49" x14ac:dyDescent="0.25">
      <c r="AF81" s="20">
        <f t="shared" si="184"/>
        <v>0</v>
      </c>
      <c r="AG81" s="15">
        <f t="shared" si="184"/>
        <v>0</v>
      </c>
      <c r="AH81" s="15">
        <f t="shared" si="184"/>
        <v>0</v>
      </c>
      <c r="AI81" s="15">
        <f t="shared" si="184"/>
        <v>1</v>
      </c>
      <c r="AJ81" s="15">
        <f t="shared" si="184"/>
        <v>10.000000000000037</v>
      </c>
      <c r="AK81" s="15">
        <f t="shared" si="184"/>
        <v>70.416666666666927</v>
      </c>
      <c r="AL81" s="15">
        <f t="shared" si="184"/>
        <v>431.25000000000165</v>
      </c>
      <c r="AM81" s="21">
        <f t="shared" si="184"/>
        <v>-61.285735975136426</v>
      </c>
      <c r="AO81" s="7">
        <f t="shared" ref="AO81:AW81" si="187">AO71-AO78*$AS$71</f>
        <v>0</v>
      </c>
      <c r="AP81" s="8">
        <f t="shared" si="187"/>
        <v>0</v>
      </c>
      <c r="AQ81" s="8">
        <f t="shared" si="187"/>
        <v>0</v>
      </c>
      <c r="AR81" s="8">
        <f t="shared" si="187"/>
        <v>0</v>
      </c>
      <c r="AS81" s="8">
        <f t="shared" si="187"/>
        <v>0</v>
      </c>
      <c r="AT81" s="8">
        <f t="shared" si="187"/>
        <v>34617.187499922002</v>
      </c>
      <c r="AU81" s="8">
        <f t="shared" si="187"/>
        <v>524962.71306737512</v>
      </c>
      <c r="AV81" s="8">
        <f t="shared" si="187"/>
        <v>5016510.7244254798</v>
      </c>
      <c r="AW81" s="9">
        <f t="shared" si="187"/>
        <v>-102845.7952214065</v>
      </c>
    </row>
    <row r="82" spans="32:49" x14ac:dyDescent="0.25">
      <c r="AF82" s="20">
        <f t="shared" si="184"/>
        <v>0</v>
      </c>
      <c r="AG82" s="15">
        <f t="shared" si="184"/>
        <v>0</v>
      </c>
      <c r="AH82" s="15">
        <f t="shared" si="184"/>
        <v>0</v>
      </c>
      <c r="AI82" s="15">
        <f t="shared" si="184"/>
        <v>0</v>
      </c>
      <c r="AJ82" s="15">
        <f t="shared" si="184"/>
        <v>1</v>
      </c>
      <c r="AK82" s="15">
        <f t="shared" si="184"/>
        <v>12.50000000000129</v>
      </c>
      <c r="AL82" s="15">
        <f t="shared" si="184"/>
        <v>103.18181818183174</v>
      </c>
      <c r="AM82" s="21">
        <f t="shared" si="184"/>
        <v>-22.414708158511381</v>
      </c>
      <c r="AO82" s="7" t="s">
        <v>44</v>
      </c>
      <c r="AP82" s="8"/>
      <c r="AQ82" s="8"/>
      <c r="AR82" s="8"/>
      <c r="AS82" s="8"/>
      <c r="AT82" s="8"/>
      <c r="AU82" s="8"/>
      <c r="AV82" s="8"/>
      <c r="AW82" s="9"/>
    </row>
    <row r="83" spans="32:49" x14ac:dyDescent="0.25">
      <c r="AF83" s="20">
        <f t="shared" ref="AF83:AM83" si="188">AF74/$AK$74</f>
        <v>0</v>
      </c>
      <c r="AG83" s="15">
        <f t="shared" si="188"/>
        <v>0</v>
      </c>
      <c r="AH83" s="15">
        <f t="shared" si="188"/>
        <v>0</v>
      </c>
      <c r="AI83" s="15">
        <f t="shared" si="188"/>
        <v>0</v>
      </c>
      <c r="AJ83" s="15">
        <f t="shared" si="188"/>
        <v>0</v>
      </c>
      <c r="AK83" s="15">
        <f t="shared" si="188"/>
        <v>1</v>
      </c>
      <c r="AL83" s="15">
        <f>AL74/$AK$74</f>
        <v>15.000000000023775</v>
      </c>
      <c r="AM83" s="21">
        <f>AM74/$AK$74</f>
        <v>-2.9600425641058887</v>
      </c>
      <c r="AO83" s="10" t="s">
        <v>4</v>
      </c>
      <c r="AP83" s="8" t="s">
        <v>3</v>
      </c>
      <c r="AQ83" s="11" t="s">
        <v>15</v>
      </c>
      <c r="AR83" s="11" t="s">
        <v>20</v>
      </c>
      <c r="AS83" s="11" t="s">
        <v>27</v>
      </c>
      <c r="AT83" s="11" t="s">
        <v>39</v>
      </c>
      <c r="AU83" s="11" t="s">
        <v>43</v>
      </c>
      <c r="AV83" s="11" t="s">
        <v>46</v>
      </c>
      <c r="AW83" s="9" t="s">
        <v>6</v>
      </c>
    </row>
    <row r="84" spans="32:49" x14ac:dyDescent="0.25">
      <c r="AF84" s="20">
        <f t="shared" ref="AF84:AM84" si="189">AF75-AF83*$AK$75</f>
        <v>0</v>
      </c>
      <c r="AG84" s="15">
        <f t="shared" si="189"/>
        <v>0</v>
      </c>
      <c r="AH84" s="15">
        <f t="shared" si="189"/>
        <v>0</v>
      </c>
      <c r="AI84" s="15">
        <f t="shared" si="189"/>
        <v>0</v>
      </c>
      <c r="AJ84" s="15">
        <f t="shared" si="189"/>
        <v>0</v>
      </c>
      <c r="AK84" s="15">
        <f>AK75-AK83*$AK$75</f>
        <v>0</v>
      </c>
      <c r="AL84" s="15">
        <f t="shared" si="189"/>
        <v>325.99431815208663</v>
      </c>
      <c r="AM84" s="21">
        <f t="shared" si="189"/>
        <v>-20.956073857863885</v>
      </c>
      <c r="AO84" s="7">
        <f>AO74</f>
        <v>1</v>
      </c>
      <c r="AP84" s="8">
        <f t="shared" ref="AP84:AW84" si="190">AP74</f>
        <v>2.5</v>
      </c>
      <c r="AQ84" s="8">
        <f t="shared" si="190"/>
        <v>8.75</v>
      </c>
      <c r="AR84" s="8">
        <f t="shared" si="190"/>
        <v>34.375</v>
      </c>
      <c r="AS84" s="8">
        <f t="shared" si="190"/>
        <v>143.9375</v>
      </c>
      <c r="AT84" s="8">
        <f t="shared" si="190"/>
        <v>627.34375</v>
      </c>
      <c r="AU84" s="8">
        <f t="shared" si="190"/>
        <v>2810.234375</v>
      </c>
      <c r="AV84" s="8">
        <f t="shared" si="190"/>
        <v>12841.2109375</v>
      </c>
      <c r="AW84" s="9">
        <f t="shared" si="190"/>
        <v>278.53827272727273</v>
      </c>
    </row>
    <row r="85" spans="32:49" x14ac:dyDescent="0.25">
      <c r="AF85" s="7"/>
      <c r="AG85" s="8"/>
      <c r="AH85" s="8"/>
      <c r="AI85" s="8"/>
      <c r="AJ85" s="8"/>
      <c r="AK85" s="8"/>
      <c r="AL85" s="8"/>
      <c r="AM85" s="9"/>
      <c r="AO85" s="7">
        <f t="shared" ref="AO85:AW88" si="191">AO75</f>
        <v>0</v>
      </c>
      <c r="AP85" s="8">
        <f t="shared" si="191"/>
        <v>1</v>
      </c>
      <c r="AQ85" s="8">
        <f t="shared" si="191"/>
        <v>5</v>
      </c>
      <c r="AR85" s="8">
        <f t="shared" si="191"/>
        <v>23.2</v>
      </c>
      <c r="AS85" s="8">
        <f t="shared" si="191"/>
        <v>107</v>
      </c>
      <c r="AT85" s="8">
        <f t="shared" si="191"/>
        <v>496.75</v>
      </c>
      <c r="AU85" s="8">
        <f t="shared" si="191"/>
        <v>2326.25</v>
      </c>
      <c r="AV85" s="8">
        <f t="shared" si="191"/>
        <v>10984.262500000001</v>
      </c>
      <c r="AW85" s="9">
        <f t="shared" si="191"/>
        <v>115.75070727272727</v>
      </c>
    </row>
    <row r="86" spans="32:49" x14ac:dyDescent="0.25">
      <c r="AF86" s="10" t="s">
        <v>4</v>
      </c>
      <c r="AG86" s="18">
        <f>AM78-AL78*AG92-AK78*AG91-AJ78*AG90-AI78*AG89-AH78*AG88-AG78*AG87</f>
        <v>-0.73128356639445968</v>
      </c>
      <c r="AH86" s="8"/>
      <c r="AI86" s="8"/>
      <c r="AJ86" s="8"/>
      <c r="AK86" s="8"/>
      <c r="AL86" s="8"/>
      <c r="AM86" s="9"/>
      <c r="AO86" s="7">
        <f t="shared" si="191"/>
        <v>0</v>
      </c>
      <c r="AP86" s="8">
        <f t="shared" si="191"/>
        <v>0</v>
      </c>
      <c r="AQ86" s="8">
        <f t="shared" si="191"/>
        <v>1</v>
      </c>
      <c r="AR86" s="8">
        <f t="shared" si="191"/>
        <v>7.5</v>
      </c>
      <c r="AS86" s="8">
        <f t="shared" si="191"/>
        <v>43.75</v>
      </c>
      <c r="AT86" s="8">
        <f t="shared" si="191"/>
        <v>234.375</v>
      </c>
      <c r="AU86" s="8">
        <f t="shared" si="191"/>
        <v>1209.4375</v>
      </c>
      <c r="AV86" s="8">
        <f t="shared" si="191"/>
        <v>6126.09375</v>
      </c>
      <c r="AW86" s="9">
        <f t="shared" si="191"/>
        <v>-46.866189743589658</v>
      </c>
    </row>
    <row r="87" spans="32:49" x14ac:dyDescent="0.25">
      <c r="AF87" s="10" t="s">
        <v>3</v>
      </c>
      <c r="AG87" s="18">
        <f>AM79-AL79*AG92-AK79*AG91-AJ79*AG90-AI79*AG89-AH79*AG88</f>
        <v>6.7751035534386546</v>
      </c>
      <c r="AH87" s="8"/>
      <c r="AI87" s="8"/>
      <c r="AJ87" s="8"/>
      <c r="AK87" s="8"/>
      <c r="AL87" s="8"/>
      <c r="AM87" s="9"/>
      <c r="AO87" s="7">
        <f t="shared" si="191"/>
        <v>0</v>
      </c>
      <c r="AP87" s="8">
        <f t="shared" si="191"/>
        <v>0</v>
      </c>
      <c r="AQ87" s="8">
        <f t="shared" si="191"/>
        <v>0</v>
      </c>
      <c r="AR87" s="8">
        <f t="shared" si="191"/>
        <v>1</v>
      </c>
      <c r="AS87" s="8">
        <f t="shared" si="191"/>
        <v>10.000000000000037</v>
      </c>
      <c r="AT87" s="8">
        <f t="shared" si="191"/>
        <v>70.416666666666927</v>
      </c>
      <c r="AU87" s="8">
        <f t="shared" si="191"/>
        <v>431.25000000000165</v>
      </c>
      <c r="AV87" s="8">
        <f t="shared" si="191"/>
        <v>2459.5321969697006</v>
      </c>
      <c r="AW87" s="9">
        <f t="shared" si="191"/>
        <v>-61.285735975136426</v>
      </c>
    </row>
    <row r="88" spans="32:49" x14ac:dyDescent="0.25">
      <c r="AF88" s="10" t="s">
        <v>15</v>
      </c>
      <c r="AG88" s="17">
        <f>AM80-AL80*AG92-AK80*AG91-AJ80*AG90-AI80*AG89</f>
        <v>-17.232958508080046</v>
      </c>
      <c r="AH88" s="8"/>
      <c r="AI88" s="8"/>
      <c r="AJ88" s="8"/>
      <c r="AK88" s="8"/>
      <c r="AL88" s="8"/>
      <c r="AM88" s="9"/>
      <c r="AO88" s="7">
        <f t="shared" si="191"/>
        <v>0</v>
      </c>
      <c r="AP88" s="8">
        <f t="shared" si="191"/>
        <v>0</v>
      </c>
      <c r="AQ88" s="8">
        <f t="shared" si="191"/>
        <v>0</v>
      </c>
      <c r="AR88" s="8">
        <f t="shared" si="191"/>
        <v>0</v>
      </c>
      <c r="AS88" s="8">
        <f t="shared" si="191"/>
        <v>1</v>
      </c>
      <c r="AT88" s="8">
        <f t="shared" si="191"/>
        <v>12.50000000000129</v>
      </c>
      <c r="AU88" s="8">
        <f t="shared" si="191"/>
        <v>103.18181818183174</v>
      </c>
      <c r="AV88" s="8">
        <f t="shared" si="191"/>
        <v>711.93181818193284</v>
      </c>
      <c r="AW88" s="9">
        <f t="shared" si="191"/>
        <v>-22.414708158511381</v>
      </c>
    </row>
    <row r="89" spans="32:49" x14ac:dyDescent="0.25">
      <c r="AF89" s="10" t="s">
        <v>20</v>
      </c>
      <c r="AG89" s="17">
        <f>AM81-AL81*AG92-AK81*AG91-AJ81*AG90</f>
        <v>15.317858680298997</v>
      </c>
      <c r="AH89" s="8"/>
      <c r="AI89" s="8"/>
      <c r="AJ89" s="8"/>
      <c r="AK89" s="8"/>
      <c r="AL89" s="8"/>
      <c r="AM89" s="9"/>
      <c r="AO89" s="7">
        <f t="shared" ref="AO89:AW89" si="192">AO79/$AT$79</f>
        <v>0</v>
      </c>
      <c r="AP89" s="8">
        <f t="shared" si="192"/>
        <v>0</v>
      </c>
      <c r="AQ89" s="8">
        <f t="shared" si="192"/>
        <v>0</v>
      </c>
      <c r="AR89" s="8">
        <f t="shared" si="192"/>
        <v>0</v>
      </c>
      <c r="AS89" s="8">
        <f t="shared" si="192"/>
        <v>0</v>
      </c>
      <c r="AT89" s="8">
        <f t="shared" si="192"/>
        <v>1</v>
      </c>
      <c r="AU89" s="8">
        <f t="shared" si="192"/>
        <v>15.000000000023775</v>
      </c>
      <c r="AV89" s="8">
        <f t="shared" si="192"/>
        <v>142.01923076963496</v>
      </c>
      <c r="AW89" s="9">
        <f t="shared" si="192"/>
        <v>-2.9600425641058887</v>
      </c>
    </row>
    <row r="90" spans="32:49" x14ac:dyDescent="0.25">
      <c r="AF90" s="10" t="s">
        <v>27</v>
      </c>
      <c r="AG90" s="17">
        <f>AM82-AL82*AG92-AK82*AG91</f>
        <v>9.1655513685427472</v>
      </c>
      <c r="AH90" s="8"/>
      <c r="AI90" s="8"/>
      <c r="AJ90" s="8"/>
      <c r="AK90" s="8"/>
      <c r="AL90" s="8"/>
      <c r="AM90" s="9"/>
      <c r="AO90" s="7">
        <f t="shared" ref="AO90:AW90" si="193">AO80-AO89*$AT$80</f>
        <v>0</v>
      </c>
      <c r="AP90" s="8">
        <f t="shared" si="193"/>
        <v>0</v>
      </c>
      <c r="AQ90" s="8">
        <f t="shared" si="193"/>
        <v>0</v>
      </c>
      <c r="AR90" s="8">
        <f t="shared" si="193"/>
        <v>0</v>
      </c>
      <c r="AS90" s="8">
        <f t="shared" si="193"/>
        <v>0</v>
      </c>
      <c r="AT90" s="8">
        <f t="shared" si="193"/>
        <v>0</v>
      </c>
      <c r="AU90" s="8">
        <f t="shared" si="193"/>
        <v>325.99431815208663</v>
      </c>
      <c r="AV90" s="8">
        <f t="shared" si="193"/>
        <v>5704.9005675438093</v>
      </c>
      <c r="AW90" s="9">
        <f t="shared" si="193"/>
        <v>-20.956073857863885</v>
      </c>
    </row>
    <row r="91" spans="32:49" x14ac:dyDescent="0.25">
      <c r="AF91" s="10" t="s">
        <v>39</v>
      </c>
      <c r="AG91" s="17">
        <f>AM83-AL83*AG92</f>
        <v>-1.9957892309486942</v>
      </c>
      <c r="AH91" s="8"/>
      <c r="AI91" s="8"/>
      <c r="AJ91" s="8"/>
      <c r="AK91" s="8"/>
      <c r="AL91" s="8"/>
      <c r="AM91" s="9"/>
      <c r="AO91" s="7">
        <f t="shared" ref="AO91:AW91" si="194">AO81-AO89*$AT$81</f>
        <v>0</v>
      </c>
      <c r="AP91" s="8">
        <f t="shared" si="194"/>
        <v>0</v>
      </c>
      <c r="AQ91" s="8">
        <f t="shared" si="194"/>
        <v>0</v>
      </c>
      <c r="AR91" s="8">
        <f t="shared" si="194"/>
        <v>0</v>
      </c>
      <c r="AS91" s="8">
        <f t="shared" si="194"/>
        <v>0</v>
      </c>
      <c r="AT91" s="8">
        <f t="shared" si="194"/>
        <v>0</v>
      </c>
      <c r="AU91" s="8">
        <f t="shared" si="194"/>
        <v>5704.9005677220994</v>
      </c>
      <c r="AV91" s="8">
        <f t="shared" si="194"/>
        <v>100204.38427833468</v>
      </c>
      <c r="AW91" s="9">
        <f t="shared" si="194"/>
        <v>-377.44677200306614</v>
      </c>
    </row>
    <row r="92" spans="32:49" x14ac:dyDescent="0.25">
      <c r="AF92" s="12" t="s">
        <v>43</v>
      </c>
      <c r="AG92" s="19">
        <f>AM84/AL84</f>
        <v>-6.4283555543711082E-2</v>
      </c>
      <c r="AH92" s="13"/>
      <c r="AI92" s="13"/>
      <c r="AJ92" s="13"/>
      <c r="AK92" s="13"/>
      <c r="AL92" s="13"/>
      <c r="AM92" s="14"/>
      <c r="AO92" s="7" t="s">
        <v>47</v>
      </c>
      <c r="AP92" s="8"/>
      <c r="AQ92" s="8"/>
      <c r="AR92" s="8"/>
      <c r="AS92" s="8"/>
      <c r="AT92" s="8"/>
      <c r="AU92" s="8"/>
      <c r="AV92" s="8"/>
      <c r="AW92" s="9"/>
    </row>
    <row r="93" spans="32:49" x14ac:dyDescent="0.25">
      <c r="AO93" s="10" t="s">
        <v>4</v>
      </c>
      <c r="AP93" s="8" t="s">
        <v>3</v>
      </c>
      <c r="AQ93" s="11" t="s">
        <v>15</v>
      </c>
      <c r="AR93" s="11" t="s">
        <v>20</v>
      </c>
      <c r="AS93" s="11" t="s">
        <v>27</v>
      </c>
      <c r="AT93" s="11" t="s">
        <v>39</v>
      </c>
      <c r="AU93" s="11" t="s">
        <v>43</v>
      </c>
      <c r="AV93" s="11" t="s">
        <v>46</v>
      </c>
      <c r="AW93" s="9" t="s">
        <v>6</v>
      </c>
    </row>
    <row r="94" spans="32:49" x14ac:dyDescent="0.25">
      <c r="AO94" s="7">
        <f>AO84</f>
        <v>1</v>
      </c>
      <c r="AP94" s="8">
        <f t="shared" ref="AP94:AW94" si="195">AP84</f>
        <v>2.5</v>
      </c>
      <c r="AQ94" s="8">
        <f t="shared" si="195"/>
        <v>8.75</v>
      </c>
      <c r="AR94" s="8">
        <f t="shared" si="195"/>
        <v>34.375</v>
      </c>
      <c r="AS94" s="8">
        <f t="shared" si="195"/>
        <v>143.9375</v>
      </c>
      <c r="AT94" s="8">
        <f t="shared" si="195"/>
        <v>627.34375</v>
      </c>
      <c r="AU94" s="8">
        <f t="shared" si="195"/>
        <v>2810.234375</v>
      </c>
      <c r="AV94" s="8">
        <f t="shared" si="195"/>
        <v>12841.2109375</v>
      </c>
      <c r="AW94" s="9">
        <f t="shared" si="195"/>
        <v>278.53827272727273</v>
      </c>
    </row>
    <row r="95" spans="32:49" x14ac:dyDescent="0.25">
      <c r="AO95" s="7">
        <f t="shared" ref="AO95:AW99" si="196">AO85</f>
        <v>0</v>
      </c>
      <c r="AP95" s="8">
        <f t="shared" si="196"/>
        <v>1</v>
      </c>
      <c r="AQ95" s="8">
        <f t="shared" si="196"/>
        <v>5</v>
      </c>
      <c r="AR95" s="8">
        <f t="shared" si="196"/>
        <v>23.2</v>
      </c>
      <c r="AS95" s="8">
        <f t="shared" si="196"/>
        <v>107</v>
      </c>
      <c r="AT95" s="8">
        <f t="shared" si="196"/>
        <v>496.75</v>
      </c>
      <c r="AU95" s="8">
        <f t="shared" si="196"/>
        <v>2326.25</v>
      </c>
      <c r="AV95" s="8">
        <f t="shared" si="196"/>
        <v>10984.262500000001</v>
      </c>
      <c r="AW95" s="9">
        <f t="shared" si="196"/>
        <v>115.75070727272727</v>
      </c>
    </row>
    <row r="96" spans="32:49" x14ac:dyDescent="0.25">
      <c r="AO96" s="7">
        <f t="shared" si="196"/>
        <v>0</v>
      </c>
      <c r="AP96" s="8">
        <f t="shared" si="196"/>
        <v>0</v>
      </c>
      <c r="AQ96" s="8">
        <f t="shared" si="196"/>
        <v>1</v>
      </c>
      <c r="AR96" s="8">
        <f t="shared" si="196"/>
        <v>7.5</v>
      </c>
      <c r="AS96" s="8">
        <f t="shared" si="196"/>
        <v>43.75</v>
      </c>
      <c r="AT96" s="8">
        <f t="shared" si="196"/>
        <v>234.375</v>
      </c>
      <c r="AU96" s="8">
        <f t="shared" si="196"/>
        <v>1209.4375</v>
      </c>
      <c r="AV96" s="8">
        <f t="shared" si="196"/>
        <v>6126.09375</v>
      </c>
      <c r="AW96" s="9">
        <f t="shared" si="196"/>
        <v>-46.866189743589658</v>
      </c>
    </row>
    <row r="97" spans="41:49" x14ac:dyDescent="0.25">
      <c r="AO97" s="7">
        <f t="shared" si="196"/>
        <v>0</v>
      </c>
      <c r="AP97" s="8">
        <f t="shared" si="196"/>
        <v>0</v>
      </c>
      <c r="AQ97" s="8">
        <f t="shared" si="196"/>
        <v>0</v>
      </c>
      <c r="AR97" s="8">
        <f t="shared" si="196"/>
        <v>1</v>
      </c>
      <c r="AS97" s="8">
        <f t="shared" si="196"/>
        <v>10.000000000000037</v>
      </c>
      <c r="AT97" s="8">
        <f t="shared" si="196"/>
        <v>70.416666666666927</v>
      </c>
      <c r="AU97" s="8">
        <f t="shared" si="196"/>
        <v>431.25000000000165</v>
      </c>
      <c r="AV97" s="8">
        <f t="shared" si="196"/>
        <v>2459.5321969697006</v>
      </c>
      <c r="AW97" s="9">
        <f t="shared" si="196"/>
        <v>-61.285735975136426</v>
      </c>
    </row>
    <row r="98" spans="41:49" x14ac:dyDescent="0.25">
      <c r="AO98" s="7">
        <f t="shared" si="196"/>
        <v>0</v>
      </c>
      <c r="AP98" s="8">
        <f t="shared" si="196"/>
        <v>0</v>
      </c>
      <c r="AQ98" s="8">
        <f t="shared" si="196"/>
        <v>0</v>
      </c>
      <c r="AR98" s="8">
        <f t="shared" si="196"/>
        <v>0</v>
      </c>
      <c r="AS98" s="8">
        <f t="shared" si="196"/>
        <v>1</v>
      </c>
      <c r="AT98" s="8">
        <f t="shared" si="196"/>
        <v>12.50000000000129</v>
      </c>
      <c r="AU98" s="8">
        <f t="shared" si="196"/>
        <v>103.18181818183174</v>
      </c>
      <c r="AV98" s="8">
        <f t="shared" si="196"/>
        <v>711.93181818193284</v>
      </c>
      <c r="AW98" s="9">
        <f t="shared" si="196"/>
        <v>-22.414708158511381</v>
      </c>
    </row>
    <row r="99" spans="41:49" x14ac:dyDescent="0.25">
      <c r="AO99" s="7">
        <f t="shared" si="196"/>
        <v>0</v>
      </c>
      <c r="AP99" s="8">
        <f t="shared" si="196"/>
        <v>0</v>
      </c>
      <c r="AQ99" s="8">
        <f t="shared" si="196"/>
        <v>0</v>
      </c>
      <c r="AR99" s="8">
        <f t="shared" si="196"/>
        <v>0</v>
      </c>
      <c r="AS99" s="8">
        <f t="shared" si="196"/>
        <v>0</v>
      </c>
      <c r="AT99" s="8">
        <f t="shared" si="196"/>
        <v>1</v>
      </c>
      <c r="AU99" s="8">
        <f t="shared" si="196"/>
        <v>15.000000000023775</v>
      </c>
      <c r="AV99" s="8">
        <f t="shared" si="196"/>
        <v>142.01923076963496</v>
      </c>
      <c r="AW99" s="9">
        <f t="shared" si="196"/>
        <v>-2.9600425641058887</v>
      </c>
    </row>
    <row r="100" spans="41:49" x14ac:dyDescent="0.25">
      <c r="AO100" s="7">
        <f t="shared" ref="AO100:AW100" si="197">AO90/$AU$90</f>
        <v>0</v>
      </c>
      <c r="AP100" s="8">
        <f t="shared" si="197"/>
        <v>0</v>
      </c>
      <c r="AQ100" s="8">
        <f t="shared" si="197"/>
        <v>0</v>
      </c>
      <c r="AR100" s="8">
        <f t="shared" si="197"/>
        <v>0</v>
      </c>
      <c r="AS100" s="8">
        <f t="shared" si="197"/>
        <v>0</v>
      </c>
      <c r="AT100" s="8">
        <f t="shared" si="197"/>
        <v>0</v>
      </c>
      <c r="AU100" s="8">
        <f t="shared" si="197"/>
        <v>1</v>
      </c>
      <c r="AV100" s="8">
        <f t="shared" si="197"/>
        <v>17.499999999638931</v>
      </c>
      <c r="AW100" s="9">
        <f t="shared" si="197"/>
        <v>-6.4283555543711082E-2</v>
      </c>
    </row>
    <row r="101" spans="41:49" x14ac:dyDescent="0.25">
      <c r="AO101" s="7">
        <f t="shared" ref="AO101:AW101" si="198">AO91-AO100*$AU$91</f>
        <v>0</v>
      </c>
      <c r="AP101" s="8">
        <f t="shared" si="198"/>
        <v>0</v>
      </c>
      <c r="AQ101" s="8">
        <f t="shared" si="198"/>
        <v>0</v>
      </c>
      <c r="AR101" s="8">
        <f t="shared" si="198"/>
        <v>0</v>
      </c>
      <c r="AS101" s="8">
        <f t="shared" si="198"/>
        <v>0</v>
      </c>
      <c r="AT101" s="8">
        <f t="shared" si="198"/>
        <v>0</v>
      </c>
      <c r="AU101" s="8">
        <f t="shared" si="198"/>
        <v>0</v>
      </c>
      <c r="AV101" s="8">
        <f t="shared" si="198"/>
        <v>368.62434525780554</v>
      </c>
      <c r="AW101" s="9">
        <f t="shared" si="198"/>
        <v>-10.715479486553704</v>
      </c>
    </row>
    <row r="102" spans="41:49" x14ac:dyDescent="0.25">
      <c r="AO102" s="7"/>
      <c r="AP102" s="8"/>
      <c r="AQ102" s="8"/>
      <c r="AR102" s="8"/>
      <c r="AS102" s="8"/>
      <c r="AT102" s="8"/>
      <c r="AU102" s="8"/>
      <c r="AV102" s="8"/>
      <c r="AW102" s="9"/>
    </row>
    <row r="103" spans="41:49" x14ac:dyDescent="0.25">
      <c r="AO103" s="10" t="s">
        <v>4</v>
      </c>
      <c r="AP103" s="17">
        <f>AW94-AV94*AP110-AU94*AP109-AT94*AP108-AS94*AP107-AR94*AP106-AQ94*AP105-AP94*AP104</f>
        <v>-0.69126310157089677</v>
      </c>
      <c r="AQ103" s="8"/>
      <c r="AR103" s="8"/>
      <c r="AS103" s="8"/>
      <c r="AT103" s="8"/>
      <c r="AU103" s="8"/>
      <c r="AV103" s="8"/>
      <c r="AW103" s="9"/>
    </row>
    <row r="104" spans="41:49" x14ac:dyDescent="0.25">
      <c r="AO104" s="10" t="s">
        <v>3</v>
      </c>
      <c r="AP104" s="17">
        <f>AW95-AV95*AP110-AU95*AP109-AT95*AP108-AS95*AP107-AR95*AP106-AQ95*AP105</f>
        <v>1.473535404591388</v>
      </c>
      <c r="AQ104" s="8"/>
      <c r="AR104" s="8"/>
      <c r="AS104" s="8"/>
      <c r="AT104" s="8"/>
      <c r="AU104" s="8"/>
      <c r="AV104" s="8"/>
      <c r="AW104" s="9"/>
    </row>
    <row r="105" spans="41:49" x14ac:dyDescent="0.25">
      <c r="AO105" s="10" t="s">
        <v>15</v>
      </c>
      <c r="AP105" s="17">
        <f>AW96-AV96*AP110-AU96*AP109-AT96*AP108-AS96*AP107-AR96*AP106</f>
        <v>0.43785540494559427</v>
      </c>
      <c r="AQ105" s="8"/>
      <c r="AR105" s="8"/>
      <c r="AS105" s="8"/>
      <c r="AT105" s="8"/>
      <c r="AU105" s="8"/>
      <c r="AV105" s="8"/>
      <c r="AW105" s="9"/>
    </row>
    <row r="106" spans="41:49" x14ac:dyDescent="0.25">
      <c r="AO106" s="10" t="s">
        <v>20</v>
      </c>
      <c r="AP106" s="17">
        <f>AW97-AV97*AP110-AU97*AP109-AT97*AP108-AS97*AP107</f>
        <v>-5.7885787383058869</v>
      </c>
      <c r="AQ106" s="8"/>
      <c r="AR106" s="8"/>
      <c r="AS106" s="8"/>
      <c r="AT106" s="8"/>
      <c r="AU106" s="8"/>
      <c r="AV106" s="8"/>
      <c r="AW106" s="9"/>
    </row>
    <row r="107" spans="41:49" x14ac:dyDescent="0.25">
      <c r="AO107" s="10" t="s">
        <v>27</v>
      </c>
      <c r="AP107" s="17">
        <f>AW98-AV98*AP110-AU98*AP109-AT98*AP108</f>
        <v>21.149457229059266</v>
      </c>
      <c r="AQ107" s="8"/>
      <c r="AR107" s="8"/>
      <c r="AS107" s="8"/>
      <c r="AT107" s="8"/>
      <c r="AU107" s="8"/>
      <c r="AV107" s="8"/>
      <c r="AW107" s="9"/>
    </row>
    <row r="108" spans="41:49" x14ac:dyDescent="0.25">
      <c r="AO108" s="10" t="s">
        <v>39</v>
      </c>
      <c r="AP108" s="17">
        <f>AW99-AV99*AP110-AU99*AP109</f>
        <v>-5.4980245764078086</v>
      </c>
      <c r="AQ108" s="8"/>
      <c r="AR108" s="8"/>
      <c r="AS108" s="8"/>
      <c r="AT108" s="8"/>
      <c r="AU108" s="8"/>
      <c r="AV108" s="8"/>
      <c r="AW108" s="9"/>
    </row>
    <row r="109" spans="41:49" x14ac:dyDescent="0.25">
      <c r="AO109" s="10" t="s">
        <v>43</v>
      </c>
      <c r="AP109" s="17">
        <f>AW100-AV100*AP110</f>
        <v>0.44442101978669463</v>
      </c>
      <c r="AQ109" s="8"/>
      <c r="AR109" s="8"/>
      <c r="AS109" s="8"/>
      <c r="AT109" s="8"/>
      <c r="AU109" s="8"/>
      <c r="AV109" s="8"/>
      <c r="AW109" s="9"/>
    </row>
    <row r="110" spans="41:49" x14ac:dyDescent="0.25">
      <c r="AO110" s="12" t="s">
        <v>46</v>
      </c>
      <c r="AP110" s="19">
        <f>AW101/AV101</f>
        <v>-2.9068832876622944E-2</v>
      </c>
      <c r="AQ110" s="13"/>
      <c r="AR110" s="13"/>
      <c r="AS110" s="13"/>
      <c r="AT110" s="13"/>
      <c r="AU110" s="13"/>
      <c r="AV110" s="13"/>
      <c r="AW110" s="14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2017-08-16T14:07:52Z</dcterms:created>
  <dcterms:modified xsi:type="dcterms:W3CDTF">2017-08-17T16:15:39Z</dcterms:modified>
</cp:coreProperties>
</file>